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РП-37_сметы\РП-37\"/>
    </mc:Choice>
  </mc:AlternateContent>
  <xr:revisionPtr revIDLastSave="0" documentId="13_ncr:1_{CF1B4422-33E7-4A3C-A165-FC3D9193F191}" xr6:coauthVersionLast="47" xr6:coauthVersionMax="47" xr10:uidLastSave="{00000000-0000-0000-0000-000000000000}"/>
  <bookViews>
    <workbookView minimized="1" xWindow="1425" yWindow="345" windowWidth="16665" windowHeight="15600" tabRatio="823" activeTab="2" xr2:uid="{00000000-000D-0000-FFFF-FFFF00000000}"/>
  </bookViews>
  <sheets>
    <sheet name="Сводка РП-37_4 квартал 2023" sheetId="6" r:id="rId1"/>
    <sheet name="Сводка РП-37_базовые цены" sheetId="7" r:id="rId2"/>
    <sheet name="в прогнозных ценах" sheetId="8" r:id="rId3"/>
  </sheets>
  <calcPr calcId="181029"/>
</workbook>
</file>

<file path=xl/calcChain.xml><?xml version="1.0" encoding="utf-8"?>
<calcChain xmlns="http://schemas.openxmlformats.org/spreadsheetml/2006/main">
  <c r="E24" i="8" l="1"/>
  <c r="F24" i="8"/>
  <c r="G24" i="8"/>
  <c r="D24" i="8"/>
  <c r="G10" i="8" l="1"/>
  <c r="F10" i="8"/>
  <c r="E10" i="8"/>
  <c r="D10" i="8"/>
  <c r="G9" i="8"/>
  <c r="H9" i="8" s="1"/>
  <c r="I9" i="8" s="1"/>
  <c r="F9" i="8"/>
  <c r="E9" i="8"/>
  <c r="D9" i="8"/>
  <c r="D25" i="8"/>
  <c r="G23" i="8"/>
  <c r="F23" i="8"/>
  <c r="E23" i="8"/>
  <c r="D23" i="8"/>
  <c r="H23" i="8" s="1"/>
  <c r="G22" i="8"/>
  <c r="D22" i="8"/>
  <c r="H12" i="8"/>
  <c r="H11" i="8"/>
  <c r="G30" i="7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H10" i="8" l="1"/>
  <c r="I10" i="8" s="1"/>
  <c r="E25" i="8"/>
  <c r="E26" i="8" s="1"/>
  <c r="F25" i="8"/>
  <c r="F26" i="8" s="1"/>
  <c r="G25" i="8"/>
  <c r="G26" i="8" s="1"/>
  <c r="I23" i="8"/>
  <c r="I25" i="8" s="1"/>
  <c r="D26" i="8"/>
  <c r="H22" i="8"/>
  <c r="H30" i="7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H26" i="8" l="1"/>
  <c r="I26" i="8" s="1"/>
  <c r="H25" i="8"/>
  <c r="E25" i="7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<sst xmlns="http://schemas.openxmlformats.org/spreadsheetml/2006/main" count="124" uniqueCount="81">
  <si>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</si>
  <si>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</si>
  <si>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</si>
  <si>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</si>
  <si>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</si>
  <si>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</si>
  <si>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</si>
  <si>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</si>
  <si>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</si>
  <si>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</si>
  <si>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</si>
  <si>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</si>
  <si>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</si>
  <si>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</si>
  <si>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</si>
  <si>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</si>
  <si>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</si>
  <si>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</si>
  <si>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</si>
  <si>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</si>
  <si>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</si>
  <si>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</si>
  <si>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</si>
  <si>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</si>
  <si>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</si>
  <si>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</si>
  <si>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</si>
  <si>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</si>
  <si>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</si>
  <si>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</si>
  <si>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</si>
  <si>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</si>
  <si>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</si>
  <si>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</si>
  <si>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</si>
  <si>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</si>
  <si>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</si>
  <si>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</si>
  <si>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</si>
  <si>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</si>
  <si>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</si>
  <si>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</si>
  <si>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</si>
  <si>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</si>
  <si>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</si>
  <si>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 xml:space="preserve">Реконструкция распределительного пункта 10 кВ (РП-37) по адресу: г Калининград, ул Ю. Маточкина, д 12-а </t>
  </si>
  <si>
    <t>Глава 2. Реконструкция РП-37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</si>
  <si>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</si>
  <si>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</si>
  <si>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</si>
  <si>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</si>
  <si>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</si>
  <si>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</si>
  <si>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</si>
  <si>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</si>
  <si>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</si>
  <si>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</si>
  <si>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</si>
  <si>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</si>
  <si>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</si>
  <si>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</si>
  <si>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</si>
  <si>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</si>
  <si>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</si>
  <si>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</si>
  <si>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</si>
  <si>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</si>
  <si>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</si>
  <si>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</si>
  <si>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</si>
  <si>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</si>
  <si>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</si>
  <si>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</si>
  <si>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</si>
  <si>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</si>
  <si>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</si>
  <si>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</si>
  <si>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</si>
  <si>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</si>
  <si>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r>
      <t>З=Ф</t>
    </r>
    <r>
      <rPr>
        <sz val="9"/>
        <rFont val="Times New Roman"/>
        <family val="1"/>
        <charset val="204"/>
      </rPr>
      <t>2027</t>
    </r>
  </si>
  <si>
    <t>Ф2027=Ф2023*((Кдеф2024/2023)/100*(Кдеф2025/2024)/100*(Кдеф2026/2025)/100))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</si>
</sst>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0" fontId="14" fillId="0" borderId="3" xfId="0" applyFont="1" applyBorder="1"/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 xr:uid="{02F1E5C4-FCF1-4B57-9FB3-9C2E59007001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75" zoomScaleNormal="75" workbookViewId="0">
      <selection activeCell="H31" sqref="H31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65"/>
      <c r="B1" s="65"/>
      <c r="C1" s="65"/>
      <c r="D1" s="65"/>
      <c r="E1" s="65"/>
      <c r="F1" s="65"/>
      <c r="G1" s="65"/>
      <c r="H1" s="65"/>
    </row>
    <row r="2" spans="1:8" ht="15" customHeight="1" x14ac:dyDescent="0.2">
      <c r="A2" s="32"/>
      <c r="B2" s="66"/>
      <c r="C2" s="67"/>
      <c r="D2" s="66" t="s">
        <v>0</v>
      </c>
      <c r="E2" s="66"/>
      <c r="F2" s="66"/>
      <c r="G2" s="66"/>
      <c r="H2" s="66"/>
    </row>
    <row r="3" spans="1:8" ht="15" customHeight="1" x14ac:dyDescent="0.2">
      <c r="A3" s="32"/>
      <c r="B3" s="68"/>
      <c r="C3" s="69"/>
      <c r="D3" s="70" t="s">
        <v>37</v>
      </c>
      <c r="E3" s="70"/>
      <c r="F3" s="70"/>
      <c r="G3" s="70"/>
      <c r="H3" s="70"/>
    </row>
    <row r="4" spans="1:8" ht="15" customHeight="1" x14ac:dyDescent="0.2">
      <c r="A4" s="32"/>
      <c r="B4" s="68"/>
      <c r="C4" s="69"/>
      <c r="D4" s="71" t="s">
        <v>38</v>
      </c>
      <c r="E4" s="71"/>
      <c r="F4" s="71"/>
      <c r="G4" s="71"/>
      <c r="H4" s="71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5"/>
      <c r="B6" s="75"/>
      <c r="C6" s="76" t="s">
        <v>1</v>
      </c>
      <c r="D6" s="76"/>
      <c r="E6" s="76"/>
      <c r="F6" s="76"/>
      <c r="G6" s="76"/>
      <c r="H6" s="5"/>
    </row>
    <row r="7" spans="1:8" ht="18" customHeight="1" x14ac:dyDescent="0.2">
      <c r="B7" s="77" t="s">
        <v>45</v>
      </c>
      <c r="C7" s="77"/>
      <c r="D7" s="77"/>
      <c r="E7" s="77"/>
      <c r="F7" s="77"/>
      <c r="G7" s="77"/>
      <c r="H7" s="77"/>
    </row>
    <row r="8" spans="1:8" x14ac:dyDescent="0.2">
      <c r="B8" s="28"/>
      <c r="C8" s="78" t="s">
        <v>2</v>
      </c>
      <c r="D8" s="78"/>
      <c r="E8" s="78"/>
      <c r="F8" s="78"/>
      <c r="G8" s="78"/>
      <c r="H8" s="5"/>
    </row>
    <row r="9" spans="1:8" ht="13.5" customHeight="1" x14ac:dyDescent="0.2">
      <c r="A9" s="79" t="s">
        <v>42</v>
      </c>
      <c r="B9" s="79"/>
      <c r="C9" s="79"/>
      <c r="D9" s="79"/>
      <c r="E9" s="79"/>
      <c r="F9" s="79"/>
      <c r="G9" s="79"/>
      <c r="H9" s="79"/>
    </row>
    <row r="10" spans="1:8" ht="15" customHeight="1" x14ac:dyDescent="0.2">
      <c r="A10" s="72" t="s">
        <v>3</v>
      </c>
      <c r="B10" s="73" t="s">
        <v>4</v>
      </c>
      <c r="C10" s="72" t="s">
        <v>5</v>
      </c>
      <c r="D10" s="74" t="s">
        <v>39</v>
      </c>
      <c r="E10" s="74"/>
      <c r="F10" s="74"/>
      <c r="G10" s="74"/>
      <c r="H10" s="72" t="s">
        <v>40</v>
      </c>
    </row>
    <row r="11" spans="1:8" x14ac:dyDescent="0.2">
      <c r="A11" s="72"/>
      <c r="B11" s="73"/>
      <c r="C11" s="72"/>
      <c r="D11" s="72" t="s">
        <v>6</v>
      </c>
      <c r="E11" s="72" t="s">
        <v>7</v>
      </c>
      <c r="F11" s="72" t="s">
        <v>8</v>
      </c>
      <c r="G11" s="72" t="s">
        <v>9</v>
      </c>
      <c r="H11" s="72"/>
    </row>
    <row r="12" spans="1:8" ht="12" customHeight="1" x14ac:dyDescent="0.2">
      <c r="A12" s="72"/>
      <c r="B12" s="73"/>
      <c r="C12" s="72"/>
      <c r="D12" s="72"/>
      <c r="E12" s="72"/>
      <c r="F12" s="72"/>
      <c r="G12" s="72"/>
      <c r="H12" s="72"/>
    </row>
    <row r="13" spans="1:8" ht="4.5" customHeight="1" x14ac:dyDescent="0.2">
      <c r="A13" s="72"/>
      <c r="B13" s="73"/>
      <c r="C13" s="72"/>
      <c r="D13" s="72"/>
      <c r="E13" s="72"/>
      <c r="F13" s="72"/>
      <c r="G13" s="72"/>
      <c r="H13" s="72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5" t="s">
        <v>46</v>
      </c>
      <c r="C15" s="86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2023.30278</v>
      </c>
      <c r="E16" s="39">
        <v>1268.44514</v>
      </c>
      <c r="F16" s="39">
        <v>19000</v>
      </c>
      <c r="G16" s="39">
        <v>0</v>
      </c>
      <c r="H16" s="40">
        <f>SUM(D16:G16)</f>
        <v>22291.747920000002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2023.30278</v>
      </c>
      <c r="E17" s="41">
        <f>SUM(E16:E16)</f>
        <v>1268.44514</v>
      </c>
      <c r="F17" s="41">
        <f>SUM(F16:F16)</f>
        <v>19000</v>
      </c>
      <c r="G17" s="42">
        <f>SUM(G16:G16)</f>
        <v>0</v>
      </c>
      <c r="H17" s="40">
        <f>SUM(H16:H16)</f>
        <v>22291.747920000002</v>
      </c>
    </row>
    <row r="18" spans="1:8" ht="16.5" customHeight="1" x14ac:dyDescent="0.2">
      <c r="A18" s="26"/>
      <c r="B18" s="18"/>
      <c r="C18" s="27" t="s">
        <v>10</v>
      </c>
      <c r="D18" s="40">
        <f>D17</f>
        <v>2023.30278</v>
      </c>
      <c r="E18" s="40">
        <f>E17</f>
        <v>1268.44514</v>
      </c>
      <c r="F18" s="40">
        <f>F17</f>
        <v>19000</v>
      </c>
      <c r="G18" s="40">
        <f>G17</f>
        <v>0</v>
      </c>
      <c r="H18" s="40">
        <f>H17</f>
        <v>22291.747920000002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50.582569500000005</v>
      </c>
      <c r="E20" s="43">
        <f>E18*0.025</f>
        <v>31.711128500000001</v>
      </c>
      <c r="F20" s="43">
        <v>0</v>
      </c>
      <c r="G20" s="43">
        <f>G18*0.025</f>
        <v>0</v>
      </c>
      <c r="H20" s="43">
        <f>SUM(D20:G20)</f>
        <v>82.293698000000006</v>
      </c>
    </row>
    <row r="21" spans="1:8" ht="15.75" customHeight="1" x14ac:dyDescent="0.2">
      <c r="A21" s="24"/>
      <c r="B21" s="8"/>
      <c r="C21" s="15" t="s">
        <v>12</v>
      </c>
      <c r="D21" s="7">
        <f>D20</f>
        <v>50.582569500000005</v>
      </c>
      <c r="E21" s="7">
        <f>E20</f>
        <v>31.711128500000001</v>
      </c>
      <c r="F21" s="7">
        <f>F20</f>
        <v>0</v>
      </c>
      <c r="G21" s="7">
        <f>G20</f>
        <v>0</v>
      </c>
      <c r="H21" s="7">
        <f>H20</f>
        <v>82.293698000000006</v>
      </c>
    </row>
    <row r="22" spans="1:8" ht="15.75" customHeight="1" x14ac:dyDescent="0.2">
      <c r="A22" s="24"/>
      <c r="B22" s="8"/>
      <c r="C22" s="15" t="s">
        <v>13</v>
      </c>
      <c r="D22" s="7">
        <f>D18+D21</f>
        <v>2073.8853494999998</v>
      </c>
      <c r="E22" s="7">
        <f>E18+E21</f>
        <v>1300.1562685000001</v>
      </c>
      <c r="F22" s="7">
        <f>F18+F21</f>
        <v>19000</v>
      </c>
      <c r="G22" s="7">
        <f>G18+G21</f>
        <v>0</v>
      </c>
      <c r="H22" s="7">
        <f>H18+H21</f>
        <v>22374.041618000003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965.08246999999994</v>
      </c>
      <c r="H24" s="43">
        <f>SUM(D24:G24)</f>
        <v>965.08246999999994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15.678573242219999</v>
      </c>
      <c r="E25" s="43">
        <f>E22*0.00756</f>
        <v>9.8291813898600005</v>
      </c>
      <c r="F25" s="43">
        <v>0</v>
      </c>
      <c r="G25" s="43">
        <v>0</v>
      </c>
      <c r="H25" s="7">
        <f>D25+E25</f>
        <v>25.507754632080001</v>
      </c>
    </row>
    <row r="26" spans="1:8" ht="16.5" customHeight="1" x14ac:dyDescent="0.2">
      <c r="A26" s="24"/>
      <c r="B26" s="8"/>
      <c r="C26" s="15" t="s">
        <v>16</v>
      </c>
      <c r="D26" s="7">
        <f>SUM(D24:D25)</f>
        <v>15.678573242219999</v>
      </c>
      <c r="E26" s="7">
        <f>SUM(E24:E25)</f>
        <v>9.8291813898600005</v>
      </c>
      <c r="F26" s="7">
        <f>SUM(F24:F25)</f>
        <v>0</v>
      </c>
      <c r="G26" s="7">
        <f>SUM(G24:G25)</f>
        <v>965.08246999999994</v>
      </c>
      <c r="H26" s="7">
        <f>SUM(H24:H25)</f>
        <v>990.59022463207998</v>
      </c>
    </row>
    <row r="27" spans="1:8" ht="16.5" customHeight="1" x14ac:dyDescent="0.2">
      <c r="A27" s="24"/>
      <c r="B27" s="20"/>
      <c r="C27" s="15" t="s">
        <v>17</v>
      </c>
      <c r="D27" s="7">
        <f>D22+D26</f>
        <v>2089.5639227422198</v>
      </c>
      <c r="E27" s="7">
        <f>E22+E26</f>
        <v>1309.9854498898601</v>
      </c>
      <c r="F27" s="7">
        <f>F22+F26</f>
        <v>19000</v>
      </c>
      <c r="G27" s="7">
        <f>G22+G26</f>
        <v>965.08246999999994</v>
      </c>
      <c r="H27" s="7">
        <f>H22+H26</f>
        <v>23364.631842632083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452.06909999999999</v>
      </c>
      <c r="H29" s="43">
        <f>SUM(D29:G29)</f>
        <v>452.06909999999999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452.06909999999999</v>
      </c>
      <c r="H30" s="7">
        <f>SUM(D30:G30)</f>
        <v>452.06909999999999</v>
      </c>
    </row>
    <row r="31" spans="1:8" ht="17.25" customHeight="1" x14ac:dyDescent="0.2">
      <c r="A31" s="10"/>
      <c r="B31" s="31"/>
      <c r="C31" s="12" t="s">
        <v>28</v>
      </c>
      <c r="D31" s="44">
        <f>D27+D30</f>
        <v>2089.5639227422198</v>
      </c>
      <c r="E31" s="44">
        <f>E27+E30</f>
        <v>1309.9854498898601</v>
      </c>
      <c r="F31" s="44">
        <f>F27+F30</f>
        <v>19000</v>
      </c>
      <c r="G31" s="44">
        <f>G27+G30</f>
        <v>1417.15157</v>
      </c>
      <c r="H31" s="44">
        <f>H27+H30</f>
        <v>23816.700942632084</v>
      </c>
    </row>
    <row r="32" spans="1:8" ht="18" customHeight="1" x14ac:dyDescent="0.2">
      <c r="A32" s="10"/>
      <c r="B32" s="11"/>
      <c r="C32" s="12" t="s">
        <v>18</v>
      </c>
      <c r="D32" s="44">
        <f>D31*0.2</f>
        <v>417.91278454844399</v>
      </c>
      <c r="E32" s="44">
        <f>E31*0.2</f>
        <v>261.99708997797205</v>
      </c>
      <c r="F32" s="44">
        <f>F31*0.2</f>
        <v>3800</v>
      </c>
      <c r="G32" s="44">
        <f>G31*0.2</f>
        <v>283.43031400000001</v>
      </c>
      <c r="H32" s="44">
        <f>H31*0.2</f>
        <v>4763.3401885264166</v>
      </c>
    </row>
    <row r="33" spans="1:9" ht="18" customHeight="1" x14ac:dyDescent="0.2">
      <c r="A33" s="10"/>
      <c r="B33" s="21"/>
      <c r="C33" s="22" t="s">
        <v>19</v>
      </c>
      <c r="D33" s="45">
        <f>D31+D32</f>
        <v>2507.4767072906639</v>
      </c>
      <c r="E33" s="45">
        <f>SUM(E31:E32)</f>
        <v>1571.9825398678322</v>
      </c>
      <c r="F33" s="45">
        <f>SUM(F31:F32)</f>
        <v>22800</v>
      </c>
      <c r="G33" s="45">
        <f>SUM(G31:G32)</f>
        <v>1700.5818839999999</v>
      </c>
      <c r="H33" s="45">
        <f>SUM(H31:H32)</f>
        <v>28580.041131158501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80"/>
      <c r="C36" s="81"/>
      <c r="D36" s="82" t="s">
        <v>22</v>
      </c>
      <c r="E36" s="83"/>
      <c r="F36" s="83"/>
      <c r="G36" s="83"/>
      <c r="H36" s="83"/>
    </row>
    <row r="37" spans="1:9" ht="9" customHeight="1" x14ac:dyDescent="0.2">
      <c r="B37" s="81"/>
      <c r="C37" s="81"/>
      <c r="D37" s="83"/>
      <c r="E37" s="83"/>
      <c r="F37" s="83"/>
      <c r="G37" s="83"/>
      <c r="H37" s="83"/>
    </row>
    <row r="38" spans="1:9" ht="18" customHeight="1" x14ac:dyDescent="0.2">
      <c r="B38" s="80" t="s">
        <v>23</v>
      </c>
      <c r="C38" s="80"/>
      <c r="D38" s="84" t="s">
        <v>24</v>
      </c>
      <c r="E38" s="84"/>
      <c r="F38" s="84"/>
      <c r="G38" s="84"/>
      <c r="H38" s="84"/>
    </row>
  </sheetData>
  <mergeCells count="26"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G25" sqref="G25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65"/>
      <c r="B1" s="65"/>
      <c r="C1" s="65"/>
      <c r="D1" s="65"/>
      <c r="E1" s="65"/>
      <c r="F1" s="65"/>
      <c r="G1" s="65"/>
      <c r="H1" s="65"/>
    </row>
    <row r="2" spans="1:8" ht="15" customHeight="1" x14ac:dyDescent="0.2">
      <c r="A2" s="32"/>
      <c r="B2" s="66"/>
      <c r="C2" s="67"/>
      <c r="D2" s="66" t="s">
        <v>0</v>
      </c>
      <c r="E2" s="66"/>
      <c r="F2" s="66"/>
      <c r="G2" s="66"/>
      <c r="H2" s="66"/>
    </row>
    <row r="3" spans="1:8" ht="15" customHeight="1" x14ac:dyDescent="0.2">
      <c r="A3" s="32"/>
      <c r="B3" s="68"/>
      <c r="C3" s="69"/>
      <c r="D3" s="70" t="s">
        <v>37</v>
      </c>
      <c r="E3" s="70"/>
      <c r="F3" s="70"/>
      <c r="G3" s="70"/>
      <c r="H3" s="70"/>
    </row>
    <row r="4" spans="1:8" ht="15" customHeight="1" x14ac:dyDescent="0.2">
      <c r="A4" s="32"/>
      <c r="B4" s="68"/>
      <c r="C4" s="69"/>
      <c r="D4" s="71" t="s">
        <v>38</v>
      </c>
      <c r="E4" s="71"/>
      <c r="F4" s="71"/>
      <c r="G4" s="71"/>
      <c r="H4" s="71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5"/>
      <c r="B6" s="75"/>
      <c r="C6" s="76" t="s">
        <v>1</v>
      </c>
      <c r="D6" s="76"/>
      <c r="E6" s="76"/>
      <c r="F6" s="76"/>
      <c r="G6" s="76"/>
      <c r="H6" s="5"/>
    </row>
    <row r="7" spans="1:8" ht="18" customHeight="1" x14ac:dyDescent="0.2">
      <c r="B7" s="77" t="s">
        <v>45</v>
      </c>
      <c r="C7" s="77"/>
      <c r="D7" s="77"/>
      <c r="E7" s="77"/>
      <c r="F7" s="77"/>
      <c r="G7" s="77"/>
      <c r="H7" s="77"/>
    </row>
    <row r="8" spans="1:8" x14ac:dyDescent="0.2">
      <c r="B8" s="28"/>
      <c r="C8" s="78" t="s">
        <v>2</v>
      </c>
      <c r="D8" s="78"/>
      <c r="E8" s="78"/>
      <c r="F8" s="78"/>
      <c r="G8" s="78"/>
      <c r="H8" s="5"/>
    </row>
    <row r="9" spans="1:8" ht="12.75" customHeight="1" x14ac:dyDescent="0.2">
      <c r="A9" s="79" t="s">
        <v>41</v>
      </c>
      <c r="B9" s="79"/>
      <c r="C9" s="79"/>
      <c r="D9" s="79"/>
      <c r="E9" s="79"/>
      <c r="F9" s="79"/>
      <c r="G9" s="79"/>
      <c r="H9" s="79"/>
    </row>
    <row r="10" spans="1:8" ht="15" customHeight="1" x14ac:dyDescent="0.2">
      <c r="A10" s="72" t="s">
        <v>3</v>
      </c>
      <c r="B10" s="73" t="s">
        <v>4</v>
      </c>
      <c r="C10" s="72" t="s">
        <v>5</v>
      </c>
      <c r="D10" s="74" t="s">
        <v>39</v>
      </c>
      <c r="E10" s="74"/>
      <c r="F10" s="74"/>
      <c r="G10" s="74"/>
      <c r="H10" s="72" t="s">
        <v>40</v>
      </c>
    </row>
    <row r="11" spans="1:8" x14ac:dyDescent="0.2">
      <c r="A11" s="72"/>
      <c r="B11" s="73"/>
      <c r="C11" s="72"/>
      <c r="D11" s="72" t="s">
        <v>6</v>
      </c>
      <c r="E11" s="72" t="s">
        <v>7</v>
      </c>
      <c r="F11" s="72" t="s">
        <v>8</v>
      </c>
      <c r="G11" s="72" t="s">
        <v>9</v>
      </c>
      <c r="H11" s="72"/>
    </row>
    <row r="12" spans="1:8" ht="12" customHeight="1" x14ac:dyDescent="0.2">
      <c r="A12" s="72"/>
      <c r="B12" s="73"/>
      <c r="C12" s="72"/>
      <c r="D12" s="72"/>
      <c r="E12" s="72"/>
      <c r="F12" s="72"/>
      <c r="G12" s="72"/>
      <c r="H12" s="72"/>
    </row>
    <row r="13" spans="1:8" ht="4.5" customHeight="1" x14ac:dyDescent="0.2">
      <c r="A13" s="72"/>
      <c r="B13" s="73"/>
      <c r="C13" s="72"/>
      <c r="D13" s="72"/>
      <c r="E13" s="72"/>
      <c r="F13" s="72"/>
      <c r="G13" s="72"/>
      <c r="H13" s="72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5" t="s">
        <v>46</v>
      </c>
      <c r="C15" s="86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122.6995</v>
      </c>
      <c r="E16" s="39">
        <v>44.367379999999997</v>
      </c>
      <c r="F16" s="39">
        <v>2936.6306</v>
      </c>
      <c r="G16" s="39">
        <v>0</v>
      </c>
      <c r="H16" s="40">
        <f>SUM(D16:G16)</f>
        <v>3103.6974799999998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122.6995</v>
      </c>
      <c r="E17" s="41">
        <f>SUM(E16:E16)</f>
        <v>44.367379999999997</v>
      </c>
      <c r="F17" s="41">
        <f>SUM(F16:F16)</f>
        <v>2936.6306</v>
      </c>
      <c r="G17" s="42">
        <f>SUM(G16:G16)</f>
        <v>0</v>
      </c>
      <c r="H17" s="40">
        <f>SUM(H16:H16)</f>
        <v>3103.6974799999998</v>
      </c>
    </row>
    <row r="18" spans="1:8" ht="16.5" customHeight="1" x14ac:dyDescent="0.2">
      <c r="A18" s="26"/>
      <c r="B18" s="18"/>
      <c r="C18" s="27" t="s">
        <v>10</v>
      </c>
      <c r="D18" s="40">
        <f>D17</f>
        <v>122.6995</v>
      </c>
      <c r="E18" s="40">
        <f>E17</f>
        <v>44.367379999999997</v>
      </c>
      <c r="F18" s="40">
        <f>F17</f>
        <v>2936.6306</v>
      </c>
      <c r="G18" s="40">
        <f>G17</f>
        <v>0</v>
      </c>
      <c r="H18" s="40">
        <f>H17</f>
        <v>3103.6974799999998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3.0674875000000004</v>
      </c>
      <c r="E20" s="43">
        <f>E18*0.025</f>
        <v>1.1091845</v>
      </c>
      <c r="F20" s="43">
        <v>0</v>
      </c>
      <c r="G20" s="43">
        <f>G18*0.025</f>
        <v>0</v>
      </c>
      <c r="H20" s="43">
        <f>SUM(D20:G20)</f>
        <v>4.1766719999999999</v>
      </c>
    </row>
    <row r="21" spans="1:8" ht="15.75" customHeight="1" x14ac:dyDescent="0.2">
      <c r="A21" s="24"/>
      <c r="B21" s="8"/>
      <c r="C21" s="15" t="s">
        <v>12</v>
      </c>
      <c r="D21" s="7">
        <f>D20</f>
        <v>3.0674875000000004</v>
      </c>
      <c r="E21" s="7">
        <f>E20</f>
        <v>1.1091845</v>
      </c>
      <c r="F21" s="7">
        <f>F20</f>
        <v>0</v>
      </c>
      <c r="G21" s="7">
        <f>G20</f>
        <v>0</v>
      </c>
      <c r="H21" s="7">
        <f>H20</f>
        <v>4.1766719999999999</v>
      </c>
    </row>
    <row r="22" spans="1:8" ht="15.75" customHeight="1" x14ac:dyDescent="0.2">
      <c r="A22" s="24"/>
      <c r="B22" s="8"/>
      <c r="C22" s="15" t="s">
        <v>13</v>
      </c>
      <c r="D22" s="7">
        <f>D18+D21</f>
        <v>125.7669875</v>
      </c>
      <c r="E22" s="7">
        <f>E18+E21</f>
        <v>45.476564499999995</v>
      </c>
      <c r="F22" s="7">
        <f>F18+F21</f>
        <v>2936.6306</v>
      </c>
      <c r="G22" s="7">
        <f>G18+G21</f>
        <v>0</v>
      </c>
      <c r="H22" s="7">
        <f>H18+H21</f>
        <v>3107.8741519999999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26.942550000000001</v>
      </c>
      <c r="H24" s="43">
        <f>SUM(D24:G24)</f>
        <v>26.942550000000001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0.95079842549999993</v>
      </c>
      <c r="E25" s="43">
        <f>E22*0.00756</f>
        <v>0.34380282761999997</v>
      </c>
      <c r="F25" s="43">
        <v>0</v>
      </c>
      <c r="G25" s="43">
        <v>0</v>
      </c>
      <c r="H25" s="7">
        <f>D25+E25</f>
        <v>1.29460125312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0.95079842549999993</v>
      </c>
      <c r="E26" s="7">
        <f>SUM(E24:E25)</f>
        <v>0.34380282761999997</v>
      </c>
      <c r="F26" s="7">
        <f>SUM(F24:F25)</f>
        <v>0</v>
      </c>
      <c r="G26" s="7">
        <f>SUM(G24:G25)</f>
        <v>26.942550000000001</v>
      </c>
      <c r="H26" s="7">
        <f>SUM(H24:H25)</f>
        <v>28.23715125312</v>
      </c>
    </row>
    <row r="27" spans="1:8" ht="16.5" customHeight="1" x14ac:dyDescent="0.2">
      <c r="A27" s="24"/>
      <c r="B27" s="20"/>
      <c r="C27" s="15" t="s">
        <v>17</v>
      </c>
      <c r="D27" s="7">
        <f>D22+D26</f>
        <v>126.7177859255</v>
      </c>
      <c r="E27" s="7">
        <f>E22+E26</f>
        <v>45.820367327619998</v>
      </c>
      <c r="F27" s="7">
        <f>F22+F26</f>
        <v>2936.6306</v>
      </c>
      <c r="G27" s="7">
        <f>G22+G26</f>
        <v>26.942550000000001</v>
      </c>
      <c r="H27" s="7">
        <f>H22+H26</f>
        <v>3136.1113032531198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67</v>
      </c>
      <c r="H29" s="43">
        <f>SUM(D29:G29)</f>
        <v>67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67</v>
      </c>
      <c r="H30" s="7">
        <f>SUM(D30:G30)</f>
        <v>67</v>
      </c>
    </row>
    <row r="31" spans="1:8" ht="17.25" customHeight="1" x14ac:dyDescent="0.2">
      <c r="A31" s="10"/>
      <c r="B31" s="31"/>
      <c r="C31" s="12" t="s">
        <v>28</v>
      </c>
      <c r="D31" s="44">
        <f>D27+D30</f>
        <v>126.7177859255</v>
      </c>
      <c r="E31" s="44">
        <f>E27+E30</f>
        <v>45.820367327619998</v>
      </c>
      <c r="F31" s="44">
        <f>F27+F30</f>
        <v>2936.6306</v>
      </c>
      <c r="G31" s="44">
        <f>G27+G30</f>
        <v>93.942549999999997</v>
      </c>
      <c r="H31" s="44">
        <f>H27+H30</f>
        <v>3203.1113032531198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80"/>
      <c r="C34" s="81"/>
      <c r="D34" s="82" t="s">
        <v>22</v>
      </c>
      <c r="E34" s="83"/>
      <c r="F34" s="83"/>
      <c r="G34" s="83"/>
      <c r="H34" s="83"/>
    </row>
    <row r="35" spans="2:8" ht="9" customHeight="1" x14ac:dyDescent="0.2">
      <c r="B35" s="81"/>
      <c r="C35" s="81"/>
      <c r="D35" s="83"/>
      <c r="E35" s="83"/>
      <c r="F35" s="83"/>
      <c r="G35" s="83"/>
      <c r="H35" s="83"/>
    </row>
    <row r="36" spans="2:8" ht="18" customHeight="1" x14ac:dyDescent="0.2">
      <c r="B36" s="80" t="s">
        <v>23</v>
      </c>
      <c r="C36" s="80"/>
      <c r="D36" s="84" t="s">
        <v>24</v>
      </c>
      <c r="E36" s="84"/>
      <c r="F36" s="84"/>
      <c r="G36" s="84"/>
      <c r="H36" s="84"/>
    </row>
  </sheetData>
  <mergeCells count="26"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4:C4"/>
    <mergeCell ref="D4:H4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11A01-2F5D-4674-AAD6-4365AE0B1EF8}">
  <dimension ref="A6:J26"/>
  <sheetViews>
    <sheetView tabSelected="1" topLeftCell="A10" workbookViewId="0">
      <selection activeCell="D26" sqref="D26:I26"/>
    </sheetView>
  </sheetViews>
  <sheetFormatPr defaultRowHeight="15" x14ac:dyDescent="0.25"/>
  <cols>
    <col min="2" max="2" width="41.140625" customWidth="1"/>
    <col min="3" max="3" width="30.140625" customWidth="1"/>
    <col min="4" max="4" width="12.42578125" customWidth="1"/>
    <col min="5" max="5" width="13.85546875" customWidth="1"/>
    <col min="6" max="6" width="15" customWidth="1"/>
    <col min="7" max="7" width="11.7109375" customWidth="1"/>
    <col min="8" max="8" width="15.5703125" customWidth="1"/>
    <col min="9" max="9" width="15.85546875" customWidth="1"/>
  </cols>
  <sheetData>
    <row r="6" spans="1:10" ht="15.75" x14ac:dyDescent="0.25">
      <c r="A6" s="92" t="s">
        <v>47</v>
      </c>
      <c r="B6" s="92" t="s">
        <v>48</v>
      </c>
      <c r="C6" s="92" t="s">
        <v>49</v>
      </c>
      <c r="D6" s="95" t="s">
        <v>50</v>
      </c>
      <c r="E6" s="96"/>
      <c r="F6" s="96"/>
      <c r="G6" s="96"/>
      <c r="H6" s="97"/>
      <c r="I6" s="98" t="s">
        <v>51</v>
      </c>
      <c r="J6" s="98" t="s">
        <v>52</v>
      </c>
    </row>
    <row r="7" spans="1:10" x14ac:dyDescent="0.25">
      <c r="A7" s="93"/>
      <c r="B7" s="93"/>
      <c r="C7" s="93"/>
      <c r="D7" s="99" t="s">
        <v>53</v>
      </c>
      <c r="E7" s="99" t="s">
        <v>54</v>
      </c>
      <c r="F7" s="101" t="s">
        <v>55</v>
      </c>
      <c r="G7" s="99" t="s">
        <v>56</v>
      </c>
      <c r="H7" s="89" t="s">
        <v>57</v>
      </c>
      <c r="I7" s="98"/>
      <c r="J7" s="98"/>
    </row>
    <row r="8" spans="1:10" x14ac:dyDescent="0.25">
      <c r="A8" s="94"/>
      <c r="B8" s="94"/>
      <c r="C8" s="94"/>
      <c r="D8" s="100"/>
      <c r="E8" s="100"/>
      <c r="F8" s="102"/>
      <c r="G8" s="100"/>
      <c r="H8" s="90"/>
      <c r="I8" s="98"/>
      <c r="J8" s="98"/>
    </row>
    <row r="9" spans="1:10" ht="48" customHeight="1" x14ac:dyDescent="0.25">
      <c r="A9" s="46">
        <v>1</v>
      </c>
      <c r="B9" s="46" t="s">
        <v>58</v>
      </c>
      <c r="C9" s="50"/>
      <c r="D9" s="49">
        <f>'Сводка РП-37_4 квартал 2023'!G29</f>
        <v>452.06909999999999</v>
      </c>
      <c r="E9" s="49">
        <f>'Сводка РП-37_4 квартал 2023'!D31+'Сводка РП-37_4 квартал 2023'!E31</f>
        <v>3399.5493726320801</v>
      </c>
      <c r="F9" s="49">
        <f>'Сводка РП-37_4 квартал 2023'!F31</f>
        <v>19000</v>
      </c>
      <c r="G9" s="49">
        <f>'Сводка РП-37_4 квартал 2023'!G31-'Сводка РП-37_4 квартал 2023'!G30</f>
        <v>965.08247000000006</v>
      </c>
      <c r="H9" s="51">
        <f>SUM(D9:G9)</f>
        <v>23816.70094263208</v>
      </c>
      <c r="I9" s="52">
        <f>H9*1.2</f>
        <v>28580.041131158494</v>
      </c>
      <c r="J9" s="53"/>
    </row>
    <row r="10" spans="1:10" ht="39.75" customHeight="1" x14ac:dyDescent="0.25">
      <c r="A10" s="46">
        <v>2</v>
      </c>
      <c r="B10" s="47" t="s">
        <v>59</v>
      </c>
      <c r="C10" s="47" t="s">
        <v>60</v>
      </c>
      <c r="D10" s="49">
        <f>'Сводка РП-37_базовые цены'!G29</f>
        <v>67</v>
      </c>
      <c r="E10" s="49">
        <f>'Сводка РП-37_базовые цены'!D31+'Сводка РП-37_базовые цены'!E31</f>
        <v>172.53815325311999</v>
      </c>
      <c r="F10" s="49">
        <f>'Сводка РП-37_базовые цены'!F31</f>
        <v>2936.6306</v>
      </c>
      <c r="G10" s="49">
        <f>'Сводка РП-37_базовые цены'!G31-'Сводка РП-37_базовые цены'!G29</f>
        <v>26.942549999999997</v>
      </c>
      <c r="H10" s="51">
        <f>SUM(D10:G10)</f>
        <v>3203.1113032531202</v>
      </c>
      <c r="I10" s="52">
        <f>H10*1.2</f>
        <v>3843.7335639037442</v>
      </c>
      <c r="J10" s="54"/>
    </row>
    <row r="11" spans="1:10" ht="15.75" x14ac:dyDescent="0.25">
      <c r="A11" s="87">
        <v>3</v>
      </c>
      <c r="B11" s="87" t="s">
        <v>61</v>
      </c>
      <c r="C11" s="55" t="s">
        <v>62</v>
      </c>
      <c r="D11" s="48">
        <v>0</v>
      </c>
      <c r="E11" s="48">
        <v>0</v>
      </c>
      <c r="F11" s="48">
        <v>0</v>
      </c>
      <c r="G11" s="48">
        <v>0</v>
      </c>
      <c r="H11" s="51">
        <f>SUM(D11:G11)</f>
        <v>0</v>
      </c>
      <c r="I11" s="52">
        <v>0</v>
      </c>
      <c r="J11" s="87" t="s">
        <v>63</v>
      </c>
    </row>
    <row r="12" spans="1:10" ht="15.75" x14ac:dyDescent="0.25">
      <c r="A12" s="88"/>
      <c r="B12" s="88"/>
      <c r="C12" s="55" t="s">
        <v>64</v>
      </c>
      <c r="D12" s="48">
        <v>0</v>
      </c>
      <c r="E12" s="48">
        <v>0</v>
      </c>
      <c r="F12" s="48">
        <v>0</v>
      </c>
      <c r="G12" s="48">
        <v>0</v>
      </c>
      <c r="H12" s="51">
        <f>SUM(D12:G12)</f>
        <v>0</v>
      </c>
      <c r="I12" s="52">
        <v>0</v>
      </c>
      <c r="J12" s="88"/>
    </row>
    <row r="13" spans="1:10" ht="15.75" x14ac:dyDescent="0.25">
      <c r="A13" s="87">
        <v>4</v>
      </c>
      <c r="B13" s="87" t="s">
        <v>65</v>
      </c>
      <c r="C13" s="57" t="s">
        <v>66</v>
      </c>
      <c r="D13" s="58">
        <v>104.93539999999999</v>
      </c>
      <c r="E13" s="58">
        <v>104.93539999999999</v>
      </c>
      <c r="F13" s="58">
        <v>104.93539999999999</v>
      </c>
      <c r="G13" s="58">
        <v>104.93539999999999</v>
      </c>
      <c r="H13" s="59"/>
      <c r="I13" s="59"/>
      <c r="J13" s="54"/>
    </row>
    <row r="14" spans="1:10" ht="15.75" x14ac:dyDescent="0.25">
      <c r="A14" s="91"/>
      <c r="B14" s="91"/>
      <c r="C14" s="57" t="s">
        <v>67</v>
      </c>
      <c r="D14" s="58">
        <v>113.87439215858623</v>
      </c>
      <c r="E14" s="58">
        <v>113.87439215858623</v>
      </c>
      <c r="F14" s="58">
        <v>113.87439215858623</v>
      </c>
      <c r="G14" s="58">
        <v>113.87439215858623</v>
      </c>
      <c r="H14" s="59"/>
      <c r="I14" s="59"/>
      <c r="J14" s="54"/>
    </row>
    <row r="15" spans="1:10" ht="15.75" x14ac:dyDescent="0.25">
      <c r="A15" s="91"/>
      <c r="B15" s="91"/>
      <c r="C15" s="57" t="s">
        <v>68</v>
      </c>
      <c r="D15" s="58">
        <v>105.89170681014039</v>
      </c>
      <c r="E15" s="58">
        <v>105.89170681014039</v>
      </c>
      <c r="F15" s="58">
        <v>105.89170681014039</v>
      </c>
      <c r="G15" s="58">
        <v>105.89170681014039</v>
      </c>
      <c r="H15" s="59"/>
      <c r="I15" s="59"/>
      <c r="J15" s="54"/>
    </row>
    <row r="16" spans="1:10" ht="15.75" x14ac:dyDescent="0.25">
      <c r="A16" s="91"/>
      <c r="B16" s="91"/>
      <c r="C16" s="57" t="s">
        <v>69</v>
      </c>
      <c r="D16" s="58">
        <v>105.30227480021095</v>
      </c>
      <c r="E16" s="58">
        <v>105.30227480021095</v>
      </c>
      <c r="F16" s="58">
        <v>105.30227480021095</v>
      </c>
      <c r="G16" s="58">
        <v>105.30227480021095</v>
      </c>
      <c r="H16" s="59"/>
      <c r="I16" s="59"/>
      <c r="J16" s="54"/>
    </row>
    <row r="17" spans="1:10" ht="15.75" x14ac:dyDescent="0.25">
      <c r="A17" s="91"/>
      <c r="B17" s="91"/>
      <c r="C17" s="57" t="s">
        <v>70</v>
      </c>
      <c r="D17" s="58">
        <v>104.79425908912773</v>
      </c>
      <c r="E17" s="58">
        <v>104.79425908912773</v>
      </c>
      <c r="F17" s="58">
        <v>104.79425908912773</v>
      </c>
      <c r="G17" s="58">
        <v>104.79425908912773</v>
      </c>
      <c r="H17" s="59"/>
      <c r="I17" s="59"/>
      <c r="J17" s="54"/>
    </row>
    <row r="18" spans="1:10" ht="15.75" x14ac:dyDescent="0.25">
      <c r="A18" s="91"/>
      <c r="B18" s="91"/>
      <c r="C18" s="57" t="s">
        <v>71</v>
      </c>
      <c r="D18" s="58">
        <v>104.79425908912773</v>
      </c>
      <c r="E18" s="58">
        <v>104.79425908912773</v>
      </c>
      <c r="F18" s="58">
        <v>104.79425908912773</v>
      </c>
      <c r="G18" s="58">
        <v>104.79425908912773</v>
      </c>
      <c r="H18" s="59"/>
      <c r="I18" s="59"/>
      <c r="J18" s="54"/>
    </row>
    <row r="19" spans="1:10" ht="15.75" x14ac:dyDescent="0.25">
      <c r="A19" s="91"/>
      <c r="B19" s="91"/>
      <c r="C19" s="57" t="s">
        <v>72</v>
      </c>
      <c r="D19" s="58">
        <v>104.79425908912773</v>
      </c>
      <c r="E19" s="58">
        <v>104.79425908912773</v>
      </c>
      <c r="F19" s="58">
        <v>104.79425908912773</v>
      </c>
      <c r="G19" s="58">
        <v>104.79425908912773</v>
      </c>
      <c r="H19" s="59"/>
      <c r="I19" s="59"/>
      <c r="J19" s="54"/>
    </row>
    <row r="20" spans="1:10" ht="15.75" x14ac:dyDescent="0.25">
      <c r="A20" s="91"/>
      <c r="B20" s="91"/>
      <c r="C20" s="57" t="s">
        <v>73</v>
      </c>
      <c r="D20" s="58">
        <v>104.79425908912773</v>
      </c>
      <c r="E20" s="58">
        <v>104.79425908912773</v>
      </c>
      <c r="F20" s="58">
        <v>104.79425908912773</v>
      </c>
      <c r="G20" s="58">
        <v>104.79425908912773</v>
      </c>
      <c r="H20" s="59"/>
      <c r="I20" s="59"/>
      <c r="J20" s="54"/>
    </row>
    <row r="21" spans="1:10" ht="15.75" x14ac:dyDescent="0.25">
      <c r="A21" s="88"/>
      <c r="B21" s="88"/>
      <c r="C21" s="57" t="s">
        <v>74</v>
      </c>
      <c r="D21" s="58">
        <v>104.79425908912773</v>
      </c>
      <c r="E21" s="58">
        <v>104.79425908912773</v>
      </c>
      <c r="F21" s="58">
        <v>104.79425908912773</v>
      </c>
      <c r="G21" s="58">
        <v>104.79425908912773</v>
      </c>
      <c r="H21" s="59"/>
      <c r="I21" s="59"/>
      <c r="J21" s="60"/>
    </row>
    <row r="22" spans="1:10" ht="15.75" x14ac:dyDescent="0.25">
      <c r="A22" s="87">
        <v>5</v>
      </c>
      <c r="B22" s="87" t="s">
        <v>75</v>
      </c>
      <c r="C22" s="55" t="s">
        <v>76</v>
      </c>
      <c r="D22" s="61">
        <f>D11</f>
        <v>0</v>
      </c>
      <c r="E22" s="61"/>
      <c r="F22" s="61"/>
      <c r="G22" s="61">
        <f>G11</f>
        <v>0</v>
      </c>
      <c r="H22" s="51">
        <f>SUM(D22:G22)</f>
        <v>0</v>
      </c>
      <c r="I22" s="52"/>
      <c r="J22" s="87" t="s">
        <v>63</v>
      </c>
    </row>
    <row r="23" spans="1:10" ht="54.75" customHeight="1" x14ac:dyDescent="0.25">
      <c r="A23" s="88"/>
      <c r="B23" s="88"/>
      <c r="C23" s="55" t="s">
        <v>77</v>
      </c>
      <c r="D23" s="61">
        <f>ROUND(D12*(100+D16)/200,8)</f>
        <v>0</v>
      </c>
      <c r="E23" s="61">
        <f>ROUND(E12*(100+E16)/200,8)</f>
        <v>0</v>
      </c>
      <c r="F23" s="61">
        <f t="shared" ref="F23:G23" si="0">ROUND(F12*(100+F16)/200,8)</f>
        <v>0</v>
      </c>
      <c r="G23" s="61">
        <f t="shared" si="0"/>
        <v>0</v>
      </c>
      <c r="H23" s="51">
        <f>SUM(D23:G23)</f>
        <v>0</v>
      </c>
      <c r="I23" s="52">
        <f>ROUND((H23+H22)*1.2,8)-I22</f>
        <v>0</v>
      </c>
      <c r="J23" s="88"/>
    </row>
    <row r="24" spans="1:10" ht="75" customHeight="1" x14ac:dyDescent="0.25">
      <c r="A24" s="56"/>
      <c r="B24" s="56" t="s">
        <v>75</v>
      </c>
      <c r="C24" s="103" t="s">
        <v>80</v>
      </c>
      <c r="D24" s="61">
        <f>D9*D16/100*D17/100*D18/100*D19/100</f>
        <v>547.84165494148886</v>
      </c>
      <c r="E24" s="61">
        <f t="shared" ref="E24:G24" si="1">E9*E16/100*E17/100*E18/100*E19/100</f>
        <v>4119.7568123060373</v>
      </c>
      <c r="F24" s="61">
        <f t="shared" si="1"/>
        <v>23025.222126193294</v>
      </c>
      <c r="G24" s="61">
        <f t="shared" si="1"/>
        <v>1169.5388548339618</v>
      </c>
      <c r="H24" s="51"/>
      <c r="I24" s="52"/>
      <c r="J24" s="56"/>
    </row>
    <row r="25" spans="1:10" ht="27.75" customHeight="1" x14ac:dyDescent="0.25">
      <c r="A25" s="50">
        <v>6</v>
      </c>
      <c r="B25" s="50"/>
      <c r="C25" s="62" t="s">
        <v>79</v>
      </c>
      <c r="D25" s="63">
        <f>SUM(D22:D24)</f>
        <v>547.84165494148886</v>
      </c>
      <c r="E25" s="63">
        <f t="shared" ref="E25:G25" si="2">SUM(E22:E24)</f>
        <v>4119.7568123060373</v>
      </c>
      <c r="F25" s="63">
        <f t="shared" si="2"/>
        <v>23025.222126193294</v>
      </c>
      <c r="G25" s="63">
        <f t="shared" si="2"/>
        <v>1169.5388548339618</v>
      </c>
      <c r="H25" s="51">
        <f>SUM(D25:G25)</f>
        <v>28862.359448274779</v>
      </c>
      <c r="I25" s="52">
        <f>SUM(I22:I23)</f>
        <v>0</v>
      </c>
      <c r="J25" s="64"/>
    </row>
    <row r="26" spans="1:10" ht="75" customHeight="1" x14ac:dyDescent="0.25">
      <c r="A26" s="50">
        <v>7</v>
      </c>
      <c r="B26" s="46" t="s">
        <v>78</v>
      </c>
      <c r="C26" s="46"/>
      <c r="D26" s="48">
        <f>ROUND(D25,8)</f>
        <v>547.84165494000001</v>
      </c>
      <c r="E26" s="48">
        <f t="shared" ref="E26:G26" si="3">ROUND(E25,8)</f>
        <v>4119.75681231</v>
      </c>
      <c r="F26" s="48">
        <f t="shared" si="3"/>
        <v>23025.222126190001</v>
      </c>
      <c r="G26" s="48">
        <f t="shared" si="3"/>
        <v>1169.53885483</v>
      </c>
      <c r="H26" s="51">
        <f>SUM(D26:G26)</f>
        <v>28862.359448270003</v>
      </c>
      <c r="I26" s="52">
        <f>ROUND(H26*1.2,8)</f>
        <v>34634.831337919997</v>
      </c>
      <c r="J26" s="64"/>
    </row>
  </sheetData>
  <mergeCells count="19">
    <mergeCell ref="E7:E8"/>
    <mergeCell ref="F7:F8"/>
    <mergeCell ref="G7:G8"/>
    <mergeCell ref="A22:A23"/>
    <mergeCell ref="B22:B23"/>
    <mergeCell ref="J22:J23"/>
    <mergeCell ref="H7:H8"/>
    <mergeCell ref="A11:A12"/>
    <mergeCell ref="B11:B12"/>
    <mergeCell ref="J11:J12"/>
    <mergeCell ref="A13:A21"/>
    <mergeCell ref="B13:B21"/>
    <mergeCell ref="A6:A8"/>
    <mergeCell ref="B6:B8"/>
    <mergeCell ref="C6:C8"/>
    <mergeCell ref="D6:H6"/>
    <mergeCell ref="I6:I8"/>
    <mergeCell ref="J6:J8"/>
    <mergeCell ref="D7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РП-37_4 квартал 2023</vt:lpstr>
      <vt:lpstr>Сводка РП-37_базовые цены</vt:lpstr>
      <vt:lpstr>в прогнозных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2024-03-25T07:53:57Z</dcterms:modified>
</cp:coreProperties>
</file>