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991_сметы+\ТП-991\"/>
    </mc:Choice>
  </mc:AlternateContent>
  <xr:revisionPtr revIDLastSave="0" documentId="13_ncr:1_{91D6D418-6133-4652-8601-AF96D094417F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991_4 квартал 2023" sheetId="6" r:id="rId1"/>
    <sheet name="Сводка ТП-991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D24" i="8" l="1"/>
  <c r="F9" i="8" l="1"/>
  <c r="F24" i="8" s="1"/>
  <c r="E9" i="8"/>
  <c r="E24" i="8" s="1"/>
  <c r="E25" i="8" s="1"/>
  <c r="E26" i="8" s="1"/>
  <c r="D9" i="8"/>
  <c r="G23" i="8"/>
  <c r="F23" i="8"/>
  <c r="E23" i="8"/>
  <c r="D23" i="8"/>
  <c r="H23" i="8" s="1"/>
  <c r="G22" i="8"/>
  <c r="D22" i="8"/>
  <c r="H12" i="8"/>
  <c r="H11" i="8"/>
  <c r="H10" i="8"/>
  <c r="I10" i="8" s="1"/>
  <c r="G24" i="8" l="1"/>
  <c r="G25" i="8" s="1"/>
  <c r="G26" i="8" s="1"/>
  <c r="I23" i="8"/>
  <c r="I25" i="8" s="1"/>
  <c r="F25" i="8"/>
  <c r="F26" i="8" s="1"/>
  <c r="H9" i="8"/>
  <c r="I9" i="8" s="1"/>
  <c r="I12" i="8" s="1"/>
  <c r="D25" i="8"/>
  <c r="H22" i="8"/>
  <c r="D26" i="8" l="1"/>
  <c r="H26" i="8" s="1"/>
  <c r="I26" i="8" s="1"/>
  <c r="H25" i="8"/>
  <c r="G30" i="7" l="1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<sst xmlns="http://schemas.openxmlformats.org/spreadsheetml/2006/main" count="124" uniqueCount="81">
  <si>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</si>
  <si>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</si>
  <si>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</si>
  <si>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</si>
  <si>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</si>
  <si>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</si>
  <si>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</si>
  <si>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</si>
  <si>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</si>
  <si>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</si>
  <si>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</si>
  <si>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</si>
  <si>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</si>
  <si>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</si>
  <si>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</si>
  <si>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</si>
  <si>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</si>
  <si>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</si>
  <si>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</si>
  <si>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</si>
  <si>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</si>
  <si>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</si>
  <si>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</si>
  <si>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</si>
  <si>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</si>
  <si>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</si>
  <si>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</si>
  <si>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</si>
  <si>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</si>
  <si>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</si>
  <si>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</si>
  <si>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</si>
  <si>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</si>
  <si>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</si>
  <si>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</si>
  <si>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</si>
  <si>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</si>
  <si>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</si>
  <si>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</si>
  <si>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</si>
  <si>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</si>
  <si>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</si>
  <si>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</si>
  <si>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</si>
  <si>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</si>
  <si>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10/0,4 кВ (ТП-991) по адресу: г. Калининград, ул. В. Фермора, 2</t>
  </si>
  <si>
    <t>Глава 2. Реконструкция ТП-991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</si>
  <si>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</si>
  <si>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</si>
  <si>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</si>
  <si>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</si>
  <si>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</si>
  <si>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</si>
  <si>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</si>
  <si>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</si>
  <si>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</si>
  <si>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</si>
  <si>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</si>
  <si>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</si>
  <si>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</si>
  <si>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</si>
  <si>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</si>
  <si>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</si>
  <si>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</si>
  <si>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</si>
  <si>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</si>
  <si>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</si>
  <si>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</si>
  <si>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</si>
  <si>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</si>
  <si>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</si>
  <si>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</si>
  <si>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</si>
  <si>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</si>
  <si>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</si>
  <si>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</si>
  <si>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</si>
  <si>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</si>
  <si>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r>
      <t>Ф</t>
    </r>
    <r>
      <rPr>
        <sz val="9"/>
        <rFont val="Times New Roman"/>
        <family val="1"/>
        <charset val="204"/>
      </rPr>
      <t>2027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</si>
  <si>
    <r>
      <t>З=Ф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+Ф</t>
    </r>
    <r>
      <rPr>
        <sz val="9"/>
        <rFont val="Times New Roman"/>
        <family val="1"/>
        <charset val="204"/>
      </rPr>
      <t>2024+Ф2027</t>
    </r>
  </si>
  <si>
    <t>Оценка полной стоимости инвестиционного проекта в прогнозных ценах соответствующих лет,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</si>
</sst>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5" xfId="2" xr:uid="{030FDF3E-1BFD-44EC-85D0-3623031D7A71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B16" sqref="B16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4"/>
      <c r="B1" s="84"/>
      <c r="C1" s="84"/>
      <c r="D1" s="84"/>
      <c r="E1" s="84"/>
      <c r="F1" s="84"/>
      <c r="G1" s="84"/>
      <c r="H1" s="84"/>
    </row>
    <row r="2" spans="1:8" ht="15" customHeight="1" x14ac:dyDescent="0.2">
      <c r="A2" s="32"/>
      <c r="B2" s="85"/>
      <c r="C2" s="86"/>
      <c r="D2" s="85" t="s">
        <v>0</v>
      </c>
      <c r="E2" s="85"/>
      <c r="F2" s="85"/>
      <c r="G2" s="85"/>
      <c r="H2" s="85"/>
    </row>
    <row r="3" spans="1:8" ht="15" customHeight="1" x14ac:dyDescent="0.2">
      <c r="A3" s="32"/>
      <c r="B3" s="74"/>
      <c r="C3" s="75"/>
      <c r="D3" s="87" t="s">
        <v>37</v>
      </c>
      <c r="E3" s="87"/>
      <c r="F3" s="87"/>
      <c r="G3" s="87"/>
      <c r="H3" s="87"/>
    </row>
    <row r="4" spans="1:8" ht="15" customHeight="1" x14ac:dyDescent="0.2">
      <c r="A4" s="32"/>
      <c r="B4" s="74"/>
      <c r="C4" s="75"/>
      <c r="D4" s="76" t="s">
        <v>38</v>
      </c>
      <c r="E4" s="76"/>
      <c r="F4" s="76"/>
      <c r="G4" s="76"/>
      <c r="H4" s="76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9"/>
      <c r="B6" s="79"/>
      <c r="C6" s="80" t="s">
        <v>1</v>
      </c>
      <c r="D6" s="80"/>
      <c r="E6" s="80"/>
      <c r="F6" s="80"/>
      <c r="G6" s="80"/>
      <c r="H6" s="5"/>
    </row>
    <row r="7" spans="1:8" ht="18" customHeight="1" x14ac:dyDescent="0.2">
      <c r="B7" s="81" t="s">
        <v>45</v>
      </c>
      <c r="C7" s="81"/>
      <c r="D7" s="81"/>
      <c r="E7" s="81"/>
      <c r="F7" s="81"/>
      <c r="G7" s="81"/>
      <c r="H7" s="81"/>
    </row>
    <row r="8" spans="1:8" x14ac:dyDescent="0.2">
      <c r="B8" s="28"/>
      <c r="C8" s="82" t="s">
        <v>2</v>
      </c>
      <c r="D8" s="82"/>
      <c r="E8" s="82"/>
      <c r="F8" s="82"/>
      <c r="G8" s="82"/>
      <c r="H8" s="5"/>
    </row>
    <row r="9" spans="1:8" ht="13.5" customHeight="1" x14ac:dyDescent="0.2">
      <c r="A9" s="83" t="s">
        <v>42</v>
      </c>
      <c r="B9" s="83"/>
      <c r="C9" s="83"/>
      <c r="D9" s="83"/>
      <c r="E9" s="83"/>
      <c r="F9" s="83"/>
      <c r="G9" s="83"/>
      <c r="H9" s="83"/>
    </row>
    <row r="10" spans="1:8" ht="15" customHeight="1" x14ac:dyDescent="0.2">
      <c r="A10" s="71" t="s">
        <v>3</v>
      </c>
      <c r="B10" s="77" t="s">
        <v>4</v>
      </c>
      <c r="C10" s="71" t="s">
        <v>5</v>
      </c>
      <c r="D10" s="78" t="s">
        <v>39</v>
      </c>
      <c r="E10" s="78"/>
      <c r="F10" s="78"/>
      <c r="G10" s="78"/>
      <c r="H10" s="71" t="s">
        <v>40</v>
      </c>
    </row>
    <row r="11" spans="1:8" x14ac:dyDescent="0.2">
      <c r="A11" s="71"/>
      <c r="B11" s="77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7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7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2" t="s">
        <v>46</v>
      </c>
      <c r="C15" s="73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6583.3333599999996</v>
      </c>
      <c r="G16" s="39">
        <v>0</v>
      </c>
      <c r="H16" s="40">
        <f>SUM(D16:G16)</f>
        <v>8814.5457800000004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6583.3333599999996</v>
      </c>
      <c r="G17" s="42">
        <f>SUM(G16:G16)</f>
        <v>0</v>
      </c>
      <c r="H17" s="40">
        <f>SUM(H16:H16)</f>
        <v>8814.5457800000004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6583.3333599999996</v>
      </c>
      <c r="G18" s="40">
        <f>G17</f>
        <v>0</v>
      </c>
      <c r="H18" s="40">
        <f>H17</f>
        <v>8814.5457800000004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6583.3333599999996</v>
      </c>
      <c r="G22" s="7">
        <f>G18+G21</f>
        <v>0</v>
      </c>
      <c r="H22" s="7">
        <f>H18+H21</f>
        <v>8870.3260905000006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549.98042999999996</v>
      </c>
      <c r="H24" s="43">
        <f>SUM(D24:G24)</f>
        <v>549.98042999999996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549.98042999999996</v>
      </c>
      <c r="H26" s="7">
        <f>SUM(H24:H25)</f>
        <v>567.27009504258001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6583.3333599999996</v>
      </c>
      <c r="G27" s="7">
        <f>G22+G26</f>
        <v>549.98042999999996</v>
      </c>
      <c r="H27" s="7">
        <f>H22+H26</f>
        <v>9437.5961855425812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6583.3333599999996</v>
      </c>
      <c r="G31" s="44">
        <f>G27+G30</f>
        <v>894.0156199999999</v>
      </c>
      <c r="H31" s="44">
        <f>H27+H30</f>
        <v>9781.6313755425817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1316.6666720000001</v>
      </c>
      <c r="G32" s="44">
        <f>G31*0.2</f>
        <v>178.803124</v>
      </c>
      <c r="H32" s="44">
        <f>H31*0.2</f>
        <v>1956.3262751085165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7900.0000319999999</v>
      </c>
      <c r="G33" s="45">
        <f>SUM(G31:G32)</f>
        <v>1072.8187439999999</v>
      </c>
      <c r="H33" s="45">
        <f>SUM(H31:H32)</f>
        <v>11737.957650651098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6"/>
      <c r="C36" s="67"/>
      <c r="D36" s="68" t="s">
        <v>22</v>
      </c>
      <c r="E36" s="69"/>
      <c r="F36" s="69"/>
      <c r="G36" s="69"/>
      <c r="H36" s="69"/>
    </row>
    <row r="37" spans="1:9" ht="9" customHeight="1" x14ac:dyDescent="0.2">
      <c r="B37" s="67"/>
      <c r="C37" s="67"/>
      <c r="D37" s="69"/>
      <c r="E37" s="69"/>
      <c r="F37" s="69"/>
      <c r="G37" s="69"/>
      <c r="H37" s="69"/>
    </row>
    <row r="38" spans="1:9" ht="18" customHeight="1" x14ac:dyDescent="0.2">
      <c r="B38" s="66" t="s">
        <v>23</v>
      </c>
      <c r="C38" s="66"/>
      <c r="D38" s="70" t="s">
        <v>24</v>
      </c>
      <c r="E38" s="70"/>
      <c r="F38" s="70"/>
      <c r="G38" s="70"/>
      <c r="H38" s="70"/>
    </row>
  </sheetData>
  <mergeCells count="26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D31" sqref="D31:E31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4"/>
      <c r="B1" s="84"/>
      <c r="C1" s="84"/>
      <c r="D1" s="84"/>
      <c r="E1" s="84"/>
      <c r="F1" s="84"/>
      <c r="G1" s="84"/>
      <c r="H1" s="84"/>
    </row>
    <row r="2" spans="1:8" ht="15" customHeight="1" x14ac:dyDescent="0.2">
      <c r="A2" s="32"/>
      <c r="B2" s="85"/>
      <c r="C2" s="86"/>
      <c r="D2" s="85" t="s">
        <v>0</v>
      </c>
      <c r="E2" s="85"/>
      <c r="F2" s="85"/>
      <c r="G2" s="85"/>
      <c r="H2" s="85"/>
    </row>
    <row r="3" spans="1:8" ht="15" customHeight="1" x14ac:dyDescent="0.2">
      <c r="A3" s="32"/>
      <c r="B3" s="74"/>
      <c r="C3" s="75"/>
      <c r="D3" s="87" t="s">
        <v>37</v>
      </c>
      <c r="E3" s="87"/>
      <c r="F3" s="87"/>
      <c r="G3" s="87"/>
      <c r="H3" s="87"/>
    </row>
    <row r="4" spans="1:8" ht="15" customHeight="1" x14ac:dyDescent="0.2">
      <c r="A4" s="32"/>
      <c r="B4" s="74"/>
      <c r="C4" s="75"/>
      <c r="D4" s="76" t="s">
        <v>38</v>
      </c>
      <c r="E4" s="76"/>
      <c r="F4" s="76"/>
      <c r="G4" s="76"/>
      <c r="H4" s="76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9"/>
      <c r="B6" s="79"/>
      <c r="C6" s="80" t="s">
        <v>1</v>
      </c>
      <c r="D6" s="80"/>
      <c r="E6" s="80"/>
      <c r="F6" s="80"/>
      <c r="G6" s="80"/>
      <c r="H6" s="5"/>
    </row>
    <row r="7" spans="1:8" ht="18" customHeight="1" x14ac:dyDescent="0.2">
      <c r="B7" s="81" t="s">
        <v>45</v>
      </c>
      <c r="C7" s="81"/>
      <c r="D7" s="81"/>
      <c r="E7" s="81"/>
      <c r="F7" s="81"/>
      <c r="G7" s="81"/>
      <c r="H7" s="81"/>
    </row>
    <row r="8" spans="1:8" x14ac:dyDescent="0.2">
      <c r="B8" s="28"/>
      <c r="C8" s="82" t="s">
        <v>2</v>
      </c>
      <c r="D8" s="82"/>
      <c r="E8" s="82"/>
      <c r="F8" s="82"/>
      <c r="G8" s="82"/>
      <c r="H8" s="5"/>
    </row>
    <row r="9" spans="1:8" ht="12.75" customHeight="1" x14ac:dyDescent="0.2">
      <c r="A9" s="83" t="s">
        <v>41</v>
      </c>
      <c r="B9" s="83"/>
      <c r="C9" s="83"/>
      <c r="D9" s="83"/>
      <c r="E9" s="83"/>
      <c r="F9" s="83"/>
      <c r="G9" s="83"/>
      <c r="H9" s="83"/>
    </row>
    <row r="10" spans="1:8" ht="15" customHeight="1" x14ac:dyDescent="0.2">
      <c r="A10" s="71" t="s">
        <v>3</v>
      </c>
      <c r="B10" s="77" t="s">
        <v>4</v>
      </c>
      <c r="C10" s="71" t="s">
        <v>5</v>
      </c>
      <c r="D10" s="78" t="s">
        <v>39</v>
      </c>
      <c r="E10" s="78"/>
      <c r="F10" s="78"/>
      <c r="G10" s="78"/>
      <c r="H10" s="71" t="s">
        <v>40</v>
      </c>
    </row>
    <row r="11" spans="1:8" x14ac:dyDescent="0.2">
      <c r="A11" s="71"/>
      <c r="B11" s="77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7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7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2" t="s">
        <v>46</v>
      </c>
      <c r="C15" s="73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1017.51675</v>
      </c>
      <c r="G16" s="39">
        <v>0</v>
      </c>
      <c r="H16" s="40">
        <f>SUM(D16:G16)</f>
        <v>1127.96711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1017.51675</v>
      </c>
      <c r="G17" s="42">
        <f>SUM(G16:G16)</f>
        <v>0</v>
      </c>
      <c r="H17" s="40">
        <f>SUM(H16:H16)</f>
        <v>1127.96711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1017.51675</v>
      </c>
      <c r="G18" s="40">
        <f>G17</f>
        <v>0</v>
      </c>
      <c r="H18" s="40">
        <f>H17</f>
        <v>1127.96711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1017.51675</v>
      </c>
      <c r="G22" s="7">
        <f>G18+G21</f>
        <v>0</v>
      </c>
      <c r="H22" s="7">
        <f>H18+H21</f>
        <v>1130.7283690000002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15.353999999999999</v>
      </c>
      <c r="H24" s="43">
        <f>SUM(D24:G24)</f>
        <v>15.353999999999999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15.353999999999999</v>
      </c>
      <c r="H26" s="7">
        <f>SUM(H24:H25)</f>
        <v>16.209879839639999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1017.51675</v>
      </c>
      <c r="G27" s="7">
        <f>G22+G26</f>
        <v>15.353999999999999</v>
      </c>
      <c r="H27" s="7">
        <f>H22+H26</f>
        <v>1146.9382488396402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1017.51675</v>
      </c>
      <c r="G31" s="44">
        <f>G27+G30</f>
        <v>66.342569999999995</v>
      </c>
      <c r="H31" s="44">
        <f>H27+H30</f>
        <v>1197.9268188396402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6"/>
      <c r="C34" s="67"/>
      <c r="D34" s="68" t="s">
        <v>22</v>
      </c>
      <c r="E34" s="69"/>
      <c r="F34" s="69"/>
      <c r="G34" s="69"/>
      <c r="H34" s="69"/>
    </row>
    <row r="35" spans="2:8" ht="9" customHeight="1" x14ac:dyDescent="0.2">
      <c r="B35" s="67"/>
      <c r="C35" s="67"/>
      <c r="D35" s="69"/>
      <c r="E35" s="69"/>
      <c r="F35" s="69"/>
      <c r="G35" s="69"/>
      <c r="H35" s="69"/>
    </row>
    <row r="36" spans="2:8" ht="18" customHeight="1" x14ac:dyDescent="0.2">
      <c r="B36" s="66" t="s">
        <v>23</v>
      </c>
      <c r="C36" s="66"/>
      <c r="D36" s="70" t="s">
        <v>24</v>
      </c>
      <c r="E36" s="70"/>
      <c r="F36" s="70"/>
      <c r="G36" s="70"/>
      <c r="H36" s="70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F55E9-B6EB-485B-A8B3-31CE14F0EAEA}">
  <dimension ref="A6:J26"/>
  <sheetViews>
    <sheetView tabSelected="1" topLeftCell="A16" workbookViewId="0">
      <selection activeCell="D26" sqref="D26:I26"/>
    </sheetView>
  </sheetViews>
  <sheetFormatPr defaultRowHeight="15" x14ac:dyDescent="0.25"/>
  <cols>
    <col min="2" max="10" width="19.42578125" customWidth="1"/>
  </cols>
  <sheetData>
    <row r="6" spans="1:10" ht="15.75" x14ac:dyDescent="0.25">
      <c r="A6" s="93" t="s">
        <v>47</v>
      </c>
      <c r="B6" s="93" t="s">
        <v>48</v>
      </c>
      <c r="C6" s="93" t="s">
        <v>49</v>
      </c>
      <c r="D6" s="96" t="s">
        <v>50</v>
      </c>
      <c r="E6" s="97"/>
      <c r="F6" s="97"/>
      <c r="G6" s="97"/>
      <c r="H6" s="98"/>
      <c r="I6" s="99" t="s">
        <v>51</v>
      </c>
      <c r="J6" s="99" t="s">
        <v>52</v>
      </c>
    </row>
    <row r="7" spans="1:10" x14ac:dyDescent="0.25">
      <c r="A7" s="94"/>
      <c r="B7" s="94"/>
      <c r="C7" s="94"/>
      <c r="D7" s="100" t="s">
        <v>53</v>
      </c>
      <c r="E7" s="100" t="s">
        <v>54</v>
      </c>
      <c r="F7" s="102" t="s">
        <v>55</v>
      </c>
      <c r="G7" s="100" t="s">
        <v>56</v>
      </c>
      <c r="H7" s="90" t="s">
        <v>57</v>
      </c>
      <c r="I7" s="99"/>
      <c r="J7" s="99"/>
    </row>
    <row r="8" spans="1:10" x14ac:dyDescent="0.25">
      <c r="A8" s="95"/>
      <c r="B8" s="95"/>
      <c r="C8" s="95"/>
      <c r="D8" s="101"/>
      <c r="E8" s="101"/>
      <c r="F8" s="103"/>
      <c r="G8" s="101"/>
      <c r="H8" s="91"/>
      <c r="I8" s="99"/>
      <c r="J8" s="99"/>
    </row>
    <row r="9" spans="1:10" ht="63" x14ac:dyDescent="0.25">
      <c r="A9" s="46">
        <v>1</v>
      </c>
      <c r="B9" s="46" t="s">
        <v>58</v>
      </c>
      <c r="C9" s="50"/>
      <c r="D9" s="48">
        <f>'Сводка ТП-991_4 квартал 2023'!H29</f>
        <v>344.03519</v>
      </c>
      <c r="E9" s="48">
        <f>'Сводка ТП-991_4 квартал 2023'!D31+'Сводка ТП-991_4 квартал 2023'!E31</f>
        <v>2304.2823955425802</v>
      </c>
      <c r="F9" s="48">
        <f>'Сводка ТП-991_4 квартал 2023'!F31</f>
        <v>6583.3333599999996</v>
      </c>
      <c r="G9" s="48">
        <v>549.98042999999984</v>
      </c>
      <c r="H9" s="51">
        <f>SUM(D9:G9)</f>
        <v>9781.6313755425799</v>
      </c>
      <c r="I9" s="52">
        <f>ROUND(H9*1.2,8)</f>
        <v>11737.95765065</v>
      </c>
      <c r="J9" s="53"/>
    </row>
    <row r="10" spans="1:10" ht="63" x14ac:dyDescent="0.25">
      <c r="A10" s="46">
        <v>2</v>
      </c>
      <c r="B10" s="47" t="s">
        <v>59</v>
      </c>
      <c r="C10" s="47" t="s">
        <v>60</v>
      </c>
      <c r="D10" s="49">
        <v>50.988570000000003</v>
      </c>
      <c r="E10" s="49">
        <v>114.06749883964</v>
      </c>
      <c r="F10" s="49">
        <v>1017.51675</v>
      </c>
      <c r="G10" s="49">
        <v>15.353999999999992</v>
      </c>
      <c r="H10" s="51">
        <f>SUM(D10:G10)</f>
        <v>1197.92681883964</v>
      </c>
      <c r="I10" s="52">
        <f>ROUND(H10*1.2,8)</f>
        <v>1437.5121826100001</v>
      </c>
      <c r="J10" s="54"/>
    </row>
    <row r="11" spans="1:10" ht="15.75" x14ac:dyDescent="0.25">
      <c r="A11" s="88">
        <v>3</v>
      </c>
      <c r="B11" s="88" t="s">
        <v>61</v>
      </c>
      <c r="C11" s="55" t="s">
        <v>62</v>
      </c>
      <c r="D11" s="48">
        <v>0</v>
      </c>
      <c r="E11" s="48"/>
      <c r="F11" s="48"/>
      <c r="G11" s="48">
        <v>0</v>
      </c>
      <c r="H11" s="51">
        <f>SUM(D11:G11)</f>
        <v>0</v>
      </c>
      <c r="I11" s="52">
        <v>0</v>
      </c>
      <c r="J11" s="88" t="s">
        <v>63</v>
      </c>
    </row>
    <row r="12" spans="1:10" ht="15.75" x14ac:dyDescent="0.25">
      <c r="A12" s="89"/>
      <c r="B12" s="89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f>I9-I11</f>
        <v>11737.95765065</v>
      </c>
      <c r="J12" s="89"/>
    </row>
    <row r="13" spans="1:10" ht="15.75" x14ac:dyDescent="0.25">
      <c r="A13" s="88">
        <v>4</v>
      </c>
      <c r="B13" s="88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2"/>
      <c r="B14" s="92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2"/>
      <c r="B15" s="92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2"/>
      <c r="B16" s="92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2"/>
      <c r="B17" s="92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2"/>
      <c r="B18" s="92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2"/>
      <c r="B19" s="92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2"/>
      <c r="B20" s="92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60"/>
      <c r="B21" s="60"/>
      <c r="C21" s="57" t="s">
        <v>74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1"/>
    </row>
    <row r="22" spans="1:10" ht="15.75" x14ac:dyDescent="0.25">
      <c r="A22" s="88">
        <v>5</v>
      </c>
      <c r="B22" s="88" t="s">
        <v>75</v>
      </c>
      <c r="C22" s="55" t="s">
        <v>76</v>
      </c>
      <c r="D22" s="62">
        <f>D11</f>
        <v>0</v>
      </c>
      <c r="E22" s="62"/>
      <c r="F22" s="62"/>
      <c r="G22" s="62">
        <f>G11</f>
        <v>0</v>
      </c>
      <c r="H22" s="51">
        <f>SUM(D22:G22)</f>
        <v>0</v>
      </c>
      <c r="I22" s="52"/>
      <c r="J22" s="88" t="s">
        <v>63</v>
      </c>
    </row>
    <row r="23" spans="1:10" ht="47.25" x14ac:dyDescent="0.25">
      <c r="A23" s="89"/>
      <c r="B23" s="89"/>
      <c r="C23" s="55" t="s">
        <v>77</v>
      </c>
      <c r="D23" s="62">
        <f>ROUND(D12*(100+D16)/200,8)</f>
        <v>0</v>
      </c>
      <c r="E23" s="62">
        <f>ROUND(E12*(100+E16)/200,8)</f>
        <v>0</v>
      </c>
      <c r="F23" s="62">
        <f t="shared" ref="F23:G23" si="0">ROUND(F12*(100+F16)/200,8)</f>
        <v>0</v>
      </c>
      <c r="G23" s="62">
        <f t="shared" si="0"/>
        <v>0</v>
      </c>
      <c r="H23" s="51">
        <f>SUM(D23:G23)</f>
        <v>0</v>
      </c>
      <c r="I23" s="52">
        <f>ROUND((H23+H22)*1.2,8)-I22</f>
        <v>0</v>
      </c>
      <c r="J23" s="89"/>
    </row>
    <row r="24" spans="1:10" ht="110.25" x14ac:dyDescent="0.25">
      <c r="A24" s="56"/>
      <c r="B24" s="56" t="s">
        <v>75</v>
      </c>
      <c r="C24" s="55" t="s">
        <v>78</v>
      </c>
      <c r="D24" s="62">
        <f>D9*D16/100*D17/100*D18/100*D19/100</f>
        <v>416.92035099879547</v>
      </c>
      <c r="E24" s="62">
        <f t="shared" ref="E24:G24" si="1">E9*E16/100*E17/100*E18/100*E19/100</f>
        <v>2792.4533683602476</v>
      </c>
      <c r="F24" s="62">
        <f t="shared" si="1"/>
        <v>7978.037523409389</v>
      </c>
      <c r="G24" s="62">
        <f t="shared" si="1"/>
        <v>666.49587188469991</v>
      </c>
      <c r="H24" s="51"/>
      <c r="I24" s="52"/>
      <c r="J24" s="56"/>
    </row>
    <row r="25" spans="1:10" ht="27.75" x14ac:dyDescent="0.25">
      <c r="A25" s="50">
        <v>6</v>
      </c>
      <c r="B25" s="50"/>
      <c r="C25" s="63" t="s">
        <v>79</v>
      </c>
      <c r="D25" s="64">
        <f>SUM(D22:D24)</f>
        <v>416.92035099879547</v>
      </c>
      <c r="E25" s="64">
        <f t="shared" ref="E25:G25" si="2">SUM(E22:E24)</f>
        <v>2792.4533683602476</v>
      </c>
      <c r="F25" s="64">
        <f t="shared" si="2"/>
        <v>7978.037523409389</v>
      </c>
      <c r="G25" s="64">
        <f t="shared" si="2"/>
        <v>666.49587188469991</v>
      </c>
      <c r="H25" s="51">
        <f>SUM(D25:G25)</f>
        <v>11853.907114653131</v>
      </c>
      <c r="I25" s="52">
        <f>SUM(I22:I23)</f>
        <v>0</v>
      </c>
      <c r="J25" s="65"/>
    </row>
    <row r="26" spans="1:10" ht="115.5" customHeight="1" x14ac:dyDescent="0.25">
      <c r="A26" s="50">
        <v>7</v>
      </c>
      <c r="B26" s="46" t="s">
        <v>80</v>
      </c>
      <c r="C26" s="46"/>
      <c r="D26" s="48">
        <f>ROUND(D25,8)</f>
        <v>416.92035099999998</v>
      </c>
      <c r="E26" s="48">
        <f t="shared" ref="E26:G26" si="3">ROUND(E25,8)</f>
        <v>2792.4533683599998</v>
      </c>
      <c r="F26" s="48">
        <f t="shared" si="3"/>
        <v>7978.0375234100002</v>
      </c>
      <c r="G26" s="48">
        <f t="shared" si="3"/>
        <v>666.49587187999998</v>
      </c>
      <c r="H26" s="51">
        <f>SUM(D26:G26)</f>
        <v>11853.907114650001</v>
      </c>
      <c r="I26" s="52">
        <f>ROUND(H26*1.2,8)</f>
        <v>14224.688537579999</v>
      </c>
      <c r="J26" s="65"/>
    </row>
  </sheetData>
  <mergeCells count="19">
    <mergeCell ref="E7:E8"/>
    <mergeCell ref="F7:F8"/>
    <mergeCell ref="G7:G8"/>
    <mergeCell ref="A22:A23"/>
    <mergeCell ref="B22:B23"/>
    <mergeCell ref="J22:J23"/>
    <mergeCell ref="H7:H8"/>
    <mergeCell ref="A11:A12"/>
    <mergeCell ref="B11:B12"/>
    <mergeCell ref="J11:J12"/>
    <mergeCell ref="A13:A20"/>
    <mergeCell ref="B13:B20"/>
    <mergeCell ref="A6:A8"/>
    <mergeCell ref="B6:B8"/>
    <mergeCell ref="C6:C8"/>
    <mergeCell ref="D6:H6"/>
    <mergeCell ref="I6:I8"/>
    <mergeCell ref="J6:J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ТП-991_4 квартал 2023</vt:lpstr>
      <vt:lpstr>Сводка ТП-991_базовые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2024-03-25T08:02:17Z</dcterms:modified>
</cp:coreProperties>
</file>