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I0424_1153926028850_39\Паспорта\"/>
    </mc:Choice>
  </mc:AlternateContent>
  <xr:revisionPtr revIDLastSave="0" documentId="13_ncr:1_{848FD394-BDF5-4301-9C37-0D53ABE92A77}" xr6:coauthVersionLast="47" xr6:coauthVersionMax="47" xr10:uidLastSave="{00000000-0000-0000-0000-000000000000}"/>
  <bookViews>
    <workbookView xWindow="-120" yWindow="-120" windowWidth="29040" windowHeight="15840" tabRatio="859"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ввод'!$A$1:$AB$64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30" i="57" l="1"/>
  <c r="C24" i="57" s="1"/>
  <c r="B24" i="58" l="1"/>
  <c r="B81" i="58"/>
  <c r="G32" i="57"/>
  <c r="G33" i="57"/>
  <c r="G34" i="57"/>
  <c r="G35" i="57"/>
  <c r="G36" i="57"/>
  <c r="G37" i="57"/>
  <c r="G38" i="57"/>
  <c r="G39" i="57"/>
  <c r="G40" i="57"/>
  <c r="G41" i="57"/>
  <c r="G42" i="57"/>
  <c r="G43" i="57"/>
  <c r="G44" i="57"/>
  <c r="G45" i="57"/>
  <c r="G46" i="57"/>
  <c r="G47" i="57"/>
  <c r="G48" i="57"/>
  <c r="G50" i="57"/>
  <c r="G51" i="57"/>
  <c r="G53" i="57"/>
  <c r="G54" i="57"/>
  <c r="G55" i="57"/>
  <c r="G57" i="57"/>
  <c r="G58" i="57"/>
  <c r="G59" i="57"/>
  <c r="G60" i="57"/>
  <c r="G61" i="57"/>
  <c r="G62" i="57"/>
  <c r="G64" i="57"/>
  <c r="G25" i="57"/>
  <c r="G26" i="57"/>
  <c r="G28" i="57"/>
  <c r="G29" i="57"/>
  <c r="G30" i="57"/>
  <c r="G31" i="57"/>
  <c r="G24" i="57"/>
  <c r="F23" i="57"/>
  <c r="G23" i="57" s="1"/>
  <c r="H23" i="57" s="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E23" i="57"/>
  <c r="E31" i="57"/>
  <c r="E33" i="57"/>
  <c r="E34" i="57"/>
  <c r="E41" i="57"/>
  <c r="C99" i="58"/>
  <c r="D99" i="58" s="1"/>
  <c r="E99" i="58" s="1"/>
  <c r="F99" i="58" s="1"/>
  <c r="E32" i="57" l="1"/>
  <c r="X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B33" i="57" l="1"/>
  <c r="AB41" i="57"/>
  <c r="C67" i="58" l="1"/>
  <c r="B34" i="58"/>
  <c r="J61" i="58" s="1"/>
  <c r="R61" i="58" s="1"/>
  <c r="B28" i="58"/>
  <c r="H60" i="58" s="1"/>
  <c r="N60" i="58" s="1"/>
  <c r="B49" i="58"/>
  <c r="B58" i="58" s="1"/>
  <c r="AB32" i="57"/>
  <c r="AB31" i="57"/>
  <c r="AB34" i="57"/>
  <c r="AB30" i="57"/>
  <c r="D67" i="58" l="1"/>
  <c r="C65" i="58"/>
  <c r="C59" i="58" s="1"/>
  <c r="C66" i="58" s="1"/>
  <c r="B66" i="58"/>
  <c r="B68" i="58" s="1"/>
  <c r="B75" i="58" s="1"/>
  <c r="B80" i="58"/>
  <c r="E30" i="57"/>
  <c r="B70" i="58"/>
  <c r="B71" i="58" s="1"/>
  <c r="Z61" i="58"/>
  <c r="T60" i="58"/>
  <c r="B25" i="53"/>
  <c r="D65" i="58" l="1"/>
  <c r="D59" i="58" s="1"/>
  <c r="D66" i="58" s="1"/>
  <c r="Z60" i="58"/>
  <c r="B72" i="58"/>
  <c r="B78" i="58"/>
  <c r="C49" i="7"/>
  <c r="K33" i="57" l="1"/>
  <c r="C52" i="57"/>
  <c r="C49" i="57"/>
  <c r="E24" i="57"/>
  <c r="E52" i="57" l="1"/>
  <c r="G52" i="57"/>
  <c r="E49" i="57"/>
  <c r="G49" i="57"/>
  <c r="AB49" i="57"/>
  <c r="B27" i="53"/>
  <c r="C27" i="57"/>
  <c r="C48" i="7"/>
  <c r="C56" i="57"/>
  <c r="C63" i="57"/>
  <c r="B97" i="53"/>
  <c r="E27" i="57" l="1"/>
  <c r="G27" i="57"/>
  <c r="E63" i="57"/>
  <c r="G63" i="57"/>
  <c r="E56" i="57"/>
  <c r="G56" i="57"/>
  <c r="AB52" i="57"/>
  <c r="AB24" i="57"/>
  <c r="AB56" i="57"/>
  <c r="AB63" i="57"/>
  <c r="AB27" i="57"/>
  <c r="B24" i="53"/>
  <c r="B79" i="58" l="1"/>
  <c r="F64" i="57"/>
  <c r="F63" i="57"/>
  <c r="AA63" i="57" s="1"/>
  <c r="F62" i="57"/>
  <c r="F61" i="57"/>
  <c r="F60" i="57"/>
  <c r="F59" i="57"/>
  <c r="F58" i="57"/>
  <c r="F57" i="57"/>
  <c r="F56" i="57"/>
  <c r="AA56" i="57" s="1"/>
  <c r="F55" i="57"/>
  <c r="F54" i="57"/>
  <c r="F53" i="57"/>
  <c r="F52" i="57"/>
  <c r="AA52" i="57" s="1"/>
  <c r="F51" i="57"/>
  <c r="F50" i="57"/>
  <c r="F49" i="57"/>
  <c r="AA49" i="57" s="1"/>
  <c r="F48" i="57"/>
  <c r="F47" i="57"/>
  <c r="F46" i="57"/>
  <c r="F45" i="57"/>
  <c r="F44" i="57"/>
  <c r="F43" i="57"/>
  <c r="F42" i="57"/>
  <c r="F41" i="57"/>
  <c r="AA41" i="57" s="1"/>
  <c r="F40" i="57"/>
  <c r="F39" i="57"/>
  <c r="F38" i="57"/>
  <c r="F37" i="57"/>
  <c r="F36" i="57"/>
  <c r="F35" i="57"/>
  <c r="F34" i="57"/>
  <c r="AA34" i="57" s="1"/>
  <c r="F33" i="57"/>
  <c r="AA33" i="57" s="1"/>
  <c r="F32" i="57"/>
  <c r="AA32" i="57" s="1"/>
  <c r="F31" i="57"/>
  <c r="AA31" i="57" s="1"/>
  <c r="F30" i="57"/>
  <c r="AA30" i="57" s="1"/>
  <c r="F29" i="57"/>
  <c r="F28" i="57"/>
  <c r="F27" i="57"/>
  <c r="AA27" i="57" s="1"/>
  <c r="F26" i="57"/>
  <c r="F25" i="57"/>
  <c r="F24" i="57"/>
  <c r="X24" i="57"/>
  <c r="T24" i="57"/>
  <c r="P24" i="57"/>
  <c r="O24" i="57"/>
  <c r="L24" i="57"/>
  <c r="AA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I79" i="58" s="1"/>
  <c r="F59" i="58"/>
  <c r="F66" i="58" s="1"/>
  <c r="F68" i="58" s="1"/>
  <c r="F76" i="58"/>
  <c r="G67" i="58"/>
  <c r="B87" i="58"/>
  <c r="B90" i="58" s="1"/>
  <c r="E70" i="58"/>
  <c r="E75" i="58"/>
  <c r="C72" i="58"/>
  <c r="C78" i="58"/>
  <c r="C83" i="58" s="1"/>
  <c r="A5" i="53"/>
  <c r="D78" i="58" l="1"/>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E59" i="57" s="1"/>
  <c r="F55" i="15"/>
  <c r="E55" i="15"/>
  <c r="C55" i="15"/>
  <c r="C55" i="57" s="1"/>
  <c r="E55" i="57" s="1"/>
  <c r="E50" i="15"/>
  <c r="F50" i="15"/>
  <c r="C50" i="15"/>
  <c r="C50" i="57" s="1"/>
  <c r="E50" i="57" s="1"/>
  <c r="E46" i="15"/>
  <c r="F46" i="15"/>
  <c r="C46" i="15"/>
  <c r="C46" i="57" s="1"/>
  <c r="E46" i="57" s="1"/>
  <c r="E42" i="15"/>
  <c r="F42" i="15"/>
  <c r="C42" i="15"/>
  <c r="C42" i="57" s="1"/>
  <c r="E42" i="57" s="1"/>
  <c r="F38" i="15"/>
  <c r="E38" i="15"/>
  <c r="C38" i="15"/>
  <c r="C38" i="57" s="1"/>
  <c r="E38" i="57" s="1"/>
  <c r="F26" i="15"/>
  <c r="C26" i="15"/>
  <c r="C26" i="57" s="1"/>
  <c r="E26" i="57" s="1"/>
  <c r="F62" i="15"/>
  <c r="C62" i="15"/>
  <c r="C62" i="57" s="1"/>
  <c r="E62" i="57" s="1"/>
  <c r="F58" i="15"/>
  <c r="C58" i="15"/>
  <c r="C58" i="57" s="1"/>
  <c r="E58" i="57" s="1"/>
  <c r="C54" i="15"/>
  <c r="C54" i="57" s="1"/>
  <c r="E54" i="57" s="1"/>
  <c r="F54" i="15"/>
  <c r="E54" i="15"/>
  <c r="C49" i="15"/>
  <c r="F49" i="15"/>
  <c r="E49" i="15"/>
  <c r="C45" i="15"/>
  <c r="C45" i="57" s="1"/>
  <c r="E45" i="57" s="1"/>
  <c r="F45" i="15"/>
  <c r="E45" i="15"/>
  <c r="C41" i="15"/>
  <c r="F41" i="15"/>
  <c r="E41" i="15"/>
  <c r="F37" i="15"/>
  <c r="E37" i="15"/>
  <c r="C37" i="15"/>
  <c r="C37" i="57" s="1"/>
  <c r="E37" i="57" s="1"/>
  <c r="F29" i="15"/>
  <c r="C29" i="15"/>
  <c r="C29" i="57" s="1"/>
  <c r="E29" i="57" s="1"/>
  <c r="F25" i="15"/>
  <c r="C25" i="15"/>
  <c r="C25" i="57" s="1"/>
  <c r="E25" i="57" s="1"/>
  <c r="F61" i="15"/>
  <c r="C61" i="15"/>
  <c r="C61" i="57" s="1"/>
  <c r="E61" i="57" s="1"/>
  <c r="F57" i="15"/>
  <c r="E57" i="15"/>
  <c r="C57" i="15"/>
  <c r="C57" i="57" s="1"/>
  <c r="E57" i="57" s="1"/>
  <c r="F53" i="15"/>
  <c r="E53" i="15"/>
  <c r="C53" i="15"/>
  <c r="C53" i="57" s="1"/>
  <c r="E53" i="57" s="1"/>
  <c r="C48" i="15"/>
  <c r="C48" i="57" s="1"/>
  <c r="E48" i="57" s="1"/>
  <c r="E48" i="15"/>
  <c r="F48" i="15"/>
  <c r="E44" i="15"/>
  <c r="F44" i="15"/>
  <c r="C44" i="15"/>
  <c r="C44" i="57" s="1"/>
  <c r="E44" i="57" s="1"/>
  <c r="F40" i="15"/>
  <c r="E40" i="15"/>
  <c r="C40" i="15"/>
  <c r="C40" i="57" s="1"/>
  <c r="E40" i="57" s="1"/>
  <c r="E36" i="15"/>
  <c r="F36" i="15"/>
  <c r="C36" i="15"/>
  <c r="C36" i="57" s="1"/>
  <c r="E36" i="57" s="1"/>
  <c r="F28" i="15"/>
  <c r="E28" i="15"/>
  <c r="E24" i="15" s="1"/>
  <c r="C28" i="15"/>
  <c r="C28" i="57" s="1"/>
  <c r="E28" i="57" s="1"/>
  <c r="F64" i="15"/>
  <c r="C64" i="15"/>
  <c r="C64" i="57" s="1"/>
  <c r="E64" i="57" s="1"/>
  <c r="F60" i="15"/>
  <c r="C60" i="15"/>
  <c r="C60" i="57" s="1"/>
  <c r="E60" i="57" s="1"/>
  <c r="C56" i="15"/>
  <c r="F56" i="15"/>
  <c r="E56" i="15"/>
  <c r="F51" i="15"/>
  <c r="C51" i="15"/>
  <c r="C51" i="57" s="1"/>
  <c r="E51" i="57" s="1"/>
  <c r="C47" i="15"/>
  <c r="C47" i="57" s="1"/>
  <c r="E47" i="57" s="1"/>
  <c r="F47" i="15"/>
  <c r="E47" i="15"/>
  <c r="F43" i="15"/>
  <c r="C43" i="15"/>
  <c r="C43" i="57" s="1"/>
  <c r="E43" i="57" s="1"/>
  <c r="C39" i="15"/>
  <c r="C39" i="57" s="1"/>
  <c r="E39" i="57" s="1"/>
  <c r="F39" i="15"/>
  <c r="E39" i="15"/>
  <c r="F35" i="15"/>
  <c r="C35" i="15"/>
  <c r="C35" i="57" s="1"/>
  <c r="E35" i="57" s="1"/>
  <c r="C27" i="15"/>
  <c r="F27" i="15"/>
  <c r="X52" i="15"/>
  <c r="AB52" i="15" s="1"/>
  <c r="C24" i="15"/>
  <c r="S23" i="12"/>
  <c r="J23" i="12"/>
  <c r="H23" i="12"/>
  <c r="K59" i="58" l="1"/>
  <c r="K66" i="58" s="1"/>
  <c r="H78" i="58"/>
  <c r="H83" i="58" s="1"/>
  <c r="H86" i="58" s="1"/>
  <c r="K76" i="58"/>
  <c r="L67" i="58"/>
  <c r="K68" i="58"/>
  <c r="I72" i="58"/>
  <c r="F86" i="58"/>
  <c r="G88" i="58"/>
  <c r="F88" i="58"/>
  <c r="F84" i="58"/>
  <c r="F89" i="58" s="1"/>
  <c r="G84" i="58"/>
  <c r="J75" i="58"/>
  <c r="J70" i="58"/>
  <c r="I78" i="58"/>
  <c r="I83" i="58" s="1"/>
  <c r="I86" i="58" s="1"/>
  <c r="AB36" i="57"/>
  <c r="AB45" i="57"/>
  <c r="AB60" i="57"/>
  <c r="AB62" i="57"/>
  <c r="AB55" i="57"/>
  <c r="AB39" i="57"/>
  <c r="AB44" i="57"/>
  <c r="AB61" i="57"/>
  <c r="AB29" i="57"/>
  <c r="AB54" i="57"/>
  <c r="AB50" i="57"/>
  <c r="AB51" i="57"/>
  <c r="AB53" i="57"/>
  <c r="AB37" i="57"/>
  <c r="AB42" i="57"/>
  <c r="AB43" i="57"/>
  <c r="AB64" i="57"/>
  <c r="AB40" i="57"/>
  <c r="AB48" i="57"/>
  <c r="AB57" i="57"/>
  <c r="AB58" i="57"/>
  <c r="AB26" i="57"/>
  <c r="AB46" i="57"/>
  <c r="K35" i="57"/>
  <c r="AA35" i="57" s="1"/>
  <c r="K39" i="57"/>
  <c r="K44" i="57"/>
  <c r="AA44" i="57" s="1"/>
  <c r="K61" i="57"/>
  <c r="K29" i="57"/>
  <c r="K54" i="57"/>
  <c r="K50" i="57"/>
  <c r="AA50" i="57" s="1"/>
  <c r="K43" i="57"/>
  <c r="AA43" i="57" s="1"/>
  <c r="K47" i="57"/>
  <c r="K64" i="57"/>
  <c r="K40" i="57"/>
  <c r="K48" i="57"/>
  <c r="K57" i="57"/>
  <c r="K58" i="57"/>
  <c r="K26" i="57"/>
  <c r="K46" i="57"/>
  <c r="K51" i="57"/>
  <c r="AA51" i="57" s="1"/>
  <c r="K36" i="57"/>
  <c r="K53" i="57"/>
  <c r="AA53" i="57" s="1"/>
  <c r="K25" i="57"/>
  <c r="AA25" i="57" s="1"/>
  <c r="K37" i="57"/>
  <c r="K45" i="57"/>
  <c r="K42" i="57"/>
  <c r="AA42" i="57" s="1"/>
  <c r="K59" i="57"/>
  <c r="AA59" i="57" s="1"/>
  <c r="K60" i="57"/>
  <c r="K28" i="57"/>
  <c r="K62" i="57"/>
  <c r="K38" i="57"/>
  <c r="AA38" i="57" s="1"/>
  <c r="K55" i="57"/>
  <c r="F24" i="15"/>
  <c r="C52" i="15"/>
  <c r="E52" i="15" s="1"/>
  <c r="F52" i="15"/>
  <c r="H84" i="58" l="1"/>
  <c r="AA47" i="57"/>
  <c r="AA29" i="57"/>
  <c r="G89" i="58"/>
  <c r="AA28" i="57"/>
  <c r="AA40" i="57"/>
  <c r="AA57" i="57"/>
  <c r="AA39" i="57"/>
  <c r="AA26" i="57"/>
  <c r="L59" i="58"/>
  <c r="L66" i="58" s="1"/>
  <c r="H88" i="58"/>
  <c r="I84" i="58"/>
  <c r="AA61" i="57"/>
  <c r="AB47" i="57"/>
  <c r="AB35" i="57"/>
  <c r="AB38" i="57"/>
  <c r="AB28" i="57"/>
  <c r="AB59" i="57"/>
  <c r="AB25" i="57"/>
  <c r="I88" i="58"/>
  <c r="M67" i="58"/>
  <c r="L68" i="58"/>
  <c r="L76" i="58"/>
  <c r="AA37" i="57"/>
  <c r="AA54" i="57"/>
  <c r="AA60" i="57"/>
  <c r="AA36" i="57"/>
  <c r="AA46" i="57"/>
  <c r="AA58" i="57"/>
  <c r="AA48" i="57"/>
  <c r="AA64" i="57"/>
  <c r="H87" i="58"/>
  <c r="I87" i="58"/>
  <c r="F87" i="58"/>
  <c r="F90" i="58" s="1"/>
  <c r="G87" i="58"/>
  <c r="AA55" i="57"/>
  <c r="AA62" i="57"/>
  <c r="AA45" i="57"/>
  <c r="J71" i="58"/>
  <c r="J78" i="58" s="1"/>
  <c r="J83" i="58" s="1"/>
  <c r="H89" i="58"/>
  <c r="K70" i="58"/>
  <c r="K75" i="58"/>
  <c r="B22" i="53"/>
  <c r="A15" i="53"/>
  <c r="B21" i="53" s="1"/>
  <c r="A12" i="53"/>
  <c r="A9" i="53"/>
  <c r="B60" i="53"/>
  <c r="B83" i="53"/>
  <c r="B82" i="53" s="1"/>
  <c r="B81" i="53"/>
  <c r="B80" i="53" s="1"/>
  <c r="B58" i="53"/>
  <c r="B41" i="53"/>
  <c r="B32" i="53"/>
  <c r="B72" i="53"/>
  <c r="I89" i="58" l="1"/>
  <c r="G90" i="58"/>
  <c r="M65" i="58"/>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<sst xmlns="http://schemas.openxmlformats.org/spreadsheetml/2006/main" count="1524" uniqueCount="612">
  <si>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</si>
  <si>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</si>
  <si>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</si>
  <si>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</si>
  <si>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</si>
  <si>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</si>
  <si>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</si>
  <si>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</si>
  <si>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</si>
  <si>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</si>
  <si>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</si>
  <si>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</si>
  <si>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</si>
  <si>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</si>
  <si>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</si>
  <si>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</si>
  <si>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</si>
  <si>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</si>
  <si>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</si>
  <si>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</si>
  <si>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</si>
  <si>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</si>
  <si>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</si>
  <si>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</si>
  <si>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</si>
  <si>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</si>
  <si>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</si>
  <si>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</si>
  <si>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</si>
  <si>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</si>
  <si>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</si>
  <si>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</si>
  <si>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</si>
  <si>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</si>
  <si>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</si>
  <si>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</si>
  <si>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</si>
  <si>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</si>
  <si>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</si>
  <si>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</si>
  <si>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</si>
  <si>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</si>
  <si>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</si>
  <si>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</si>
  <si>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</si>
  <si>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</si>
  <si>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</si>
  <si>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</si>
  <si>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</si>
  <si>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</si>
  <si>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</si>
  <si>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</si>
  <si>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</si>
  <si>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</si>
  <si>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</si>
  <si>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</si>
  <si>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</si>
  <si>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</si>
  <si>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</si>
  <si>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</si>
  <si>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</si>
  <si>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</si>
  <si>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</si>
  <si>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</si>
  <si>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</si>
  <si>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</si>
  <si>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</si>
  <si>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</si>
  <si>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</si>
  <si>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</si>
  <si>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</si>
  <si>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</si>
  <si>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</si>
  <si>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</si>
  <si>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</si>
  <si>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</si>
  <si>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</si>
  <si>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</si>
  <si>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</si>
  <si>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</si>
  <si>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</si>
  <si>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</si>
  <si>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</si>
  <si>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</si>
  <si>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</si>
  <si>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</si>
  <si>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</si>
  <si>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</si>
  <si>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</si>
  <si>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</si>
  <si>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</si>
  <si>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</si>
  <si>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</si>
  <si>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</si>
  <si>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</si>
  <si>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</si>
  <si>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</si>
  <si>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</si>
  <si>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</si>
  <si>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</si>
  <si>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</si>
  <si>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</si>
  <si>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</si>
  <si>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</si>
  <si>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</si>
  <si>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</si>
  <si>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</si>
  <si>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</si>
  <si>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</si>
  <si>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</si>
  <si>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</si>
  <si>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</si>
  <si>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</si>
  <si>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</si>
  <si>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</si>
  <si>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</si>
  <si>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</si>
  <si>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</si>
  <si>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</si>
  <si>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</si>
  <si>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</si>
  <si>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</si>
  <si>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</si>
  <si>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</si>
  <si>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</si>
  <si>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</si>
  <si>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</si>
  <si>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</si>
  <si>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</si>
  <si>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</si>
  <si>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</si>
  <si>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</si>
  <si>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</si>
  <si>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</si>
  <si>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</si>
  <si>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</si>
  <si>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</si>
  <si>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</si>
  <si>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</si>
  <si>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</si>
  <si>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</si>
  <si>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</si>
  <si>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</si>
  <si>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</si>
  <si>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</si>
  <si>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</si>
  <si>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</si>
  <si>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</si>
  <si>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</si>
  <si>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</si>
  <si>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</si>
  <si>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</si>
  <si>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</si>
  <si>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</si>
  <si>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</si>
  <si>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</si>
  <si>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</si>
  <si>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</si>
  <si>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</si>
  <si>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</si>
  <si>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</si>
  <si>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</si>
  <si>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</si>
  <si>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</si>
  <si>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</si>
  <si>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</si>
  <si>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</si>
  <si>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</si>
  <si>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</si>
  <si>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</si>
  <si>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</si>
  <si>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</si>
  <si>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</si>
  <si>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</si>
  <si>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</si>
  <si>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</si>
  <si>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</si>
  <si>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</si>
  <si>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</si>
  <si>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</si>
  <si>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</si>
  <si>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</si>
  <si>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</si>
  <si>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</si>
  <si>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</si>
  <si>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</si>
  <si>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</si>
  <si>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</si>
  <si>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</si>
  <si>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</si>
  <si>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</si>
  <si>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</si>
  <si>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</si>
  <si>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</si>
  <si>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</si>
  <si>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</si>
  <si>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</si>
  <si>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</si>
  <si>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</si>
  <si>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</si>
  <si>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</si>
  <si>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</si>
  <si>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</si>
  <si>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</si>
  <si>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</si>
  <si>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</si>
  <si>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</si>
  <si>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</si>
  <si>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</si>
  <si>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</si>
  <si>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</si>
  <si>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</si>
  <si>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</si>
  <si>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</si>
  <si>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</si>
  <si>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</si>
  <si>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</si>
  <si>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</si>
  <si>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</si>
  <si>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</si>
  <si>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</si>
  <si>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</si>
  <si>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</si>
  <si>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</si>
  <si>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</si>
  <si>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</si>
  <si>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</si>
  <si>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</si>
  <si>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</si>
  <si>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</si>
  <si>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</si>
  <si>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</si>
  <si>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</si>
  <si>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</si>
  <si>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</si>
  <si>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</si>
  <si>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</si>
  <si>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</si>
  <si>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</si>
  <si>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</si>
  <si>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</si>
  <si>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</si>
  <si>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</si>
  <si>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</si>
  <si>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</si>
  <si>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</si>
  <si>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</si>
  <si>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</si>
  <si>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</si>
  <si>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</si>
  <si>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</si>
  <si>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</si>
  <si>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</si>
  <si>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</si>
  <si>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</si>
  <si>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</si>
  <si>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</si>
  <si>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</si>
  <si>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</si>
  <si>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</si>
  <si>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</si>
  <si>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</si>
  <si>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</si>
  <si>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</si>
  <si>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</si>
  <si>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</si>
  <si>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</si>
  <si>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</si>
  <si>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</si>
  <si>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</si>
  <si>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</si>
  <si>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</si>
  <si>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</si>
  <si>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</si>
  <si>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</si>
  <si>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</si>
  <si>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</si>
  <si>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</si>
  <si>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</si>
  <si>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</si>
  <si>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</si>
  <si>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</si>
  <si>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</si>
  <si>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</si>
  <si>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</si>
  <si>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</si>
  <si>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</si>
  <si>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</si>
  <si>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</si>
  <si>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</si>
  <si>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</si>
  <si>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</si>
  <si>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</si>
  <si>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</si>
  <si>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</si>
  <si>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</si>
  <si>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</si>
  <si>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</si>
  <si>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</si>
  <si>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</si>
  <si>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</si>
  <si>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</si>
  <si>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</si>
  <si>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</si>
  <si>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</si>
  <si>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</si>
  <si>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</si>
  <si>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</si>
  <si>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</si>
  <si>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</si>
  <si>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</si>
  <si>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</si>
  <si>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</si>
  <si>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</si>
  <si>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</si>
  <si>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</si>
  <si>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</si>
  <si>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</si>
  <si>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</si>
  <si>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</si>
  <si>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</si>
  <si>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</si>
  <si>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</si>
  <si>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</si>
  <si>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</si>
  <si>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</si>
  <si>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</si>
  <si>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</si>
  <si>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</si>
  <si>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</si>
  <si>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</si>
  <si>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</si>
  <si>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</si>
  <si>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</si>
  <si>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</si>
  <si>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</si>
  <si>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</si>
  <si>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</si>
  <si>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</si>
  <si>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</si>
  <si>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</si>
  <si>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</si>
  <si>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</si>
  <si>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</si>
  <si>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</si>
  <si>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</si>
  <si>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</si>
  <si>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</si>
  <si>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</si>
  <si>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</si>
  <si>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</si>
  <si>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</si>
  <si>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</si>
  <si>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</si>
  <si>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</si>
  <si>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</si>
  <si>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</si>
  <si>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</si>
  <si>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</si>
  <si>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</si>
  <si>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</si>
  <si>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</si>
  <si>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</si>
  <si>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</si>
  <si>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</si>
  <si>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</si>
  <si>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</si>
  <si>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</si>
  <si>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</si>
  <si>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</si>
  <si>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</si>
  <si>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</si>
  <si>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</si>
  <si>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</si>
  <si>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</si>
  <si>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</si>
  <si>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</si>
  <si>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</si>
  <si>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</si>
  <si>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</si>
  <si>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</si>
  <si>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</si>
  <si>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</si>
  <si>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</si>
  <si>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</si>
  <si>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</si>
  <si>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</si>
  <si>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</si>
  <si>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</si>
  <si>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</si>
  <si>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</si>
  <si>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</si>
  <si>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</si>
  <si>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</si>
  <si>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</si>
  <si>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</si>
  <si>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</si>
  <si>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</si>
  <si>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</si>
  <si>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</si>
  <si>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</si>
  <si>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</si>
  <si>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</si>
  <si>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</si>
  <si>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</si>
  <si>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</si>
  <si>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</si>
  <si>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</si>
  <si>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</si>
  <si>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</si>
  <si>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</si>
  <si>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</si>
  <si>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</si>
  <si>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</si>
  <si>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</si>
  <si>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</si>
  <si>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</si>
  <si>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</si>
  <si>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</si>
  <si>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</si>
  <si>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</si>
  <si>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</si>
  <si>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</si>
  <si>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</si>
  <si>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</si>
  <si>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</si>
  <si>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</si>
  <si>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</si>
  <si>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</si>
  <si>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</si>
  <si>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</si>
  <si>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</si>
  <si>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</si>
  <si>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</si>
  <si>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</si>
  <si>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</si>
  <si>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</si>
  <si>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</si>
  <si>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</si>
  <si>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</si>
  <si>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</si>
  <si>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</si>
  <si>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</si>
  <si>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</si>
  <si>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</si>
  <si>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</si>
  <si>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</si>
  <si>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</si>
  <si>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</si>
  <si>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</si>
  <si>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</si>
  <si>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</si>
  <si>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</si>
  <si>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</si>
  <si>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</si>
  <si>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</si>
  <si>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</si>
  <si>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</si>
  <si>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</si>
  <si>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</si>
  <si>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</si>
  <si>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</si>
  <si>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</si>
  <si>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</si>
  <si>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</si>
  <si>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</si>
  <si>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</si>
  <si>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</si>
  <si>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</si>
  <si>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</si>
  <si>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</si>
  <si>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</si>
  <si>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</si>
  <si>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</si>
  <si>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</si>
  <si>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</si>
  <si>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</si>
  <si>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</si>
  <si>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</si>
  <si>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</si>
  <si>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</si>
  <si>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</si>
  <si>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</si>
  <si>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</si>
  <si>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</si>
  <si>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</si>
  <si>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</si>
  <si>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</si>
  <si>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</si>
  <si>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</si>
  <si>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</si>
  <si>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</si>
  <si>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</si>
  <si>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</si>
  <si>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</si>
  <si>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</si>
  <si>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</si>
  <si>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</si>
  <si>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</si>
  <si>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</si>
  <si>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</si>
  <si>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</si>
  <si>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</si>
  <si>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</si>
  <si>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</si>
  <si>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</si>
  <si>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</si>
  <si>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</si>
  <si>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</si>
  <si>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</si>
  <si>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</si>
  <si>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</si>
  <si>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</si>
  <si>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</si>
  <si>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</si>
  <si>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</si>
  <si>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</si>
  <si>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</si>
  <si>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</si>
  <si>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</si>
  <si>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</si>
  <si>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</si>
  <si>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</si>
  <si>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</si>
  <si>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</si>
  <si>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</si>
  <si>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</si>
  <si>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</si>
  <si>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</si>
  <si>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</si>
  <si>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</si>
  <si>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</si>
  <si>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</si>
  <si>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</si>
  <si>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</si>
  <si>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</si>
  <si>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</si>
  <si>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</si>
  <si>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</si>
  <si>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</si>
  <si>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</si>
  <si>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</si>
  <si>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</si>
  <si>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</si>
  <si>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</si>
  <si>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</si>
  <si>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</si>
  <si>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</si>
  <si>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</si>
  <si>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</si>
  <si>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</si>
  <si>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</si>
  <si>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</si>
  <si>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</si>
  <si>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</si>
  <si>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</si>
  <si>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</si>
  <si>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</si>
  <si>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</si>
  <si>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</si>
  <si>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</si>
  <si>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</si>
  <si>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</si>
  <si>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</si>
  <si>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</si>
  <si>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</si>
  <si>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</si>
  <si>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</si>
  <si>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</si>
  <si>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</si>
  <si>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</si>
  <si>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</si>
  <si>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</si>
  <si>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</si>
  <si>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</si>
  <si>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</si>
  <si>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</si>
  <si>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</si>
  <si>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</si>
  <si>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</si>
  <si>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</si>
  <si>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</si>
  <si>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</si>
  <si>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</si>
  <si>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</si>
  <si>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</si>
  <si>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</si>
  <si>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</si>
  <si>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</si>
  <si>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</si>
  <si>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</si>
  <si>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</si>
  <si>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</si>
  <si>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</si>
  <si>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</si>
  <si>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</si>
  <si>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</si>
  <si>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</si>
  <si>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</si>
  <si>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</si>
  <si>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</si>
  <si>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</si>
  <si>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O 24-14</t>
  </si>
  <si>
    <t xml:space="preserve">Реконструкция КЛ 10 кВ от ТП-994 до ТП-996 1 сек.с заменой  кабеля на кабель большего сечения, протяженностью 0,180 км </t>
  </si>
  <si>
    <t>КЛ-10 ТП-996-ТП994</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</si>
  <si>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</si>
  <si>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</si>
  <si>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</si>
  <si>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</si>
  <si>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Реконструкция КЛ 10 кВ   от ТП-994 до ТП-996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</si>
  <si>
    <t>План 2024</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</si>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</sst>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77" fillId="28" borderId="0" xfId="0" applyFont="1" applyFill="1" applyAlignment="1">
      <alignment vertical="center"/>
    </xf>
    <xf numFmtId="2"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47" xfId="5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68" xfId="2" applyFont="1" applyBorder="1" applyAlignment="1">
      <alignment horizontal="center" vertical="center"/>
    </xf>
    <xf numFmtId="0" fontId="42" fillId="0" borderId="2" xfId="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7" t="s">
        <v>601</v>
      </c>
      <c r="B5" s="317"/>
      <c r="C5" s="317"/>
      <c r="D5" s="115"/>
      <c r="E5" s="115"/>
      <c r="F5" s="115"/>
      <c r="G5" s="115"/>
      <c r="H5" s="115"/>
      <c r="I5" s="115"/>
      <c r="J5" s="115"/>
    </row>
    <row r="6" spans="1:22" s="8" customFormat="1" ht="18.75" x14ac:dyDescent="0.3">
      <c r="A6" s="13"/>
      <c r="H6" s="12"/>
    </row>
    <row r="7" spans="1:22" s="8" customFormat="1" ht="18.75" x14ac:dyDescent="0.2">
      <c r="A7" s="321" t="s">
        <v>6</v>
      </c>
      <c r="B7" s="321"/>
      <c r="C7" s="32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2" t="s">
        <v>572</v>
      </c>
      <c r="B9" s="322"/>
      <c r="C9" s="322"/>
      <c r="D9" s="7"/>
      <c r="E9" s="7"/>
      <c r="F9" s="7"/>
      <c r="G9" s="7"/>
      <c r="H9" s="7"/>
      <c r="I9" s="10"/>
      <c r="J9" s="10"/>
      <c r="K9" s="10"/>
      <c r="L9" s="10"/>
      <c r="M9" s="10"/>
      <c r="N9" s="10"/>
      <c r="O9" s="10"/>
      <c r="P9" s="10"/>
      <c r="Q9" s="10"/>
      <c r="R9" s="10"/>
      <c r="S9" s="10"/>
      <c r="T9" s="10"/>
      <c r="U9" s="10"/>
      <c r="V9" s="10"/>
    </row>
    <row r="10" spans="1:22" s="8" customFormat="1" ht="18.75" x14ac:dyDescent="0.2">
      <c r="A10" s="318" t="s">
        <v>5</v>
      </c>
      <c r="B10" s="318"/>
      <c r="C10" s="31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3" t="s">
        <v>602</v>
      </c>
      <c r="B12" s="323"/>
      <c r="C12" s="323"/>
      <c r="D12" s="7"/>
      <c r="E12" s="7"/>
      <c r="F12" s="7"/>
      <c r="G12" s="7"/>
      <c r="H12" s="7"/>
      <c r="I12" s="10"/>
      <c r="J12" s="10"/>
      <c r="K12" s="10"/>
      <c r="L12" s="10"/>
      <c r="M12" s="10"/>
      <c r="N12" s="10"/>
      <c r="O12" s="10"/>
      <c r="P12" s="10"/>
      <c r="Q12" s="10"/>
      <c r="R12" s="10"/>
      <c r="S12" s="10"/>
      <c r="T12" s="10"/>
      <c r="U12" s="10"/>
      <c r="V12" s="10"/>
    </row>
    <row r="13" spans="1:22" s="8" customFormat="1" ht="18.75" x14ac:dyDescent="0.2">
      <c r="A13" s="324" t="s">
        <v>4</v>
      </c>
      <c r="B13" s="324"/>
      <c r="C13" s="32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5" t="s">
        <v>603</v>
      </c>
      <c r="B15" s="326"/>
      <c r="C15" s="326"/>
      <c r="D15" s="7"/>
      <c r="E15" s="7"/>
      <c r="F15" s="7"/>
      <c r="G15" s="7"/>
      <c r="H15" s="7"/>
      <c r="I15" s="7"/>
      <c r="J15" s="7"/>
      <c r="K15" s="7"/>
      <c r="L15" s="7"/>
      <c r="M15" s="7"/>
      <c r="N15" s="7"/>
      <c r="O15" s="7"/>
      <c r="P15" s="7"/>
      <c r="Q15" s="7"/>
      <c r="R15" s="7"/>
      <c r="S15" s="7"/>
      <c r="T15" s="7"/>
      <c r="U15" s="7"/>
      <c r="V15" s="7"/>
    </row>
    <row r="16" spans="1:22" s="3" customFormat="1" ht="15" customHeight="1" x14ac:dyDescent="0.2">
      <c r="A16" s="318" t="s">
        <v>3</v>
      </c>
      <c r="B16" s="318"/>
      <c r="C16" s="31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9" t="s">
        <v>438</v>
      </c>
      <c r="B18" s="320"/>
      <c r="C18" s="32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4"/>
      <c r="B24" s="315"/>
      <c r="C24" s="316"/>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4"/>
      <c r="B39" s="315"/>
      <c r="C39" s="316"/>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4"/>
      <c r="B47" s="315"/>
      <c r="C47" s="316"/>
    </row>
    <row r="48" spans="1:18" ht="75.75" customHeight="1" x14ac:dyDescent="0.25">
      <c r="A48" s="22" t="s">
        <v>435</v>
      </c>
      <c r="B48" s="29" t="s">
        <v>449</v>
      </c>
      <c r="C48" s="147">
        <f>'6.2. Паспорт фин осв ввод'!C24</f>
        <v>1.048937175372</v>
      </c>
    </row>
    <row r="49" spans="1:3" ht="71.25" customHeight="1" x14ac:dyDescent="0.25">
      <c r="A49" s="22" t="s">
        <v>403</v>
      </c>
      <c r="B49" s="29" t="s">
        <v>450</v>
      </c>
      <c r="C49" s="147">
        <f>'6.2. Паспорт фин осв ввод'!C30</f>
        <v>0.87411431281000007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12"/>
    </row>
    <row r="6" spans="1:29"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8" t="str">
        <f>'1. паспорт местоположение'!A9:C9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row>
    <row r="9" spans="1:29" ht="18.75" customHeight="1"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8" t="str">
        <f>'1. паспорт местоположение'!A12:C12</f>
        <v>O 24-14</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row>
    <row r="12" spans="1:29"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8" t="str">
        <f>'1. паспорт местоположение'!A15</f>
        <v xml:space="preserve">Реконструкция КЛ 10 кВ от ТП-994 до ТП-996 1 сек.с заменой  кабеля на кабель большего сечения, протяженностью 0,180 км </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row>
    <row r="15" spans="1:29" ht="15.75" customHeight="1"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5" t="s">
        <v>183</v>
      </c>
      <c r="B20" s="375" t="s">
        <v>182</v>
      </c>
      <c r="C20" s="387" t="s">
        <v>181</v>
      </c>
      <c r="D20" s="387"/>
      <c r="E20" s="389" t="s">
        <v>180</v>
      </c>
      <c r="F20" s="389"/>
      <c r="G20" s="395" t="s">
        <v>561</v>
      </c>
      <c r="H20" s="381" t="s">
        <v>551</v>
      </c>
      <c r="I20" s="382"/>
      <c r="J20" s="382"/>
      <c r="K20" s="382"/>
      <c r="L20" s="381" t="s">
        <v>552</v>
      </c>
      <c r="M20" s="382"/>
      <c r="N20" s="382"/>
      <c r="O20" s="382"/>
      <c r="P20" s="381" t="s">
        <v>553</v>
      </c>
      <c r="Q20" s="382"/>
      <c r="R20" s="382"/>
      <c r="S20" s="382"/>
      <c r="T20" s="381" t="s">
        <v>554</v>
      </c>
      <c r="U20" s="382"/>
      <c r="V20" s="382"/>
      <c r="W20" s="382"/>
      <c r="X20" s="381" t="s">
        <v>555</v>
      </c>
      <c r="Y20" s="382"/>
      <c r="Z20" s="382"/>
      <c r="AA20" s="382"/>
      <c r="AB20" s="391" t="s">
        <v>179</v>
      </c>
      <c r="AC20" s="392"/>
      <c r="AD20" s="58"/>
      <c r="AE20" s="58"/>
      <c r="AF20" s="58"/>
    </row>
    <row r="21" spans="1:32" ht="99.75" customHeight="1" x14ac:dyDescent="0.25">
      <c r="A21" s="376"/>
      <c r="B21" s="376"/>
      <c r="C21" s="387"/>
      <c r="D21" s="387"/>
      <c r="E21" s="389"/>
      <c r="F21" s="389"/>
      <c r="G21" s="396"/>
      <c r="H21" s="383" t="s">
        <v>1</v>
      </c>
      <c r="I21" s="383"/>
      <c r="J21" s="383" t="s">
        <v>550</v>
      </c>
      <c r="K21" s="383"/>
      <c r="L21" s="383" t="s">
        <v>1</v>
      </c>
      <c r="M21" s="383"/>
      <c r="N21" s="383" t="s">
        <v>550</v>
      </c>
      <c r="O21" s="383"/>
      <c r="P21" s="383" t="s">
        <v>1</v>
      </c>
      <c r="Q21" s="383"/>
      <c r="R21" s="383" t="s">
        <v>178</v>
      </c>
      <c r="S21" s="383"/>
      <c r="T21" s="383" t="s">
        <v>1</v>
      </c>
      <c r="U21" s="383"/>
      <c r="V21" s="383" t="s">
        <v>178</v>
      </c>
      <c r="W21" s="383"/>
      <c r="X21" s="383" t="s">
        <v>1</v>
      </c>
      <c r="Y21" s="383"/>
      <c r="Z21" s="383" t="s">
        <v>178</v>
      </c>
      <c r="AA21" s="383"/>
      <c r="AB21" s="393"/>
      <c r="AC21" s="394"/>
    </row>
    <row r="22" spans="1:32" ht="89.25" customHeight="1" x14ac:dyDescent="0.25">
      <c r="A22" s="377"/>
      <c r="B22" s="377"/>
      <c r="C22" s="149" t="s">
        <v>1</v>
      </c>
      <c r="D22" s="149" t="s">
        <v>178</v>
      </c>
      <c r="E22" s="155" t="s">
        <v>557</v>
      </c>
      <c r="F22" s="57" t="s">
        <v>562</v>
      </c>
      <c r="G22" s="397"/>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86"/>
      <c r="C66" s="386"/>
      <c r="D66" s="386"/>
      <c r="E66" s="386"/>
      <c r="F66" s="386"/>
      <c r="G66" s="386"/>
      <c r="H66" s="386"/>
      <c r="I66" s="386"/>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86"/>
      <c r="C68" s="386"/>
      <c r="D68" s="386"/>
      <c r="E68" s="386"/>
      <c r="F68" s="386"/>
      <c r="G68" s="386"/>
      <c r="H68" s="386"/>
      <c r="I68" s="386"/>
      <c r="J68" s="46"/>
      <c r="K68" s="46"/>
    </row>
    <row r="70" spans="1:28" ht="36.75" customHeight="1" x14ac:dyDescent="0.25">
      <c r="B70" s="386"/>
      <c r="C70" s="386"/>
      <c r="D70" s="386"/>
      <c r="E70" s="386"/>
      <c r="F70" s="386"/>
      <c r="G70" s="386"/>
      <c r="H70" s="386"/>
      <c r="I70" s="386"/>
      <c r="J70" s="46"/>
      <c r="K70" s="46"/>
    </row>
    <row r="71" spans="1:28" x14ac:dyDescent="0.25">
      <c r="N71" s="47"/>
    </row>
    <row r="72" spans="1:28" ht="51" customHeight="1" x14ac:dyDescent="0.25">
      <c r="B72" s="386"/>
      <c r="C72" s="386"/>
      <c r="D72" s="386"/>
      <c r="E72" s="386"/>
      <c r="F72" s="386"/>
      <c r="G72" s="386"/>
      <c r="H72" s="386"/>
      <c r="I72" s="386"/>
      <c r="J72" s="46"/>
      <c r="K72" s="46"/>
      <c r="N72" s="47"/>
    </row>
    <row r="73" spans="1:28" ht="32.25" customHeight="1" x14ac:dyDescent="0.25">
      <c r="B73" s="386"/>
      <c r="C73" s="386"/>
      <c r="D73" s="386"/>
      <c r="E73" s="386"/>
      <c r="F73" s="386"/>
      <c r="G73" s="386"/>
      <c r="H73" s="386"/>
      <c r="I73" s="386"/>
      <c r="J73" s="46"/>
      <c r="K73" s="46"/>
    </row>
    <row r="74" spans="1:28" ht="51.75" customHeight="1" x14ac:dyDescent="0.25">
      <c r="B74" s="386"/>
      <c r="C74" s="386"/>
      <c r="D74" s="386"/>
      <c r="E74" s="386"/>
      <c r="F74" s="386"/>
      <c r="G74" s="386"/>
      <c r="H74" s="386"/>
      <c r="I74" s="386"/>
      <c r="J74" s="46"/>
      <c r="K74" s="46"/>
    </row>
    <row r="75" spans="1:28" ht="21.75" customHeight="1" x14ac:dyDescent="0.25">
      <c r="B75" s="384"/>
      <c r="C75" s="384"/>
      <c r="D75" s="384"/>
      <c r="E75" s="384"/>
      <c r="F75" s="384"/>
      <c r="G75" s="384"/>
      <c r="H75" s="384"/>
      <c r="I75" s="384"/>
      <c r="J75" s="45"/>
      <c r="K75" s="45"/>
    </row>
    <row r="76" spans="1:28" ht="23.25" customHeight="1" x14ac:dyDescent="0.25"/>
    <row r="77" spans="1:28" ht="18.75" customHeight="1" x14ac:dyDescent="0.25">
      <c r="B77" s="385"/>
      <c r="C77" s="385"/>
      <c r="D77" s="385"/>
      <c r="E77" s="385"/>
      <c r="F77" s="385"/>
      <c r="G77" s="385"/>
      <c r="H77" s="385"/>
      <c r="I77" s="385"/>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I77"/>
  <sheetViews>
    <sheetView tabSelected="1" zoomScale="70" zoomScaleNormal="70" zoomScaleSheetLayoutView="70" workbookViewId="0">
      <selection activeCell="I23" sqref="I23"/>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8.42578125" style="43" customWidth="1"/>
    <col min="6" max="6" width="12" style="43" customWidth="1"/>
    <col min="7" max="14" width="9.28515625" style="43" customWidth="1"/>
    <col min="15" max="16" width="8" style="43" customWidth="1"/>
    <col min="17" max="18" width="8.5703125" style="43" customWidth="1"/>
    <col min="19" max="20" width="8" style="43" customWidth="1"/>
    <col min="21" max="22" width="8.5703125" style="43" customWidth="1"/>
    <col min="23" max="24" width="8" style="43" customWidth="1"/>
    <col min="25" max="25" width="8.42578125" style="43" customWidth="1"/>
    <col min="26" max="26" width="8.5703125" style="43" customWidth="1"/>
    <col min="27" max="27" width="13.140625" style="43" customWidth="1"/>
    <col min="28" max="28" width="24.85546875" style="43" customWidth="1"/>
    <col min="29" max="34" width="9.140625" style="43"/>
    <col min="35" max="35" width="13.28515625" style="43" customWidth="1"/>
    <col min="36" max="16384" width="9.140625" style="43"/>
  </cols>
  <sheetData>
    <row r="1" spans="1:28" ht="18.75" x14ac:dyDescent="0.25">
      <c r="AB1" s="28" t="s">
        <v>65</v>
      </c>
    </row>
    <row r="2" spans="1:28" ht="18.75" x14ac:dyDescent="0.3">
      <c r="AB2" s="12" t="s">
        <v>7</v>
      </c>
    </row>
    <row r="3" spans="1:28" ht="18.75" x14ac:dyDescent="0.3">
      <c r="AB3" s="12" t="s">
        <v>64</v>
      </c>
    </row>
    <row r="4" spans="1:28" ht="18.75" customHeight="1" x14ac:dyDescent="0.25">
      <c r="A4" s="317" t="str">
        <f>'6.1. Паспорт сетевой график'!A5:K5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row>
    <row r="5" spans="1:28" ht="18.75" x14ac:dyDescent="0.3">
      <c r="AB5" s="12"/>
    </row>
    <row r="6" spans="1:28"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row>
    <row r="7" spans="1:28" ht="18.75" x14ac:dyDescent="0.25">
      <c r="A7" s="305"/>
      <c r="B7" s="305"/>
      <c r="C7" s="305"/>
      <c r="D7" s="305"/>
      <c r="E7" s="305"/>
      <c r="F7" s="305"/>
      <c r="G7" s="178"/>
      <c r="H7" s="178"/>
      <c r="I7" s="178"/>
      <c r="J7" s="178"/>
      <c r="K7" s="178"/>
      <c r="L7" s="178"/>
      <c r="M7" s="178"/>
      <c r="N7" s="178"/>
      <c r="O7" s="178"/>
      <c r="P7" s="178"/>
      <c r="Q7" s="178"/>
      <c r="R7" s="178"/>
      <c r="S7" s="178"/>
      <c r="T7" s="178"/>
      <c r="U7" s="178"/>
      <c r="V7" s="178"/>
      <c r="W7" s="178"/>
      <c r="X7" s="178"/>
      <c r="Y7" s="178"/>
      <c r="Z7" s="178"/>
      <c r="AA7" s="178"/>
      <c r="AB7" s="178"/>
    </row>
    <row r="8" spans="1:28" x14ac:dyDescent="0.25">
      <c r="A8" s="405" t="str">
        <f>'6.1. Паспорт сетевой график'!A9</f>
        <v xml:space="preserve">Акционерное общество "Западная энергетическая компания" </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row>
    <row r="9" spans="1:28" ht="18.75" customHeight="1" x14ac:dyDescent="0.25">
      <c r="A9" s="324" t="s">
        <v>5</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row>
    <row r="10" spans="1:28" ht="18.75" x14ac:dyDescent="0.25">
      <c r="A10" s="305"/>
      <c r="B10" s="305"/>
      <c r="C10" s="305"/>
      <c r="D10" s="305"/>
      <c r="E10" s="305"/>
      <c r="F10" s="305"/>
      <c r="G10" s="178"/>
      <c r="H10" s="178"/>
      <c r="I10" s="178"/>
      <c r="J10" s="178"/>
      <c r="K10" s="178"/>
      <c r="L10" s="178"/>
      <c r="M10" s="178"/>
      <c r="N10" s="178"/>
      <c r="O10" s="178"/>
      <c r="P10" s="178"/>
      <c r="Q10" s="178"/>
      <c r="R10" s="178"/>
      <c r="S10" s="178"/>
      <c r="T10" s="178"/>
      <c r="U10" s="178"/>
      <c r="V10" s="178"/>
      <c r="W10" s="178"/>
      <c r="X10" s="178"/>
      <c r="Y10" s="178"/>
      <c r="Z10" s="178"/>
      <c r="AA10" s="178"/>
      <c r="AB10" s="178"/>
    </row>
    <row r="11" spans="1:28" x14ac:dyDescent="0.25">
      <c r="A11" s="405" t="str">
        <f>'6.1. Паспорт сетевой график'!A12</f>
        <v>O 24-14</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row>
    <row r="12" spans="1:28" x14ac:dyDescent="0.25">
      <c r="A12" s="324" t="s">
        <v>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row>
    <row r="13" spans="1:28" ht="16.5" customHeight="1" x14ac:dyDescent="0.3">
      <c r="A13" s="179"/>
      <c r="B13" s="179"/>
      <c r="C13" s="179"/>
      <c r="D13" s="179"/>
      <c r="E13" s="179"/>
      <c r="F13" s="179"/>
      <c r="G13" s="59"/>
      <c r="H13" s="59"/>
      <c r="I13" s="59"/>
      <c r="J13" s="59"/>
      <c r="K13" s="59"/>
      <c r="L13" s="59"/>
      <c r="M13" s="59"/>
      <c r="N13" s="59"/>
      <c r="O13" s="59"/>
      <c r="P13" s="59"/>
      <c r="Q13" s="59"/>
      <c r="R13" s="59"/>
      <c r="S13" s="59"/>
      <c r="T13" s="59"/>
      <c r="U13" s="59"/>
      <c r="V13" s="59"/>
      <c r="W13" s="59"/>
      <c r="X13" s="59"/>
      <c r="Y13" s="59"/>
      <c r="Z13" s="59"/>
      <c r="AA13" s="59"/>
      <c r="AB13" s="59"/>
    </row>
    <row r="14" spans="1:28" ht="36" customHeight="1" x14ac:dyDescent="0.25">
      <c r="A14" s="326" t="str">
        <f>'6.1. Паспорт сетевой график'!A15</f>
        <v xml:space="preserve">Реконструкция КЛ 10 кВ от ТП-994 до ТП-996 1 сек.с заменой  кабеля на кабель большего сечения, протяженностью 0,180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row>
    <row r="15" spans="1:28" ht="15.75" customHeight="1" x14ac:dyDescent="0.25">
      <c r="A15" s="324" t="s">
        <v>3</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row>
    <row r="18" spans="1:35"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row>
    <row r="20" spans="1:35" ht="33" customHeight="1" x14ac:dyDescent="0.25">
      <c r="A20" s="375" t="s">
        <v>183</v>
      </c>
      <c r="B20" s="375" t="s">
        <v>182</v>
      </c>
      <c r="C20" s="399" t="s">
        <v>181</v>
      </c>
      <c r="D20" s="399"/>
      <c r="E20" s="402" t="s">
        <v>180</v>
      </c>
      <c r="F20" s="375" t="s">
        <v>610</v>
      </c>
      <c r="G20" s="400">
        <v>2025</v>
      </c>
      <c r="H20" s="401"/>
      <c r="I20" s="401"/>
      <c r="J20" s="401"/>
      <c r="K20" s="400">
        <v>2026</v>
      </c>
      <c r="L20" s="401"/>
      <c r="M20" s="401"/>
      <c r="N20" s="401"/>
      <c r="O20" s="400">
        <v>2027</v>
      </c>
      <c r="P20" s="401"/>
      <c r="Q20" s="401"/>
      <c r="R20" s="401"/>
      <c r="S20" s="400">
        <v>2028</v>
      </c>
      <c r="T20" s="401"/>
      <c r="U20" s="401"/>
      <c r="V20" s="401"/>
      <c r="W20" s="400">
        <v>2029</v>
      </c>
      <c r="X20" s="401"/>
      <c r="Y20" s="401"/>
      <c r="Z20" s="401"/>
      <c r="AA20" s="398" t="s">
        <v>179</v>
      </c>
      <c r="AB20" s="398"/>
      <c r="AC20" s="58"/>
      <c r="AD20" s="58"/>
      <c r="AE20" s="58"/>
    </row>
    <row r="21" spans="1:35" ht="99.75" customHeight="1" x14ac:dyDescent="0.25">
      <c r="A21" s="376"/>
      <c r="B21" s="376"/>
      <c r="C21" s="399"/>
      <c r="D21" s="399"/>
      <c r="E21" s="403"/>
      <c r="F21" s="376"/>
      <c r="G21" s="399" t="s">
        <v>1</v>
      </c>
      <c r="H21" s="399"/>
      <c r="I21" s="399" t="s">
        <v>178</v>
      </c>
      <c r="J21" s="399"/>
      <c r="K21" s="399" t="s">
        <v>1</v>
      </c>
      <c r="L21" s="399"/>
      <c r="M21" s="399" t="s">
        <v>178</v>
      </c>
      <c r="N21" s="399"/>
      <c r="O21" s="399" t="s">
        <v>1</v>
      </c>
      <c r="P21" s="399"/>
      <c r="Q21" s="399" t="s">
        <v>178</v>
      </c>
      <c r="R21" s="399"/>
      <c r="S21" s="399" t="s">
        <v>1</v>
      </c>
      <c r="T21" s="399"/>
      <c r="U21" s="399" t="s">
        <v>178</v>
      </c>
      <c r="V21" s="399"/>
      <c r="W21" s="399" t="s">
        <v>1</v>
      </c>
      <c r="X21" s="399"/>
      <c r="Y21" s="399" t="s">
        <v>178</v>
      </c>
      <c r="Z21" s="399"/>
      <c r="AA21" s="398"/>
      <c r="AB21" s="398"/>
    </row>
    <row r="22" spans="1:35" ht="89.25" customHeight="1" x14ac:dyDescent="0.25">
      <c r="A22" s="377"/>
      <c r="B22" s="377"/>
      <c r="C22" s="149" t="s">
        <v>1</v>
      </c>
      <c r="D22" s="149" t="s">
        <v>178</v>
      </c>
      <c r="E22" s="57" t="s">
        <v>611</v>
      </c>
      <c r="F22" s="377"/>
      <c r="G22" s="180" t="s">
        <v>404</v>
      </c>
      <c r="H22" s="180" t="s">
        <v>405</v>
      </c>
      <c r="I22" s="180" t="s">
        <v>404</v>
      </c>
      <c r="J22" s="180" t="s">
        <v>405</v>
      </c>
      <c r="K22" s="180" t="s">
        <v>404</v>
      </c>
      <c r="L22" s="180" t="s">
        <v>405</v>
      </c>
      <c r="M22" s="180" t="s">
        <v>404</v>
      </c>
      <c r="N22" s="180" t="s">
        <v>405</v>
      </c>
      <c r="O22" s="180" t="s">
        <v>404</v>
      </c>
      <c r="P22" s="180" t="s">
        <v>405</v>
      </c>
      <c r="Q22" s="180" t="s">
        <v>404</v>
      </c>
      <c r="R22" s="180" t="s">
        <v>405</v>
      </c>
      <c r="S22" s="180" t="s">
        <v>404</v>
      </c>
      <c r="T22" s="180" t="s">
        <v>405</v>
      </c>
      <c r="U22" s="180" t="s">
        <v>404</v>
      </c>
      <c r="V22" s="180" t="s">
        <v>405</v>
      </c>
      <c r="W22" s="180" t="s">
        <v>404</v>
      </c>
      <c r="X22" s="180" t="s">
        <v>405</v>
      </c>
      <c r="Y22" s="180" t="s">
        <v>404</v>
      </c>
      <c r="Z22" s="180" t="s">
        <v>405</v>
      </c>
      <c r="AA22" s="149" t="s">
        <v>1</v>
      </c>
      <c r="AB22" s="149" t="s">
        <v>567</v>
      </c>
    </row>
    <row r="23" spans="1:35" ht="19.5" customHeight="1" x14ac:dyDescent="0.25">
      <c r="A23" s="309">
        <v>1</v>
      </c>
      <c r="B23" s="309">
        <v>2</v>
      </c>
      <c r="C23" s="309">
        <v>3</v>
      </c>
      <c r="D23" s="309">
        <v>4</v>
      </c>
      <c r="E23" s="309">
        <f>D23+1</f>
        <v>5</v>
      </c>
      <c r="F23" s="309">
        <f t="shared" ref="F23:AB23" si="0">E23+1</f>
        <v>6</v>
      </c>
      <c r="G23" s="309">
        <f t="shared" si="0"/>
        <v>7</v>
      </c>
      <c r="H23" s="309">
        <f t="shared" si="0"/>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 t="shared" si="0"/>
        <v>28</v>
      </c>
    </row>
    <row r="24" spans="1:35" ht="47.25" customHeight="1" x14ac:dyDescent="0.25">
      <c r="A24" s="181">
        <v>1</v>
      </c>
      <c r="B24" s="182" t="s">
        <v>177</v>
      </c>
      <c r="C24" s="183">
        <f>C30*1.2</f>
        <v>1.048937175372</v>
      </c>
      <c r="D24" s="186" t="s">
        <v>556</v>
      </c>
      <c r="E24" s="186">
        <f>C24</f>
        <v>1.048937175372</v>
      </c>
      <c r="F24" s="183">
        <f>'6.2. Паспорт фин осв ввод утв'!P24</f>
        <v>0</v>
      </c>
      <c r="G24" s="186">
        <f>C24</f>
        <v>1.048937175372</v>
      </c>
      <c r="H24" s="186">
        <v>4</v>
      </c>
      <c r="I24" s="186" t="s">
        <v>556</v>
      </c>
      <c r="J24" s="186" t="s">
        <v>556</v>
      </c>
      <c r="K24" s="183">
        <v>0</v>
      </c>
      <c r="L24" s="183">
        <f t="shared" ref="L24:X24" si="1">SUM(L25:L29)</f>
        <v>0</v>
      </c>
      <c r="M24" s="186" t="s">
        <v>556</v>
      </c>
      <c r="N24" s="186" t="s">
        <v>556</v>
      </c>
      <c r="O24" s="183">
        <f t="shared" si="1"/>
        <v>0</v>
      </c>
      <c r="P24" s="183">
        <f t="shared" si="1"/>
        <v>0</v>
      </c>
      <c r="Q24" s="186" t="s">
        <v>556</v>
      </c>
      <c r="R24" s="186" t="s">
        <v>556</v>
      </c>
      <c r="S24" s="183">
        <v>0</v>
      </c>
      <c r="T24" s="183">
        <f t="shared" si="1"/>
        <v>0</v>
      </c>
      <c r="U24" s="186" t="s">
        <v>556</v>
      </c>
      <c r="V24" s="186" t="s">
        <v>556</v>
      </c>
      <c r="W24" s="183">
        <v>0</v>
      </c>
      <c r="X24" s="183">
        <f t="shared" si="1"/>
        <v>0</v>
      </c>
      <c r="Y24" s="186" t="s">
        <v>556</v>
      </c>
      <c r="Z24" s="186" t="s">
        <v>556</v>
      </c>
      <c r="AA24" s="183">
        <f t="shared" ref="AA24:AA64" si="2">F24+G24+K24+O24+S24+W24</f>
        <v>1.048937175372</v>
      </c>
      <c r="AB24" s="190">
        <f>SUM(Y24,U24,Q24,M24,I24)</f>
        <v>0</v>
      </c>
    </row>
    <row r="25" spans="1:35" ht="24" customHeight="1" x14ac:dyDescent="0.25">
      <c r="A25" s="184" t="s">
        <v>176</v>
      </c>
      <c r="B25" s="185" t="s">
        <v>175</v>
      </c>
      <c r="C25" s="183">
        <f>'6.2. Паспорт фин осв ввод утв'!C25</f>
        <v>0</v>
      </c>
      <c r="D25" s="186" t="s">
        <v>556</v>
      </c>
      <c r="E25" s="186">
        <f t="shared" ref="E25:E64" si="3">C25</f>
        <v>0</v>
      </c>
      <c r="F25" s="186">
        <f>'6.2. Паспорт фин осв ввод утв'!P25</f>
        <v>0</v>
      </c>
      <c r="G25" s="186">
        <f t="shared" ref="G25:G64" si="4">C25</f>
        <v>0</v>
      </c>
      <c r="H25" s="186">
        <v>0</v>
      </c>
      <c r="I25" s="186" t="s">
        <v>556</v>
      </c>
      <c r="J25" s="186" t="s">
        <v>556</v>
      </c>
      <c r="K25" s="183">
        <f>C25</f>
        <v>0</v>
      </c>
      <c r="L25" s="186">
        <v>0</v>
      </c>
      <c r="M25" s="186" t="s">
        <v>556</v>
      </c>
      <c r="N25" s="186" t="s">
        <v>556</v>
      </c>
      <c r="O25" s="186">
        <v>0</v>
      </c>
      <c r="P25" s="186">
        <v>0</v>
      </c>
      <c r="Q25" s="186" t="s">
        <v>556</v>
      </c>
      <c r="R25" s="186" t="s">
        <v>556</v>
      </c>
      <c r="S25" s="183">
        <v>0</v>
      </c>
      <c r="T25" s="186">
        <v>0</v>
      </c>
      <c r="U25" s="186" t="s">
        <v>556</v>
      </c>
      <c r="V25" s="186" t="s">
        <v>556</v>
      </c>
      <c r="W25" s="183">
        <v>0</v>
      </c>
      <c r="X25" s="186">
        <v>0</v>
      </c>
      <c r="Y25" s="186" t="s">
        <v>556</v>
      </c>
      <c r="Z25" s="186" t="s">
        <v>556</v>
      </c>
      <c r="AA25" s="183">
        <f t="shared" si="2"/>
        <v>0</v>
      </c>
      <c r="AB25" s="190">
        <f t="shared" ref="AB25:AB64" si="5">SUM(Y25,U25,Q25,M25,I25)</f>
        <v>0</v>
      </c>
    </row>
    <row r="26" spans="1:35" x14ac:dyDescent="0.25">
      <c r="A26" s="184" t="s">
        <v>174</v>
      </c>
      <c r="B26" s="185" t="s">
        <v>173</v>
      </c>
      <c r="C26" s="183">
        <f>'6.2. Паспорт фин осв ввод утв'!C26</f>
        <v>0</v>
      </c>
      <c r="D26" s="186" t="s">
        <v>556</v>
      </c>
      <c r="E26" s="186">
        <f t="shared" si="3"/>
        <v>0</v>
      </c>
      <c r="F26" s="186">
        <f>'6.2. Паспорт фин осв ввод утв'!P26</f>
        <v>0</v>
      </c>
      <c r="G26" s="186">
        <f t="shared" si="4"/>
        <v>0</v>
      </c>
      <c r="H26" s="186">
        <v>0</v>
      </c>
      <c r="I26" s="186" t="s">
        <v>556</v>
      </c>
      <c r="J26" s="186" t="s">
        <v>556</v>
      </c>
      <c r="K26" s="183">
        <f>C26</f>
        <v>0</v>
      </c>
      <c r="L26" s="186">
        <v>0</v>
      </c>
      <c r="M26" s="186" t="s">
        <v>556</v>
      </c>
      <c r="N26" s="186" t="s">
        <v>556</v>
      </c>
      <c r="O26" s="186">
        <v>0</v>
      </c>
      <c r="P26" s="186">
        <v>0</v>
      </c>
      <c r="Q26" s="186" t="s">
        <v>556</v>
      </c>
      <c r="R26" s="186" t="s">
        <v>556</v>
      </c>
      <c r="S26" s="183">
        <v>0</v>
      </c>
      <c r="T26" s="186">
        <v>0</v>
      </c>
      <c r="U26" s="186" t="s">
        <v>556</v>
      </c>
      <c r="V26" s="186" t="s">
        <v>556</v>
      </c>
      <c r="W26" s="183">
        <v>0</v>
      </c>
      <c r="X26" s="186">
        <v>0</v>
      </c>
      <c r="Y26" s="186" t="s">
        <v>556</v>
      </c>
      <c r="Z26" s="186" t="s">
        <v>556</v>
      </c>
      <c r="AA26" s="183">
        <f t="shared" si="2"/>
        <v>0</v>
      </c>
      <c r="AB26" s="190">
        <f t="shared" si="5"/>
        <v>0</v>
      </c>
    </row>
    <row r="27" spans="1:35" ht="31.5" x14ac:dyDescent="0.25">
      <c r="A27" s="184" t="s">
        <v>172</v>
      </c>
      <c r="B27" s="185" t="s">
        <v>360</v>
      </c>
      <c r="C27" s="183">
        <f>C24</f>
        <v>1.048937175372</v>
      </c>
      <c r="D27" s="186" t="s">
        <v>556</v>
      </c>
      <c r="E27" s="186">
        <f t="shared" si="3"/>
        <v>1.048937175372</v>
      </c>
      <c r="F27" s="186">
        <f>'6.2. Паспорт фин осв ввод утв'!P27</f>
        <v>0</v>
      </c>
      <c r="G27" s="186">
        <f t="shared" si="4"/>
        <v>1.048937175372</v>
      </c>
      <c r="H27" s="186">
        <v>4</v>
      </c>
      <c r="I27" s="186" t="s">
        <v>556</v>
      </c>
      <c r="J27" s="186" t="s">
        <v>556</v>
      </c>
      <c r="K27" s="183">
        <v>0</v>
      </c>
      <c r="L27" s="186">
        <v>0</v>
      </c>
      <c r="M27" s="186" t="s">
        <v>556</v>
      </c>
      <c r="N27" s="186" t="s">
        <v>556</v>
      </c>
      <c r="O27" s="186">
        <v>0</v>
      </c>
      <c r="P27" s="186">
        <v>0</v>
      </c>
      <c r="Q27" s="186" t="s">
        <v>556</v>
      </c>
      <c r="R27" s="186" t="s">
        <v>556</v>
      </c>
      <c r="S27" s="183">
        <v>0</v>
      </c>
      <c r="T27" s="186">
        <v>0</v>
      </c>
      <c r="U27" s="186" t="s">
        <v>556</v>
      </c>
      <c r="V27" s="186" t="s">
        <v>556</v>
      </c>
      <c r="W27" s="183">
        <v>0</v>
      </c>
      <c r="X27" s="186">
        <v>0</v>
      </c>
      <c r="Y27" s="186" t="s">
        <v>556</v>
      </c>
      <c r="Z27" s="186" t="s">
        <v>556</v>
      </c>
      <c r="AA27" s="183">
        <f t="shared" si="2"/>
        <v>1.048937175372</v>
      </c>
      <c r="AB27" s="190">
        <f t="shared" si="5"/>
        <v>0</v>
      </c>
    </row>
    <row r="28" spans="1:35" x14ac:dyDescent="0.25">
      <c r="A28" s="184" t="s">
        <v>171</v>
      </c>
      <c r="B28" s="185" t="s">
        <v>568</v>
      </c>
      <c r="C28" s="183">
        <f>'6.2. Паспорт фин осв ввод утв'!C28</f>
        <v>0</v>
      </c>
      <c r="D28" s="186" t="s">
        <v>556</v>
      </c>
      <c r="E28" s="186">
        <f t="shared" si="3"/>
        <v>0</v>
      </c>
      <c r="F28" s="186">
        <f>'6.2. Паспорт фин осв ввод утв'!P28</f>
        <v>0</v>
      </c>
      <c r="G28" s="186">
        <f t="shared" si="4"/>
        <v>0</v>
      </c>
      <c r="H28" s="186">
        <v>0</v>
      </c>
      <c r="I28" s="186" t="s">
        <v>556</v>
      </c>
      <c r="J28" s="186" t="s">
        <v>556</v>
      </c>
      <c r="K28" s="183">
        <f>C28</f>
        <v>0</v>
      </c>
      <c r="L28" s="186">
        <v>0</v>
      </c>
      <c r="M28" s="186" t="s">
        <v>556</v>
      </c>
      <c r="N28" s="186" t="s">
        <v>556</v>
      </c>
      <c r="O28" s="186">
        <v>0</v>
      </c>
      <c r="P28" s="186">
        <v>0</v>
      </c>
      <c r="Q28" s="186" t="s">
        <v>556</v>
      </c>
      <c r="R28" s="186" t="s">
        <v>556</v>
      </c>
      <c r="S28" s="183">
        <v>0</v>
      </c>
      <c r="T28" s="186">
        <v>0</v>
      </c>
      <c r="U28" s="186" t="s">
        <v>556</v>
      </c>
      <c r="V28" s="186" t="s">
        <v>556</v>
      </c>
      <c r="W28" s="183">
        <v>0</v>
      </c>
      <c r="X28" s="186">
        <v>0</v>
      </c>
      <c r="Y28" s="186" t="s">
        <v>556</v>
      </c>
      <c r="Z28" s="186" t="s">
        <v>556</v>
      </c>
      <c r="AA28" s="183">
        <f t="shared" si="2"/>
        <v>0</v>
      </c>
      <c r="AB28" s="190">
        <f t="shared" si="5"/>
        <v>0</v>
      </c>
    </row>
    <row r="29" spans="1:35" x14ac:dyDescent="0.25">
      <c r="A29" s="184" t="s">
        <v>169</v>
      </c>
      <c r="B29" s="56" t="s">
        <v>168</v>
      </c>
      <c r="C29" s="183">
        <f>'6.2. Паспорт фин осв ввод утв'!C29</f>
        <v>0</v>
      </c>
      <c r="D29" s="186" t="s">
        <v>556</v>
      </c>
      <c r="E29" s="186">
        <f t="shared" si="3"/>
        <v>0</v>
      </c>
      <c r="F29" s="186">
        <f>'6.2. Паспорт фин осв ввод утв'!P29</f>
        <v>0</v>
      </c>
      <c r="G29" s="186">
        <f t="shared" si="4"/>
        <v>0</v>
      </c>
      <c r="H29" s="186">
        <v>0</v>
      </c>
      <c r="I29" s="186" t="s">
        <v>556</v>
      </c>
      <c r="J29" s="186" t="s">
        <v>556</v>
      </c>
      <c r="K29" s="183">
        <f>C29</f>
        <v>0</v>
      </c>
      <c r="L29" s="186">
        <v>0</v>
      </c>
      <c r="M29" s="186" t="s">
        <v>556</v>
      </c>
      <c r="N29" s="186" t="s">
        <v>556</v>
      </c>
      <c r="O29" s="186">
        <v>0</v>
      </c>
      <c r="P29" s="186">
        <v>0</v>
      </c>
      <c r="Q29" s="186" t="s">
        <v>556</v>
      </c>
      <c r="R29" s="186" t="s">
        <v>556</v>
      </c>
      <c r="S29" s="183">
        <v>0</v>
      </c>
      <c r="T29" s="186">
        <v>0</v>
      </c>
      <c r="U29" s="186" t="s">
        <v>556</v>
      </c>
      <c r="V29" s="186" t="s">
        <v>556</v>
      </c>
      <c r="W29" s="183">
        <v>0</v>
      </c>
      <c r="X29" s="186">
        <v>0</v>
      </c>
      <c r="Y29" s="186" t="s">
        <v>556</v>
      </c>
      <c r="Z29" s="186" t="s">
        <v>556</v>
      </c>
      <c r="AA29" s="183">
        <f t="shared" si="2"/>
        <v>0</v>
      </c>
      <c r="AB29" s="190">
        <f t="shared" si="5"/>
        <v>0</v>
      </c>
    </row>
    <row r="30" spans="1:35" s="306" customFormat="1" ht="47.25" x14ac:dyDescent="0.25">
      <c r="A30" s="181" t="s">
        <v>60</v>
      </c>
      <c r="B30" s="182" t="s">
        <v>167</v>
      </c>
      <c r="C30" s="183">
        <f>SUM(C31:C34)</f>
        <v>0.87411431281000007</v>
      </c>
      <c r="D30" s="186" t="s">
        <v>556</v>
      </c>
      <c r="E30" s="186">
        <f t="shared" si="3"/>
        <v>0.87411431281000007</v>
      </c>
      <c r="F30" s="183">
        <f>'6.2. Паспорт фин осв ввод утв'!P30</f>
        <v>0</v>
      </c>
      <c r="G30" s="186">
        <f t="shared" si="4"/>
        <v>0.87411431281000007</v>
      </c>
      <c r="H30" s="186">
        <v>4</v>
      </c>
      <c r="I30" s="186" t="s">
        <v>556</v>
      </c>
      <c r="J30" s="186" t="s">
        <v>556</v>
      </c>
      <c r="K30" s="183">
        <v>0</v>
      </c>
      <c r="L30" s="183">
        <v>0</v>
      </c>
      <c r="M30" s="186" t="s">
        <v>556</v>
      </c>
      <c r="N30" s="186" t="s">
        <v>556</v>
      </c>
      <c r="O30" s="183">
        <v>0</v>
      </c>
      <c r="P30" s="183">
        <v>0</v>
      </c>
      <c r="Q30" s="186" t="s">
        <v>556</v>
      </c>
      <c r="R30" s="186" t="s">
        <v>556</v>
      </c>
      <c r="S30" s="183">
        <v>0</v>
      </c>
      <c r="T30" s="183">
        <v>0</v>
      </c>
      <c r="U30" s="186" t="s">
        <v>556</v>
      </c>
      <c r="V30" s="186" t="s">
        <v>556</v>
      </c>
      <c r="W30" s="183">
        <v>0</v>
      </c>
      <c r="X30" s="183">
        <v>0</v>
      </c>
      <c r="Y30" s="186" t="s">
        <v>556</v>
      </c>
      <c r="Z30" s="186" t="s">
        <v>556</v>
      </c>
      <c r="AA30" s="183">
        <f t="shared" si="2"/>
        <v>0.87411431281000007</v>
      </c>
      <c r="AB30" s="190">
        <f t="shared" si="5"/>
        <v>0</v>
      </c>
      <c r="AD30" s="313"/>
      <c r="AE30" s="313"/>
      <c r="AF30" s="313"/>
      <c r="AG30" s="313"/>
      <c r="AH30" s="313"/>
      <c r="AI30" s="313"/>
    </row>
    <row r="31" spans="1:35" x14ac:dyDescent="0.25">
      <c r="A31" s="181" t="s">
        <v>166</v>
      </c>
      <c r="B31" s="185" t="s">
        <v>165</v>
      </c>
      <c r="C31" s="183">
        <v>5.6266263640000001E-2</v>
      </c>
      <c r="D31" s="186" t="s">
        <v>556</v>
      </c>
      <c r="E31" s="186">
        <f t="shared" si="3"/>
        <v>5.6266263640000001E-2</v>
      </c>
      <c r="F31" s="186">
        <f>'6.2. Паспорт фин осв ввод утв'!P31</f>
        <v>0</v>
      </c>
      <c r="G31" s="186">
        <f t="shared" si="4"/>
        <v>5.6266263640000001E-2</v>
      </c>
      <c r="H31" s="186">
        <v>1</v>
      </c>
      <c r="I31" s="186" t="s">
        <v>556</v>
      </c>
      <c r="J31" s="186" t="s">
        <v>556</v>
      </c>
      <c r="K31" s="183">
        <v>0</v>
      </c>
      <c r="L31" s="186">
        <v>0</v>
      </c>
      <c r="M31" s="186" t="s">
        <v>556</v>
      </c>
      <c r="N31" s="186" t="s">
        <v>556</v>
      </c>
      <c r="O31" s="186">
        <v>0</v>
      </c>
      <c r="P31" s="186">
        <v>0</v>
      </c>
      <c r="Q31" s="186" t="s">
        <v>556</v>
      </c>
      <c r="R31" s="186" t="s">
        <v>556</v>
      </c>
      <c r="S31" s="183">
        <v>0</v>
      </c>
      <c r="T31" s="186">
        <v>0</v>
      </c>
      <c r="U31" s="186" t="s">
        <v>556</v>
      </c>
      <c r="V31" s="186" t="s">
        <v>556</v>
      </c>
      <c r="W31" s="183">
        <v>0</v>
      </c>
      <c r="X31" s="186">
        <v>0</v>
      </c>
      <c r="Y31" s="186" t="s">
        <v>556</v>
      </c>
      <c r="Z31" s="186" t="s">
        <v>556</v>
      </c>
      <c r="AA31" s="183">
        <f t="shared" si="2"/>
        <v>5.6266263640000001E-2</v>
      </c>
      <c r="AB31" s="190">
        <f t="shared" si="5"/>
        <v>0</v>
      </c>
    </row>
    <row r="32" spans="1:35" ht="31.5" x14ac:dyDescent="0.25">
      <c r="A32" s="181" t="s">
        <v>164</v>
      </c>
      <c r="B32" s="185" t="s">
        <v>163</v>
      </c>
      <c r="C32" s="183">
        <v>0.73014546999000007</v>
      </c>
      <c r="D32" s="186" t="s">
        <v>556</v>
      </c>
      <c r="E32" s="186">
        <f t="shared" si="3"/>
        <v>0.73014546999000007</v>
      </c>
      <c r="F32" s="186">
        <f>'6.2. Паспорт фин осв ввод утв'!P32</f>
        <v>0</v>
      </c>
      <c r="G32" s="186">
        <f t="shared" si="4"/>
        <v>0.73014546999000007</v>
      </c>
      <c r="H32" s="186">
        <v>3</v>
      </c>
      <c r="I32" s="186" t="s">
        <v>556</v>
      </c>
      <c r="J32" s="186" t="s">
        <v>556</v>
      </c>
      <c r="K32" s="183">
        <v>0</v>
      </c>
      <c r="L32" s="186">
        <v>0</v>
      </c>
      <c r="M32" s="186" t="s">
        <v>556</v>
      </c>
      <c r="N32" s="186" t="s">
        <v>556</v>
      </c>
      <c r="O32" s="186">
        <v>0</v>
      </c>
      <c r="P32" s="186">
        <v>0</v>
      </c>
      <c r="Q32" s="186" t="s">
        <v>556</v>
      </c>
      <c r="R32" s="186" t="s">
        <v>556</v>
      </c>
      <c r="S32" s="183">
        <v>0</v>
      </c>
      <c r="T32" s="186">
        <v>0</v>
      </c>
      <c r="U32" s="186" t="s">
        <v>556</v>
      </c>
      <c r="V32" s="186" t="s">
        <v>556</v>
      </c>
      <c r="W32" s="183">
        <v>0</v>
      </c>
      <c r="X32" s="186">
        <v>0</v>
      </c>
      <c r="Y32" s="186" t="s">
        <v>556</v>
      </c>
      <c r="Z32" s="186" t="s">
        <v>556</v>
      </c>
      <c r="AA32" s="183">
        <f t="shared" si="2"/>
        <v>0.73014546999000007</v>
      </c>
      <c r="AB32" s="190">
        <f t="shared" si="5"/>
        <v>0</v>
      </c>
    </row>
    <row r="33" spans="1:28" x14ac:dyDescent="0.25">
      <c r="A33" s="181" t="s">
        <v>162</v>
      </c>
      <c r="B33" s="185" t="s">
        <v>161</v>
      </c>
      <c r="C33" s="183">
        <v>0</v>
      </c>
      <c r="D33" s="186" t="s">
        <v>556</v>
      </c>
      <c r="E33" s="186">
        <f t="shared" si="3"/>
        <v>0</v>
      </c>
      <c r="F33" s="186">
        <f>'6.2. Паспорт фин осв ввод утв'!P33</f>
        <v>0</v>
      </c>
      <c r="G33" s="186">
        <f t="shared" si="4"/>
        <v>0</v>
      </c>
      <c r="H33" s="186">
        <v>3</v>
      </c>
      <c r="I33" s="186" t="s">
        <v>556</v>
      </c>
      <c r="J33" s="186" t="s">
        <v>556</v>
      </c>
      <c r="K33" s="183">
        <f>C33</f>
        <v>0</v>
      </c>
      <c r="L33" s="186">
        <v>0</v>
      </c>
      <c r="M33" s="186" t="s">
        <v>556</v>
      </c>
      <c r="N33" s="186" t="s">
        <v>556</v>
      </c>
      <c r="O33" s="186">
        <v>0</v>
      </c>
      <c r="P33" s="186">
        <v>0</v>
      </c>
      <c r="Q33" s="186" t="s">
        <v>556</v>
      </c>
      <c r="R33" s="186" t="s">
        <v>556</v>
      </c>
      <c r="S33" s="183">
        <v>0</v>
      </c>
      <c r="T33" s="186">
        <v>0</v>
      </c>
      <c r="U33" s="186" t="s">
        <v>556</v>
      </c>
      <c r="V33" s="186" t="s">
        <v>556</v>
      </c>
      <c r="W33" s="183">
        <v>0</v>
      </c>
      <c r="X33" s="186">
        <v>0</v>
      </c>
      <c r="Y33" s="186" t="s">
        <v>556</v>
      </c>
      <c r="Z33" s="186" t="s">
        <v>556</v>
      </c>
      <c r="AA33" s="183">
        <f t="shared" si="2"/>
        <v>0</v>
      </c>
      <c r="AB33" s="190">
        <f t="shared" si="5"/>
        <v>0</v>
      </c>
    </row>
    <row r="34" spans="1:28" x14ac:dyDescent="0.25">
      <c r="A34" s="181" t="s">
        <v>160</v>
      </c>
      <c r="B34" s="185" t="s">
        <v>159</v>
      </c>
      <c r="C34" s="183">
        <v>8.7702579180000004E-2</v>
      </c>
      <c r="D34" s="186" t="s">
        <v>556</v>
      </c>
      <c r="E34" s="186">
        <f t="shared" si="3"/>
        <v>8.7702579180000004E-2</v>
      </c>
      <c r="F34" s="186">
        <f>'6.2. Паспорт фин осв ввод утв'!P34</f>
        <v>0</v>
      </c>
      <c r="G34" s="186">
        <f t="shared" si="4"/>
        <v>8.7702579180000004E-2</v>
      </c>
      <c r="H34" s="186">
        <v>4</v>
      </c>
      <c r="I34" s="186" t="s">
        <v>556</v>
      </c>
      <c r="J34" s="186" t="s">
        <v>556</v>
      </c>
      <c r="K34" s="183">
        <v>0</v>
      </c>
      <c r="L34" s="186">
        <v>0</v>
      </c>
      <c r="M34" s="186" t="s">
        <v>556</v>
      </c>
      <c r="N34" s="186" t="s">
        <v>556</v>
      </c>
      <c r="O34" s="186">
        <v>0</v>
      </c>
      <c r="P34" s="186">
        <v>0</v>
      </c>
      <c r="Q34" s="186" t="s">
        <v>556</v>
      </c>
      <c r="R34" s="186" t="s">
        <v>556</v>
      </c>
      <c r="S34" s="183">
        <v>0</v>
      </c>
      <c r="T34" s="186">
        <v>0</v>
      </c>
      <c r="U34" s="186" t="s">
        <v>556</v>
      </c>
      <c r="V34" s="186" t="s">
        <v>556</v>
      </c>
      <c r="W34" s="183">
        <v>0</v>
      </c>
      <c r="X34" s="186">
        <v>0</v>
      </c>
      <c r="Y34" s="186" t="s">
        <v>556</v>
      </c>
      <c r="Z34" s="186" t="s">
        <v>556</v>
      </c>
      <c r="AA34" s="183">
        <f t="shared" si="2"/>
        <v>8.7702579180000004E-2</v>
      </c>
      <c r="AB34" s="190">
        <f t="shared" si="5"/>
        <v>0</v>
      </c>
    </row>
    <row r="35" spans="1:28" s="306" customFormat="1" ht="31.5" x14ac:dyDescent="0.25">
      <c r="A35" s="181" t="s">
        <v>59</v>
      </c>
      <c r="B35" s="182" t="s">
        <v>158</v>
      </c>
      <c r="C35" s="183">
        <f>'6.2. Паспорт фин осв ввод утв'!C35</f>
        <v>0</v>
      </c>
      <c r="D35" s="186" t="s">
        <v>556</v>
      </c>
      <c r="E35" s="186">
        <f t="shared" si="3"/>
        <v>0</v>
      </c>
      <c r="F35" s="183">
        <f>'6.2. Паспорт фин осв ввод утв'!P35</f>
        <v>0</v>
      </c>
      <c r="G35" s="186">
        <f t="shared" si="4"/>
        <v>0</v>
      </c>
      <c r="H35" s="183">
        <v>0</v>
      </c>
      <c r="I35" s="186" t="s">
        <v>556</v>
      </c>
      <c r="J35" s="186" t="s">
        <v>556</v>
      </c>
      <c r="K35" s="183">
        <f t="shared" ref="K35:K40" si="6">C35</f>
        <v>0</v>
      </c>
      <c r="L35" s="183">
        <v>0</v>
      </c>
      <c r="M35" s="186" t="s">
        <v>556</v>
      </c>
      <c r="N35" s="186" t="s">
        <v>556</v>
      </c>
      <c r="O35" s="183">
        <v>0</v>
      </c>
      <c r="P35" s="183">
        <v>0</v>
      </c>
      <c r="Q35" s="186" t="s">
        <v>556</v>
      </c>
      <c r="R35" s="186" t="s">
        <v>556</v>
      </c>
      <c r="S35" s="183">
        <v>0</v>
      </c>
      <c r="T35" s="183">
        <v>0</v>
      </c>
      <c r="U35" s="186" t="s">
        <v>556</v>
      </c>
      <c r="V35" s="186" t="s">
        <v>556</v>
      </c>
      <c r="W35" s="183">
        <v>0</v>
      </c>
      <c r="X35" s="183">
        <v>0</v>
      </c>
      <c r="Y35" s="186" t="s">
        <v>556</v>
      </c>
      <c r="Z35" s="186" t="s">
        <v>556</v>
      </c>
      <c r="AA35" s="183">
        <f t="shared" si="2"/>
        <v>0</v>
      </c>
      <c r="AB35" s="190">
        <f t="shared" si="5"/>
        <v>0</v>
      </c>
    </row>
    <row r="36" spans="1:28" ht="31.5" x14ac:dyDescent="0.25">
      <c r="A36" s="184" t="s">
        <v>157</v>
      </c>
      <c r="B36" s="187" t="s">
        <v>156</v>
      </c>
      <c r="C36" s="183">
        <f>'6.2. Паспорт фин осв ввод утв'!C36</f>
        <v>0</v>
      </c>
      <c r="D36" s="186" t="s">
        <v>556</v>
      </c>
      <c r="E36" s="186">
        <f t="shared" si="3"/>
        <v>0</v>
      </c>
      <c r="F36" s="186">
        <f>'6.2. Паспорт фин осв ввод утв'!P36</f>
        <v>0</v>
      </c>
      <c r="G36" s="186">
        <f t="shared" si="4"/>
        <v>0</v>
      </c>
      <c r="H36" s="186">
        <v>0</v>
      </c>
      <c r="I36" s="186" t="s">
        <v>556</v>
      </c>
      <c r="J36" s="186" t="s">
        <v>556</v>
      </c>
      <c r="K36" s="183">
        <f t="shared" si="6"/>
        <v>0</v>
      </c>
      <c r="L36" s="186">
        <v>0</v>
      </c>
      <c r="M36" s="186" t="s">
        <v>556</v>
      </c>
      <c r="N36" s="186" t="s">
        <v>556</v>
      </c>
      <c r="O36" s="186">
        <v>0</v>
      </c>
      <c r="P36" s="186">
        <v>0</v>
      </c>
      <c r="Q36" s="186" t="s">
        <v>556</v>
      </c>
      <c r="R36" s="186" t="s">
        <v>556</v>
      </c>
      <c r="S36" s="183">
        <v>0</v>
      </c>
      <c r="T36" s="186">
        <v>0</v>
      </c>
      <c r="U36" s="186" t="s">
        <v>556</v>
      </c>
      <c r="V36" s="186" t="s">
        <v>556</v>
      </c>
      <c r="W36" s="183">
        <v>0</v>
      </c>
      <c r="X36" s="186">
        <v>0</v>
      </c>
      <c r="Y36" s="186" t="s">
        <v>556</v>
      </c>
      <c r="Z36" s="186" t="s">
        <v>556</v>
      </c>
      <c r="AA36" s="183">
        <f t="shared" si="2"/>
        <v>0</v>
      </c>
      <c r="AB36" s="190">
        <f t="shared" si="5"/>
        <v>0</v>
      </c>
    </row>
    <row r="37" spans="1:28" x14ac:dyDescent="0.25">
      <c r="A37" s="184" t="s">
        <v>155</v>
      </c>
      <c r="B37" s="187" t="s">
        <v>145</v>
      </c>
      <c r="C37" s="183">
        <f>'6.2. Паспорт фин осв ввод утв'!C37</f>
        <v>0</v>
      </c>
      <c r="D37" s="186" t="s">
        <v>556</v>
      </c>
      <c r="E37" s="186">
        <f t="shared" si="3"/>
        <v>0</v>
      </c>
      <c r="F37" s="186">
        <f>'6.2. Паспорт фин осв ввод утв'!P37</f>
        <v>0</v>
      </c>
      <c r="G37" s="186">
        <f t="shared" si="4"/>
        <v>0</v>
      </c>
      <c r="H37" s="186">
        <v>0</v>
      </c>
      <c r="I37" s="186" t="s">
        <v>556</v>
      </c>
      <c r="J37" s="186" t="s">
        <v>556</v>
      </c>
      <c r="K37" s="183">
        <f t="shared" si="6"/>
        <v>0</v>
      </c>
      <c r="L37" s="186">
        <v>0</v>
      </c>
      <c r="M37" s="186" t="s">
        <v>556</v>
      </c>
      <c r="N37" s="186" t="s">
        <v>556</v>
      </c>
      <c r="O37" s="186">
        <v>0</v>
      </c>
      <c r="P37" s="186">
        <v>0</v>
      </c>
      <c r="Q37" s="186" t="s">
        <v>556</v>
      </c>
      <c r="R37" s="186" t="s">
        <v>556</v>
      </c>
      <c r="S37" s="183">
        <v>0</v>
      </c>
      <c r="T37" s="186">
        <v>0</v>
      </c>
      <c r="U37" s="186" t="s">
        <v>556</v>
      </c>
      <c r="V37" s="186" t="s">
        <v>556</v>
      </c>
      <c r="W37" s="183">
        <v>0</v>
      </c>
      <c r="X37" s="186">
        <v>0</v>
      </c>
      <c r="Y37" s="186" t="s">
        <v>556</v>
      </c>
      <c r="Z37" s="186" t="s">
        <v>556</v>
      </c>
      <c r="AA37" s="183">
        <f t="shared" si="2"/>
        <v>0</v>
      </c>
      <c r="AB37" s="190">
        <f t="shared" si="5"/>
        <v>0</v>
      </c>
    </row>
    <row r="38" spans="1:28" x14ac:dyDescent="0.25">
      <c r="A38" s="184" t="s">
        <v>154</v>
      </c>
      <c r="B38" s="187" t="s">
        <v>143</v>
      </c>
      <c r="C38" s="183">
        <f>'6.2. Паспорт фин осв ввод утв'!C38</f>
        <v>0</v>
      </c>
      <c r="D38" s="186" t="s">
        <v>556</v>
      </c>
      <c r="E38" s="186">
        <f t="shared" si="3"/>
        <v>0</v>
      </c>
      <c r="F38" s="186">
        <f>'6.2. Паспорт фин осв ввод утв'!P38</f>
        <v>0</v>
      </c>
      <c r="G38" s="186">
        <f t="shared" si="4"/>
        <v>0</v>
      </c>
      <c r="H38" s="186">
        <v>0</v>
      </c>
      <c r="I38" s="186" t="s">
        <v>556</v>
      </c>
      <c r="J38" s="186" t="s">
        <v>556</v>
      </c>
      <c r="K38" s="183">
        <f t="shared" si="6"/>
        <v>0</v>
      </c>
      <c r="L38" s="186">
        <v>0</v>
      </c>
      <c r="M38" s="186" t="s">
        <v>556</v>
      </c>
      <c r="N38" s="186" t="s">
        <v>556</v>
      </c>
      <c r="O38" s="186">
        <v>0</v>
      </c>
      <c r="P38" s="186">
        <v>0</v>
      </c>
      <c r="Q38" s="186" t="s">
        <v>556</v>
      </c>
      <c r="R38" s="186" t="s">
        <v>556</v>
      </c>
      <c r="S38" s="183">
        <v>0</v>
      </c>
      <c r="T38" s="186">
        <v>0</v>
      </c>
      <c r="U38" s="186" t="s">
        <v>556</v>
      </c>
      <c r="V38" s="186" t="s">
        <v>556</v>
      </c>
      <c r="W38" s="183">
        <v>0</v>
      </c>
      <c r="X38" s="186">
        <v>0</v>
      </c>
      <c r="Y38" s="186" t="s">
        <v>556</v>
      </c>
      <c r="Z38" s="186" t="s">
        <v>556</v>
      </c>
      <c r="AA38" s="183">
        <f t="shared" si="2"/>
        <v>0</v>
      </c>
      <c r="AB38" s="190">
        <f t="shared" si="5"/>
        <v>0</v>
      </c>
    </row>
    <row r="39" spans="1:28" ht="31.5" x14ac:dyDescent="0.25">
      <c r="A39" s="184" t="s">
        <v>153</v>
      </c>
      <c r="B39" s="185" t="s">
        <v>141</v>
      </c>
      <c r="C39" s="183">
        <f>'6.2. Паспорт фин осв ввод утв'!C39</f>
        <v>0</v>
      </c>
      <c r="D39" s="186" t="s">
        <v>556</v>
      </c>
      <c r="E39" s="186">
        <f t="shared" si="3"/>
        <v>0</v>
      </c>
      <c r="F39" s="186">
        <f>'6.2. Паспорт фин осв ввод утв'!P39</f>
        <v>0</v>
      </c>
      <c r="G39" s="186">
        <f t="shared" si="4"/>
        <v>0</v>
      </c>
      <c r="H39" s="186">
        <v>0</v>
      </c>
      <c r="I39" s="186" t="s">
        <v>556</v>
      </c>
      <c r="J39" s="186" t="s">
        <v>556</v>
      </c>
      <c r="K39" s="183">
        <f t="shared" si="6"/>
        <v>0</v>
      </c>
      <c r="L39" s="186">
        <v>0</v>
      </c>
      <c r="M39" s="186" t="s">
        <v>556</v>
      </c>
      <c r="N39" s="186" t="s">
        <v>556</v>
      </c>
      <c r="O39" s="186">
        <v>0</v>
      </c>
      <c r="P39" s="186">
        <v>0</v>
      </c>
      <c r="Q39" s="186" t="s">
        <v>556</v>
      </c>
      <c r="R39" s="186" t="s">
        <v>556</v>
      </c>
      <c r="S39" s="183">
        <v>0</v>
      </c>
      <c r="T39" s="186">
        <v>0</v>
      </c>
      <c r="U39" s="186" t="s">
        <v>556</v>
      </c>
      <c r="V39" s="186" t="s">
        <v>556</v>
      </c>
      <c r="W39" s="183">
        <v>0</v>
      </c>
      <c r="X39" s="186">
        <v>0</v>
      </c>
      <c r="Y39" s="186" t="s">
        <v>556</v>
      </c>
      <c r="Z39" s="186" t="s">
        <v>556</v>
      </c>
      <c r="AA39" s="183">
        <f t="shared" si="2"/>
        <v>0</v>
      </c>
      <c r="AB39" s="190">
        <f t="shared" si="5"/>
        <v>0</v>
      </c>
    </row>
    <row r="40" spans="1:28" ht="31.5" x14ac:dyDescent="0.25">
      <c r="A40" s="184" t="s">
        <v>152</v>
      </c>
      <c r="B40" s="185" t="s">
        <v>139</v>
      </c>
      <c r="C40" s="183">
        <f>'6.2. Паспорт фин осв ввод утв'!C40</f>
        <v>0</v>
      </c>
      <c r="D40" s="186" t="s">
        <v>556</v>
      </c>
      <c r="E40" s="186">
        <f t="shared" si="3"/>
        <v>0</v>
      </c>
      <c r="F40" s="186">
        <f>'6.2. Паспорт фин осв ввод утв'!P40</f>
        <v>0</v>
      </c>
      <c r="G40" s="186">
        <f t="shared" si="4"/>
        <v>0</v>
      </c>
      <c r="H40" s="186">
        <v>0</v>
      </c>
      <c r="I40" s="186" t="s">
        <v>556</v>
      </c>
      <c r="J40" s="186" t="s">
        <v>556</v>
      </c>
      <c r="K40" s="183">
        <f t="shared" si="6"/>
        <v>0</v>
      </c>
      <c r="L40" s="186">
        <v>0</v>
      </c>
      <c r="M40" s="186" t="s">
        <v>556</v>
      </c>
      <c r="N40" s="186" t="s">
        <v>556</v>
      </c>
      <c r="O40" s="186">
        <v>0</v>
      </c>
      <c r="P40" s="186">
        <v>0</v>
      </c>
      <c r="Q40" s="186" t="s">
        <v>556</v>
      </c>
      <c r="R40" s="186" t="s">
        <v>556</v>
      </c>
      <c r="S40" s="183">
        <v>0</v>
      </c>
      <c r="T40" s="186">
        <v>0</v>
      </c>
      <c r="U40" s="186" t="s">
        <v>556</v>
      </c>
      <c r="V40" s="186" t="s">
        <v>556</v>
      </c>
      <c r="W40" s="183">
        <v>0</v>
      </c>
      <c r="X40" s="186">
        <v>0</v>
      </c>
      <c r="Y40" s="186" t="s">
        <v>556</v>
      </c>
      <c r="Z40" s="186" t="s">
        <v>556</v>
      </c>
      <c r="AA40" s="183">
        <f t="shared" si="2"/>
        <v>0</v>
      </c>
      <c r="AB40" s="190">
        <f t="shared" si="5"/>
        <v>0</v>
      </c>
    </row>
    <row r="41" spans="1:28" x14ac:dyDescent="0.25">
      <c r="A41" s="184" t="s">
        <v>151</v>
      </c>
      <c r="B41" s="185" t="s">
        <v>137</v>
      </c>
      <c r="C41" s="183">
        <v>0.18</v>
      </c>
      <c r="D41" s="186" t="s">
        <v>556</v>
      </c>
      <c r="E41" s="186">
        <f t="shared" si="3"/>
        <v>0.18</v>
      </c>
      <c r="F41" s="186">
        <f>'6.2. Паспорт фин осв ввод утв'!P41</f>
        <v>0</v>
      </c>
      <c r="G41" s="186">
        <f t="shared" si="4"/>
        <v>0.18</v>
      </c>
      <c r="H41" s="186">
        <v>4</v>
      </c>
      <c r="I41" s="186" t="s">
        <v>556</v>
      </c>
      <c r="J41" s="186" t="s">
        <v>556</v>
      </c>
      <c r="K41" s="183">
        <v>0</v>
      </c>
      <c r="L41" s="186">
        <v>0</v>
      </c>
      <c r="M41" s="186" t="s">
        <v>556</v>
      </c>
      <c r="N41" s="186" t="s">
        <v>556</v>
      </c>
      <c r="O41" s="186">
        <v>0</v>
      </c>
      <c r="P41" s="186">
        <v>0</v>
      </c>
      <c r="Q41" s="186" t="s">
        <v>556</v>
      </c>
      <c r="R41" s="186" t="s">
        <v>556</v>
      </c>
      <c r="S41" s="183">
        <v>0</v>
      </c>
      <c r="T41" s="186">
        <v>0</v>
      </c>
      <c r="U41" s="186" t="s">
        <v>556</v>
      </c>
      <c r="V41" s="186" t="s">
        <v>556</v>
      </c>
      <c r="W41" s="183">
        <v>0</v>
      </c>
      <c r="X41" s="186">
        <v>0</v>
      </c>
      <c r="Y41" s="186" t="s">
        <v>556</v>
      </c>
      <c r="Z41" s="186" t="s">
        <v>556</v>
      </c>
      <c r="AA41" s="183">
        <f t="shared" si="2"/>
        <v>0.18</v>
      </c>
      <c r="AB41" s="190">
        <f t="shared" si="5"/>
        <v>0</v>
      </c>
    </row>
    <row r="42" spans="1:28" ht="18.75" x14ac:dyDescent="0.25">
      <c r="A42" s="184" t="s">
        <v>150</v>
      </c>
      <c r="B42" s="187" t="s">
        <v>569</v>
      </c>
      <c r="C42" s="183">
        <f>'6.2. Паспорт фин осв ввод утв'!C42</f>
        <v>0</v>
      </c>
      <c r="D42" s="186" t="s">
        <v>556</v>
      </c>
      <c r="E42" s="186">
        <f t="shared" si="3"/>
        <v>0</v>
      </c>
      <c r="F42" s="186">
        <f>'6.2. Паспорт фин осв ввод утв'!P42</f>
        <v>0</v>
      </c>
      <c r="G42" s="186">
        <f t="shared" si="4"/>
        <v>0</v>
      </c>
      <c r="H42" s="186">
        <v>0</v>
      </c>
      <c r="I42" s="186" t="s">
        <v>556</v>
      </c>
      <c r="J42" s="186" t="s">
        <v>556</v>
      </c>
      <c r="K42" s="183">
        <f t="shared" ref="K42:K48" si="7">C42</f>
        <v>0</v>
      </c>
      <c r="L42" s="186">
        <v>0</v>
      </c>
      <c r="M42" s="186" t="s">
        <v>556</v>
      </c>
      <c r="N42" s="186" t="s">
        <v>556</v>
      </c>
      <c r="O42" s="186">
        <v>0</v>
      </c>
      <c r="P42" s="186">
        <v>0</v>
      </c>
      <c r="Q42" s="186" t="s">
        <v>556</v>
      </c>
      <c r="R42" s="186" t="s">
        <v>556</v>
      </c>
      <c r="S42" s="183">
        <v>0</v>
      </c>
      <c r="T42" s="186">
        <v>0</v>
      </c>
      <c r="U42" s="186" t="s">
        <v>556</v>
      </c>
      <c r="V42" s="186" t="s">
        <v>556</v>
      </c>
      <c r="W42" s="183">
        <v>0</v>
      </c>
      <c r="X42" s="186">
        <v>0</v>
      </c>
      <c r="Y42" s="186" t="s">
        <v>556</v>
      </c>
      <c r="Z42" s="186" t="s">
        <v>556</v>
      </c>
      <c r="AA42" s="183">
        <f t="shared" si="2"/>
        <v>0</v>
      </c>
      <c r="AB42" s="190">
        <f t="shared" si="5"/>
        <v>0</v>
      </c>
    </row>
    <row r="43" spans="1:28" s="306" customFormat="1" x14ac:dyDescent="0.25">
      <c r="A43" s="181" t="s">
        <v>58</v>
      </c>
      <c r="B43" s="182" t="s">
        <v>149</v>
      </c>
      <c r="C43" s="183">
        <f>'6.2. Паспорт фин осв ввод утв'!C43</f>
        <v>0</v>
      </c>
      <c r="D43" s="186" t="s">
        <v>556</v>
      </c>
      <c r="E43" s="186">
        <f t="shared" si="3"/>
        <v>0</v>
      </c>
      <c r="F43" s="183">
        <f>'6.2. Паспорт фин осв ввод утв'!P43</f>
        <v>0</v>
      </c>
      <c r="G43" s="186">
        <f t="shared" si="4"/>
        <v>0</v>
      </c>
      <c r="H43" s="183">
        <v>0</v>
      </c>
      <c r="I43" s="186" t="s">
        <v>556</v>
      </c>
      <c r="J43" s="186" t="s">
        <v>556</v>
      </c>
      <c r="K43" s="183">
        <f t="shared" si="7"/>
        <v>0</v>
      </c>
      <c r="L43" s="183">
        <v>0</v>
      </c>
      <c r="M43" s="186" t="s">
        <v>556</v>
      </c>
      <c r="N43" s="186" t="s">
        <v>556</v>
      </c>
      <c r="O43" s="183">
        <v>0</v>
      </c>
      <c r="P43" s="183">
        <v>0</v>
      </c>
      <c r="Q43" s="186" t="s">
        <v>556</v>
      </c>
      <c r="R43" s="186" t="s">
        <v>556</v>
      </c>
      <c r="S43" s="183">
        <v>0</v>
      </c>
      <c r="T43" s="183">
        <v>0</v>
      </c>
      <c r="U43" s="186" t="s">
        <v>556</v>
      </c>
      <c r="V43" s="186" t="s">
        <v>556</v>
      </c>
      <c r="W43" s="183">
        <v>0</v>
      </c>
      <c r="X43" s="183">
        <v>0</v>
      </c>
      <c r="Y43" s="186" t="s">
        <v>556</v>
      </c>
      <c r="Z43" s="186" t="s">
        <v>556</v>
      </c>
      <c r="AA43" s="183">
        <f t="shared" si="2"/>
        <v>0</v>
      </c>
      <c r="AB43" s="190">
        <f t="shared" si="5"/>
        <v>0</v>
      </c>
    </row>
    <row r="44" spans="1:28" x14ac:dyDescent="0.25">
      <c r="A44" s="184" t="s">
        <v>148</v>
      </c>
      <c r="B44" s="185" t="s">
        <v>147</v>
      </c>
      <c r="C44" s="183">
        <f>'6.2. Паспорт фин осв ввод утв'!C44</f>
        <v>0</v>
      </c>
      <c r="D44" s="186" t="s">
        <v>556</v>
      </c>
      <c r="E44" s="186">
        <f t="shared" si="3"/>
        <v>0</v>
      </c>
      <c r="F44" s="186">
        <f>'6.2. Паспорт фин осв ввод утв'!P44</f>
        <v>0</v>
      </c>
      <c r="G44" s="186">
        <f t="shared" si="4"/>
        <v>0</v>
      </c>
      <c r="H44" s="186">
        <v>0</v>
      </c>
      <c r="I44" s="186" t="s">
        <v>556</v>
      </c>
      <c r="J44" s="186" t="s">
        <v>556</v>
      </c>
      <c r="K44" s="183">
        <f t="shared" si="7"/>
        <v>0</v>
      </c>
      <c r="L44" s="186">
        <v>0</v>
      </c>
      <c r="M44" s="186" t="s">
        <v>556</v>
      </c>
      <c r="N44" s="186" t="s">
        <v>556</v>
      </c>
      <c r="O44" s="186">
        <v>0</v>
      </c>
      <c r="P44" s="186">
        <v>0</v>
      </c>
      <c r="Q44" s="186" t="s">
        <v>556</v>
      </c>
      <c r="R44" s="186" t="s">
        <v>556</v>
      </c>
      <c r="S44" s="183">
        <v>0</v>
      </c>
      <c r="T44" s="186">
        <v>0</v>
      </c>
      <c r="U44" s="186" t="s">
        <v>556</v>
      </c>
      <c r="V44" s="186" t="s">
        <v>556</v>
      </c>
      <c r="W44" s="183">
        <v>0</v>
      </c>
      <c r="X44" s="186">
        <v>0</v>
      </c>
      <c r="Y44" s="186" t="s">
        <v>556</v>
      </c>
      <c r="Z44" s="186" t="s">
        <v>556</v>
      </c>
      <c r="AA44" s="183">
        <f t="shared" si="2"/>
        <v>0</v>
      </c>
      <c r="AB44" s="190">
        <f t="shared" si="5"/>
        <v>0</v>
      </c>
    </row>
    <row r="45" spans="1:28" x14ac:dyDescent="0.25">
      <c r="A45" s="184" t="s">
        <v>146</v>
      </c>
      <c r="B45" s="185" t="s">
        <v>145</v>
      </c>
      <c r="C45" s="183">
        <f>'6.2. Паспорт фин осв ввод утв'!C45</f>
        <v>0</v>
      </c>
      <c r="D45" s="186" t="s">
        <v>556</v>
      </c>
      <c r="E45" s="186">
        <f t="shared" si="3"/>
        <v>0</v>
      </c>
      <c r="F45" s="186">
        <f>'6.2. Паспорт фин осв ввод утв'!P45</f>
        <v>0</v>
      </c>
      <c r="G45" s="186">
        <f t="shared" si="4"/>
        <v>0</v>
      </c>
      <c r="H45" s="186">
        <v>0</v>
      </c>
      <c r="I45" s="186" t="s">
        <v>556</v>
      </c>
      <c r="J45" s="186" t="s">
        <v>556</v>
      </c>
      <c r="K45" s="183">
        <f t="shared" si="7"/>
        <v>0</v>
      </c>
      <c r="L45" s="186">
        <v>0</v>
      </c>
      <c r="M45" s="186" t="s">
        <v>556</v>
      </c>
      <c r="N45" s="186" t="s">
        <v>556</v>
      </c>
      <c r="O45" s="186">
        <v>0</v>
      </c>
      <c r="P45" s="186">
        <v>0</v>
      </c>
      <c r="Q45" s="186" t="s">
        <v>556</v>
      </c>
      <c r="R45" s="186" t="s">
        <v>556</v>
      </c>
      <c r="S45" s="183">
        <v>0</v>
      </c>
      <c r="T45" s="186">
        <v>0</v>
      </c>
      <c r="U45" s="186" t="s">
        <v>556</v>
      </c>
      <c r="V45" s="186" t="s">
        <v>556</v>
      </c>
      <c r="W45" s="183">
        <v>0</v>
      </c>
      <c r="X45" s="186">
        <v>0</v>
      </c>
      <c r="Y45" s="186" t="s">
        <v>556</v>
      </c>
      <c r="Z45" s="186" t="s">
        <v>556</v>
      </c>
      <c r="AA45" s="183">
        <f t="shared" si="2"/>
        <v>0</v>
      </c>
      <c r="AB45" s="190">
        <f t="shared" si="5"/>
        <v>0</v>
      </c>
    </row>
    <row r="46" spans="1:28" x14ac:dyDescent="0.25">
      <c r="A46" s="184" t="s">
        <v>144</v>
      </c>
      <c r="B46" s="185" t="s">
        <v>143</v>
      </c>
      <c r="C46" s="183">
        <f>'6.2. Паспорт фин осв ввод утв'!C46</f>
        <v>0</v>
      </c>
      <c r="D46" s="186" t="s">
        <v>556</v>
      </c>
      <c r="E46" s="186">
        <f t="shared" si="3"/>
        <v>0</v>
      </c>
      <c r="F46" s="186">
        <f>'6.2. Паспорт фин осв ввод утв'!P46</f>
        <v>0</v>
      </c>
      <c r="G46" s="186">
        <f t="shared" si="4"/>
        <v>0</v>
      </c>
      <c r="H46" s="186">
        <v>0</v>
      </c>
      <c r="I46" s="186" t="s">
        <v>556</v>
      </c>
      <c r="J46" s="186" t="s">
        <v>556</v>
      </c>
      <c r="K46" s="183">
        <f t="shared" si="7"/>
        <v>0</v>
      </c>
      <c r="L46" s="186">
        <v>0</v>
      </c>
      <c r="M46" s="186" t="s">
        <v>556</v>
      </c>
      <c r="N46" s="186" t="s">
        <v>556</v>
      </c>
      <c r="O46" s="186">
        <v>0</v>
      </c>
      <c r="P46" s="186">
        <v>0</v>
      </c>
      <c r="Q46" s="186" t="s">
        <v>556</v>
      </c>
      <c r="R46" s="186" t="s">
        <v>556</v>
      </c>
      <c r="S46" s="183">
        <v>0</v>
      </c>
      <c r="T46" s="186">
        <v>0</v>
      </c>
      <c r="U46" s="186" t="s">
        <v>556</v>
      </c>
      <c r="V46" s="186" t="s">
        <v>556</v>
      </c>
      <c r="W46" s="183">
        <v>0</v>
      </c>
      <c r="X46" s="186">
        <v>0</v>
      </c>
      <c r="Y46" s="186" t="s">
        <v>556</v>
      </c>
      <c r="Z46" s="186" t="s">
        <v>556</v>
      </c>
      <c r="AA46" s="183">
        <f t="shared" si="2"/>
        <v>0</v>
      </c>
      <c r="AB46" s="190">
        <f t="shared" si="5"/>
        <v>0</v>
      </c>
    </row>
    <row r="47" spans="1:28" ht="31.5" x14ac:dyDescent="0.25">
      <c r="A47" s="184" t="s">
        <v>142</v>
      </c>
      <c r="B47" s="185" t="s">
        <v>141</v>
      </c>
      <c r="C47" s="183">
        <f>'6.2. Паспорт фин осв ввод утв'!C47</f>
        <v>0</v>
      </c>
      <c r="D47" s="186" t="s">
        <v>556</v>
      </c>
      <c r="E47" s="186">
        <f t="shared" si="3"/>
        <v>0</v>
      </c>
      <c r="F47" s="186">
        <f>'6.2. Паспорт фин осв ввод утв'!P47</f>
        <v>0</v>
      </c>
      <c r="G47" s="186">
        <f t="shared" si="4"/>
        <v>0</v>
      </c>
      <c r="H47" s="186">
        <v>0</v>
      </c>
      <c r="I47" s="186" t="s">
        <v>556</v>
      </c>
      <c r="J47" s="186" t="s">
        <v>556</v>
      </c>
      <c r="K47" s="183">
        <f t="shared" si="7"/>
        <v>0</v>
      </c>
      <c r="L47" s="186">
        <v>0</v>
      </c>
      <c r="M47" s="186" t="s">
        <v>556</v>
      </c>
      <c r="N47" s="186" t="s">
        <v>556</v>
      </c>
      <c r="O47" s="186">
        <v>0</v>
      </c>
      <c r="P47" s="186">
        <v>0</v>
      </c>
      <c r="Q47" s="186" t="s">
        <v>556</v>
      </c>
      <c r="R47" s="186" t="s">
        <v>556</v>
      </c>
      <c r="S47" s="183">
        <v>0</v>
      </c>
      <c r="T47" s="186">
        <v>0</v>
      </c>
      <c r="U47" s="186" t="s">
        <v>556</v>
      </c>
      <c r="V47" s="186" t="s">
        <v>556</v>
      </c>
      <c r="W47" s="183">
        <v>0</v>
      </c>
      <c r="X47" s="186">
        <v>0</v>
      </c>
      <c r="Y47" s="186" t="s">
        <v>556</v>
      </c>
      <c r="Z47" s="186" t="s">
        <v>556</v>
      </c>
      <c r="AA47" s="183">
        <f t="shared" si="2"/>
        <v>0</v>
      </c>
      <c r="AB47" s="190">
        <f t="shared" si="5"/>
        <v>0</v>
      </c>
    </row>
    <row r="48" spans="1:28" ht="31.5" x14ac:dyDescent="0.25">
      <c r="A48" s="184" t="s">
        <v>140</v>
      </c>
      <c r="B48" s="185" t="s">
        <v>139</v>
      </c>
      <c r="C48" s="183">
        <f>'6.2. Паспорт фин осв ввод утв'!C48</f>
        <v>0</v>
      </c>
      <c r="D48" s="186" t="s">
        <v>556</v>
      </c>
      <c r="E48" s="186">
        <f t="shared" si="3"/>
        <v>0</v>
      </c>
      <c r="F48" s="186">
        <f>'6.2. Паспорт фин осв ввод утв'!P48</f>
        <v>0</v>
      </c>
      <c r="G48" s="186">
        <f t="shared" si="4"/>
        <v>0</v>
      </c>
      <c r="H48" s="186">
        <v>0</v>
      </c>
      <c r="I48" s="186" t="s">
        <v>556</v>
      </c>
      <c r="J48" s="186" t="s">
        <v>556</v>
      </c>
      <c r="K48" s="183">
        <f t="shared" si="7"/>
        <v>0</v>
      </c>
      <c r="L48" s="186">
        <v>0</v>
      </c>
      <c r="M48" s="186" t="s">
        <v>556</v>
      </c>
      <c r="N48" s="186" t="s">
        <v>556</v>
      </c>
      <c r="O48" s="186">
        <v>0</v>
      </c>
      <c r="P48" s="186">
        <v>0</v>
      </c>
      <c r="Q48" s="186" t="s">
        <v>556</v>
      </c>
      <c r="R48" s="186" t="s">
        <v>556</v>
      </c>
      <c r="S48" s="183">
        <v>0</v>
      </c>
      <c r="T48" s="186">
        <v>0</v>
      </c>
      <c r="U48" s="186" t="s">
        <v>556</v>
      </c>
      <c r="V48" s="186" t="s">
        <v>556</v>
      </c>
      <c r="W48" s="183">
        <v>0</v>
      </c>
      <c r="X48" s="186">
        <v>0</v>
      </c>
      <c r="Y48" s="186" t="s">
        <v>556</v>
      </c>
      <c r="Z48" s="186" t="s">
        <v>556</v>
      </c>
      <c r="AA48" s="183">
        <f t="shared" si="2"/>
        <v>0</v>
      </c>
      <c r="AB48" s="190">
        <f t="shared" si="5"/>
        <v>0</v>
      </c>
    </row>
    <row r="49" spans="1:28" x14ac:dyDescent="0.25">
      <c r="A49" s="184" t="s">
        <v>138</v>
      </c>
      <c r="B49" s="185" t="s">
        <v>137</v>
      </c>
      <c r="C49" s="183">
        <f>C41</f>
        <v>0.18</v>
      </c>
      <c r="D49" s="186" t="s">
        <v>556</v>
      </c>
      <c r="E49" s="186">
        <f t="shared" si="3"/>
        <v>0.18</v>
      </c>
      <c r="F49" s="186">
        <f>'6.2. Паспорт фин осв ввод утв'!P49</f>
        <v>0</v>
      </c>
      <c r="G49" s="186">
        <f t="shared" si="4"/>
        <v>0.18</v>
      </c>
      <c r="H49" s="186">
        <v>4</v>
      </c>
      <c r="I49" s="186" t="s">
        <v>556</v>
      </c>
      <c r="J49" s="186" t="s">
        <v>556</v>
      </c>
      <c r="K49" s="183">
        <v>0</v>
      </c>
      <c r="L49" s="186">
        <v>0</v>
      </c>
      <c r="M49" s="186" t="s">
        <v>556</v>
      </c>
      <c r="N49" s="186" t="s">
        <v>556</v>
      </c>
      <c r="O49" s="186">
        <v>0</v>
      </c>
      <c r="P49" s="186">
        <v>0</v>
      </c>
      <c r="Q49" s="186" t="s">
        <v>556</v>
      </c>
      <c r="R49" s="186" t="s">
        <v>556</v>
      </c>
      <c r="S49" s="183">
        <v>0</v>
      </c>
      <c r="T49" s="186">
        <v>0</v>
      </c>
      <c r="U49" s="186" t="s">
        <v>556</v>
      </c>
      <c r="V49" s="186" t="s">
        <v>556</v>
      </c>
      <c r="W49" s="183">
        <v>0</v>
      </c>
      <c r="X49" s="186">
        <v>0</v>
      </c>
      <c r="Y49" s="186" t="s">
        <v>556</v>
      </c>
      <c r="Z49" s="186" t="s">
        <v>556</v>
      </c>
      <c r="AA49" s="183">
        <f t="shared" si="2"/>
        <v>0.18</v>
      </c>
      <c r="AB49" s="190">
        <f t="shared" si="5"/>
        <v>0</v>
      </c>
    </row>
    <row r="50" spans="1:28" ht="18.75" x14ac:dyDescent="0.25">
      <c r="A50" s="184" t="s">
        <v>136</v>
      </c>
      <c r="B50" s="187" t="s">
        <v>569</v>
      </c>
      <c r="C50" s="183">
        <f>'6.2. Паспорт фин осв ввод утв'!C50</f>
        <v>0</v>
      </c>
      <c r="D50" s="186" t="s">
        <v>556</v>
      </c>
      <c r="E50" s="186">
        <f t="shared" si="3"/>
        <v>0</v>
      </c>
      <c r="F50" s="186">
        <f>'6.2. Паспорт фин осв ввод утв'!P50</f>
        <v>0</v>
      </c>
      <c r="G50" s="186">
        <f t="shared" si="4"/>
        <v>0</v>
      </c>
      <c r="H50" s="186">
        <v>0</v>
      </c>
      <c r="I50" s="186" t="s">
        <v>556</v>
      </c>
      <c r="J50" s="186" t="s">
        <v>556</v>
      </c>
      <c r="K50" s="183">
        <f>C50</f>
        <v>0</v>
      </c>
      <c r="L50" s="186">
        <v>0</v>
      </c>
      <c r="M50" s="186" t="s">
        <v>556</v>
      </c>
      <c r="N50" s="186" t="s">
        <v>556</v>
      </c>
      <c r="O50" s="186">
        <v>0</v>
      </c>
      <c r="P50" s="186">
        <v>0</v>
      </c>
      <c r="Q50" s="186" t="s">
        <v>556</v>
      </c>
      <c r="R50" s="186" t="s">
        <v>556</v>
      </c>
      <c r="S50" s="183">
        <v>0</v>
      </c>
      <c r="T50" s="186">
        <v>0</v>
      </c>
      <c r="U50" s="186" t="s">
        <v>556</v>
      </c>
      <c r="V50" s="186" t="s">
        <v>556</v>
      </c>
      <c r="W50" s="183">
        <v>0</v>
      </c>
      <c r="X50" s="186">
        <v>0</v>
      </c>
      <c r="Y50" s="186" t="s">
        <v>556</v>
      </c>
      <c r="Z50" s="186" t="s">
        <v>556</v>
      </c>
      <c r="AA50" s="183">
        <f t="shared" si="2"/>
        <v>0</v>
      </c>
      <c r="AB50" s="190">
        <f t="shared" si="5"/>
        <v>0</v>
      </c>
    </row>
    <row r="51" spans="1:28" s="306" customFormat="1" ht="35.25" customHeight="1" x14ac:dyDescent="0.25">
      <c r="A51" s="181" t="s">
        <v>56</v>
      </c>
      <c r="B51" s="182" t="s">
        <v>134</v>
      </c>
      <c r="C51" s="183">
        <f>'6.2. Паспорт фин осв ввод утв'!C51</f>
        <v>0</v>
      </c>
      <c r="D51" s="186" t="s">
        <v>556</v>
      </c>
      <c r="E51" s="186">
        <f t="shared" si="3"/>
        <v>0</v>
      </c>
      <c r="F51" s="183">
        <f>'6.2. Паспорт фин осв ввод утв'!P51</f>
        <v>0</v>
      </c>
      <c r="G51" s="186">
        <f t="shared" si="4"/>
        <v>0</v>
      </c>
      <c r="H51" s="183">
        <v>0</v>
      </c>
      <c r="I51" s="186" t="s">
        <v>556</v>
      </c>
      <c r="J51" s="186" t="s">
        <v>556</v>
      </c>
      <c r="K51" s="183">
        <f>C51</f>
        <v>0</v>
      </c>
      <c r="L51" s="183">
        <v>0</v>
      </c>
      <c r="M51" s="186" t="s">
        <v>556</v>
      </c>
      <c r="N51" s="186" t="s">
        <v>556</v>
      </c>
      <c r="O51" s="183">
        <v>0</v>
      </c>
      <c r="P51" s="183">
        <v>0</v>
      </c>
      <c r="Q51" s="186" t="s">
        <v>556</v>
      </c>
      <c r="R51" s="186" t="s">
        <v>556</v>
      </c>
      <c r="S51" s="183">
        <v>0</v>
      </c>
      <c r="T51" s="183">
        <v>0</v>
      </c>
      <c r="U51" s="186" t="s">
        <v>556</v>
      </c>
      <c r="V51" s="186" t="s">
        <v>556</v>
      </c>
      <c r="W51" s="183">
        <v>0</v>
      </c>
      <c r="X51" s="183">
        <v>0</v>
      </c>
      <c r="Y51" s="186" t="s">
        <v>556</v>
      </c>
      <c r="Z51" s="186" t="s">
        <v>556</v>
      </c>
      <c r="AA51" s="183">
        <f t="shared" si="2"/>
        <v>0</v>
      </c>
      <c r="AB51" s="190">
        <f t="shared" si="5"/>
        <v>0</v>
      </c>
    </row>
    <row r="52" spans="1:28" x14ac:dyDescent="0.25">
      <c r="A52" s="184" t="s">
        <v>133</v>
      </c>
      <c r="B52" s="185" t="s">
        <v>132</v>
      </c>
      <c r="C52" s="183">
        <f>C30</f>
        <v>0.87411431281000007</v>
      </c>
      <c r="D52" s="186" t="s">
        <v>556</v>
      </c>
      <c r="E52" s="186">
        <f t="shared" si="3"/>
        <v>0.87411431281000007</v>
      </c>
      <c r="F52" s="186">
        <f>'6.2. Паспорт фин осв ввод утв'!P52</f>
        <v>0</v>
      </c>
      <c r="G52" s="186">
        <f t="shared" si="4"/>
        <v>0.87411431281000007</v>
      </c>
      <c r="H52" s="186">
        <v>0</v>
      </c>
      <c r="I52" s="186" t="s">
        <v>556</v>
      </c>
      <c r="J52" s="186" t="s">
        <v>556</v>
      </c>
      <c r="K52" s="183">
        <v>0</v>
      </c>
      <c r="L52" s="186">
        <v>0</v>
      </c>
      <c r="M52" s="186" t="s">
        <v>556</v>
      </c>
      <c r="N52" s="186" t="s">
        <v>556</v>
      </c>
      <c r="O52" s="186">
        <v>0</v>
      </c>
      <c r="P52" s="186">
        <v>0</v>
      </c>
      <c r="Q52" s="186" t="s">
        <v>556</v>
      </c>
      <c r="R52" s="186" t="s">
        <v>556</v>
      </c>
      <c r="S52" s="183">
        <v>0</v>
      </c>
      <c r="T52" s="186">
        <v>0</v>
      </c>
      <c r="U52" s="186" t="s">
        <v>556</v>
      </c>
      <c r="V52" s="186" t="s">
        <v>556</v>
      </c>
      <c r="W52" s="183">
        <v>0</v>
      </c>
      <c r="X52" s="186">
        <v>0</v>
      </c>
      <c r="Y52" s="186" t="s">
        <v>556</v>
      </c>
      <c r="Z52" s="186" t="s">
        <v>556</v>
      </c>
      <c r="AA52" s="183">
        <f t="shared" si="2"/>
        <v>0.87411431281000007</v>
      </c>
      <c r="AB52" s="190">
        <f t="shared" si="5"/>
        <v>0</v>
      </c>
    </row>
    <row r="53" spans="1:28" x14ac:dyDescent="0.25">
      <c r="A53" s="184" t="s">
        <v>131</v>
      </c>
      <c r="B53" s="185" t="s">
        <v>125</v>
      </c>
      <c r="C53" s="183">
        <f>'6.2. Паспорт фин осв ввод утв'!C53</f>
        <v>0</v>
      </c>
      <c r="D53" s="186" t="s">
        <v>556</v>
      </c>
      <c r="E53" s="186">
        <f t="shared" si="3"/>
        <v>0</v>
      </c>
      <c r="F53" s="186">
        <f>'6.2. Паспорт фин осв ввод утв'!P53</f>
        <v>0</v>
      </c>
      <c r="G53" s="186">
        <f t="shared" si="4"/>
        <v>0</v>
      </c>
      <c r="H53" s="186">
        <v>0</v>
      </c>
      <c r="I53" s="186" t="s">
        <v>556</v>
      </c>
      <c r="J53" s="186" t="s">
        <v>556</v>
      </c>
      <c r="K53" s="183">
        <f>C53</f>
        <v>0</v>
      </c>
      <c r="L53" s="186">
        <v>0</v>
      </c>
      <c r="M53" s="186" t="s">
        <v>556</v>
      </c>
      <c r="N53" s="186" t="s">
        <v>556</v>
      </c>
      <c r="O53" s="186">
        <v>0</v>
      </c>
      <c r="P53" s="186">
        <v>0</v>
      </c>
      <c r="Q53" s="186" t="s">
        <v>556</v>
      </c>
      <c r="R53" s="186" t="s">
        <v>556</v>
      </c>
      <c r="S53" s="183">
        <v>0</v>
      </c>
      <c r="T53" s="186">
        <v>0</v>
      </c>
      <c r="U53" s="186" t="s">
        <v>556</v>
      </c>
      <c r="V53" s="186" t="s">
        <v>556</v>
      </c>
      <c r="W53" s="183">
        <v>0</v>
      </c>
      <c r="X53" s="186">
        <v>0</v>
      </c>
      <c r="Y53" s="186" t="s">
        <v>556</v>
      </c>
      <c r="Z53" s="186" t="s">
        <v>556</v>
      </c>
      <c r="AA53" s="183">
        <f t="shared" si="2"/>
        <v>0</v>
      </c>
      <c r="AB53" s="190">
        <f t="shared" si="5"/>
        <v>0</v>
      </c>
    </row>
    <row r="54" spans="1:28" x14ac:dyDescent="0.25">
      <c r="A54" s="184" t="s">
        <v>130</v>
      </c>
      <c r="B54" s="187" t="s">
        <v>124</v>
      </c>
      <c r="C54" s="183">
        <f>'6.2. Паспорт фин осв ввод утв'!C54</f>
        <v>0</v>
      </c>
      <c r="D54" s="186" t="s">
        <v>556</v>
      </c>
      <c r="E54" s="186">
        <f t="shared" si="3"/>
        <v>0</v>
      </c>
      <c r="F54" s="186">
        <f>'6.2. Паспорт фин осв ввод утв'!P54</f>
        <v>0</v>
      </c>
      <c r="G54" s="186">
        <f t="shared" si="4"/>
        <v>0</v>
      </c>
      <c r="H54" s="186">
        <v>0</v>
      </c>
      <c r="I54" s="186" t="s">
        <v>556</v>
      </c>
      <c r="J54" s="186" t="s">
        <v>556</v>
      </c>
      <c r="K54" s="183">
        <f>C54</f>
        <v>0</v>
      </c>
      <c r="L54" s="186">
        <v>0</v>
      </c>
      <c r="M54" s="186" t="s">
        <v>556</v>
      </c>
      <c r="N54" s="186" t="s">
        <v>556</v>
      </c>
      <c r="O54" s="186">
        <v>0</v>
      </c>
      <c r="P54" s="186">
        <v>0</v>
      </c>
      <c r="Q54" s="186" t="s">
        <v>556</v>
      </c>
      <c r="R54" s="186" t="s">
        <v>556</v>
      </c>
      <c r="S54" s="183">
        <v>0</v>
      </c>
      <c r="T54" s="186">
        <v>0</v>
      </c>
      <c r="U54" s="186" t="s">
        <v>556</v>
      </c>
      <c r="V54" s="186" t="s">
        <v>556</v>
      </c>
      <c r="W54" s="183">
        <v>0</v>
      </c>
      <c r="X54" s="186">
        <v>0</v>
      </c>
      <c r="Y54" s="186" t="s">
        <v>556</v>
      </c>
      <c r="Z54" s="186" t="s">
        <v>556</v>
      </c>
      <c r="AA54" s="183">
        <f t="shared" si="2"/>
        <v>0</v>
      </c>
      <c r="AB54" s="190">
        <f t="shared" si="5"/>
        <v>0</v>
      </c>
    </row>
    <row r="55" spans="1:28" x14ac:dyDescent="0.25">
      <c r="A55" s="184" t="s">
        <v>129</v>
      </c>
      <c r="B55" s="187" t="s">
        <v>123</v>
      </c>
      <c r="C55" s="183">
        <f>'6.2. Паспорт фин осв ввод утв'!C55</f>
        <v>0</v>
      </c>
      <c r="D55" s="186" t="s">
        <v>556</v>
      </c>
      <c r="E55" s="186">
        <f t="shared" si="3"/>
        <v>0</v>
      </c>
      <c r="F55" s="186">
        <f>'6.2. Паспорт фин осв ввод утв'!P55</f>
        <v>0</v>
      </c>
      <c r="G55" s="186">
        <f t="shared" si="4"/>
        <v>0</v>
      </c>
      <c r="H55" s="186">
        <v>0</v>
      </c>
      <c r="I55" s="186" t="s">
        <v>556</v>
      </c>
      <c r="J55" s="186" t="s">
        <v>556</v>
      </c>
      <c r="K55" s="183">
        <f>C55</f>
        <v>0</v>
      </c>
      <c r="L55" s="186">
        <v>0</v>
      </c>
      <c r="M55" s="186" t="s">
        <v>556</v>
      </c>
      <c r="N55" s="186" t="s">
        <v>556</v>
      </c>
      <c r="O55" s="186">
        <v>0</v>
      </c>
      <c r="P55" s="186">
        <v>0</v>
      </c>
      <c r="Q55" s="186" t="s">
        <v>556</v>
      </c>
      <c r="R55" s="186" t="s">
        <v>556</v>
      </c>
      <c r="S55" s="183">
        <v>0</v>
      </c>
      <c r="T55" s="186">
        <v>0</v>
      </c>
      <c r="U55" s="186" t="s">
        <v>556</v>
      </c>
      <c r="V55" s="186" t="s">
        <v>556</v>
      </c>
      <c r="W55" s="183">
        <v>0</v>
      </c>
      <c r="X55" s="186">
        <v>0</v>
      </c>
      <c r="Y55" s="186" t="s">
        <v>556</v>
      </c>
      <c r="Z55" s="186" t="s">
        <v>556</v>
      </c>
      <c r="AA55" s="183">
        <f t="shared" si="2"/>
        <v>0</v>
      </c>
      <c r="AB55" s="190">
        <f t="shared" si="5"/>
        <v>0</v>
      </c>
    </row>
    <row r="56" spans="1:28" x14ac:dyDescent="0.25">
      <c r="A56" s="184" t="s">
        <v>128</v>
      </c>
      <c r="B56" s="187" t="s">
        <v>122</v>
      </c>
      <c r="C56" s="183">
        <f>C49</f>
        <v>0.18</v>
      </c>
      <c r="D56" s="186" t="s">
        <v>556</v>
      </c>
      <c r="E56" s="186">
        <f t="shared" si="3"/>
        <v>0.18</v>
      </c>
      <c r="F56" s="186">
        <f>'6.2. Паспорт фин осв ввод утв'!P56</f>
        <v>0</v>
      </c>
      <c r="G56" s="186">
        <f t="shared" si="4"/>
        <v>0.18</v>
      </c>
      <c r="H56" s="186">
        <v>4</v>
      </c>
      <c r="I56" s="186" t="s">
        <v>556</v>
      </c>
      <c r="J56" s="186" t="s">
        <v>556</v>
      </c>
      <c r="K56" s="183">
        <v>0</v>
      </c>
      <c r="L56" s="186">
        <v>0</v>
      </c>
      <c r="M56" s="186" t="s">
        <v>556</v>
      </c>
      <c r="N56" s="186" t="s">
        <v>556</v>
      </c>
      <c r="O56" s="186">
        <v>0</v>
      </c>
      <c r="P56" s="186">
        <v>0</v>
      </c>
      <c r="Q56" s="186" t="s">
        <v>556</v>
      </c>
      <c r="R56" s="186" t="s">
        <v>556</v>
      </c>
      <c r="S56" s="183">
        <v>0</v>
      </c>
      <c r="T56" s="186">
        <v>0</v>
      </c>
      <c r="U56" s="186" t="s">
        <v>556</v>
      </c>
      <c r="V56" s="186" t="s">
        <v>556</v>
      </c>
      <c r="W56" s="183">
        <v>0</v>
      </c>
      <c r="X56" s="186">
        <v>0</v>
      </c>
      <c r="Y56" s="186" t="s">
        <v>556</v>
      </c>
      <c r="Z56" s="186" t="s">
        <v>556</v>
      </c>
      <c r="AA56" s="183">
        <f t="shared" si="2"/>
        <v>0.18</v>
      </c>
      <c r="AB56" s="190">
        <f t="shared" si="5"/>
        <v>0</v>
      </c>
    </row>
    <row r="57" spans="1:28" ht="18.75" x14ac:dyDescent="0.25">
      <c r="A57" s="184" t="s">
        <v>127</v>
      </c>
      <c r="B57" s="187" t="s">
        <v>570</v>
      </c>
      <c r="C57" s="183">
        <f>'6.2. Паспорт фин осв ввод утв'!C57</f>
        <v>0</v>
      </c>
      <c r="D57" s="186" t="s">
        <v>556</v>
      </c>
      <c r="E57" s="186">
        <f t="shared" si="3"/>
        <v>0</v>
      </c>
      <c r="F57" s="186">
        <f>'6.2. Паспорт фин осв ввод утв'!P57</f>
        <v>0</v>
      </c>
      <c r="G57" s="186">
        <f t="shared" si="4"/>
        <v>0</v>
      </c>
      <c r="H57" s="186">
        <v>0</v>
      </c>
      <c r="I57" s="186" t="s">
        <v>556</v>
      </c>
      <c r="J57" s="186" t="s">
        <v>556</v>
      </c>
      <c r="K57" s="183">
        <f t="shared" ref="K57:K62" si="8">C57</f>
        <v>0</v>
      </c>
      <c r="L57" s="186">
        <v>0</v>
      </c>
      <c r="M57" s="186" t="s">
        <v>556</v>
      </c>
      <c r="N57" s="186" t="s">
        <v>556</v>
      </c>
      <c r="O57" s="186">
        <v>0</v>
      </c>
      <c r="P57" s="186">
        <v>0</v>
      </c>
      <c r="Q57" s="186" t="s">
        <v>556</v>
      </c>
      <c r="R57" s="186" t="s">
        <v>556</v>
      </c>
      <c r="S57" s="183">
        <v>0</v>
      </c>
      <c r="T57" s="186">
        <v>0</v>
      </c>
      <c r="U57" s="186" t="s">
        <v>556</v>
      </c>
      <c r="V57" s="186" t="s">
        <v>556</v>
      </c>
      <c r="W57" s="183">
        <v>0</v>
      </c>
      <c r="X57" s="186">
        <v>0</v>
      </c>
      <c r="Y57" s="186" t="s">
        <v>556</v>
      </c>
      <c r="Z57" s="186" t="s">
        <v>556</v>
      </c>
      <c r="AA57" s="183">
        <f t="shared" si="2"/>
        <v>0</v>
      </c>
      <c r="AB57" s="190">
        <f t="shared" si="5"/>
        <v>0</v>
      </c>
    </row>
    <row r="58" spans="1:28" s="306" customFormat="1" ht="36.75" customHeight="1" x14ac:dyDescent="0.25">
      <c r="A58" s="181" t="s">
        <v>55</v>
      </c>
      <c r="B58" s="188" t="s">
        <v>225</v>
      </c>
      <c r="C58" s="183">
        <f>'6.2. Паспорт фин осв ввод утв'!C58</f>
        <v>0</v>
      </c>
      <c r="D58" s="186" t="s">
        <v>556</v>
      </c>
      <c r="E58" s="186">
        <f t="shared" si="3"/>
        <v>0</v>
      </c>
      <c r="F58" s="183">
        <f>'6.2. Паспорт фин осв ввод утв'!P58</f>
        <v>0</v>
      </c>
      <c r="G58" s="186">
        <f t="shared" si="4"/>
        <v>0</v>
      </c>
      <c r="H58" s="183">
        <v>0</v>
      </c>
      <c r="I58" s="186" t="s">
        <v>556</v>
      </c>
      <c r="J58" s="186" t="s">
        <v>556</v>
      </c>
      <c r="K58" s="183">
        <f t="shared" si="8"/>
        <v>0</v>
      </c>
      <c r="L58" s="183">
        <v>0</v>
      </c>
      <c r="M58" s="186" t="s">
        <v>556</v>
      </c>
      <c r="N58" s="186" t="s">
        <v>556</v>
      </c>
      <c r="O58" s="183">
        <v>0</v>
      </c>
      <c r="P58" s="183">
        <v>0</v>
      </c>
      <c r="Q58" s="186" t="s">
        <v>556</v>
      </c>
      <c r="R58" s="186" t="s">
        <v>556</v>
      </c>
      <c r="S58" s="183">
        <v>0</v>
      </c>
      <c r="T58" s="183">
        <v>0</v>
      </c>
      <c r="U58" s="186" t="s">
        <v>556</v>
      </c>
      <c r="V58" s="186" t="s">
        <v>556</v>
      </c>
      <c r="W58" s="183">
        <v>0</v>
      </c>
      <c r="X58" s="183">
        <f t="shared" ref="X58" si="9">X52</f>
        <v>0</v>
      </c>
      <c r="Y58" s="186" t="s">
        <v>556</v>
      </c>
      <c r="Z58" s="186" t="s">
        <v>556</v>
      </c>
      <c r="AA58" s="183">
        <f t="shared" si="2"/>
        <v>0</v>
      </c>
      <c r="AB58" s="190">
        <f t="shared" si="5"/>
        <v>0</v>
      </c>
    </row>
    <row r="59" spans="1:28" s="306" customFormat="1" x14ac:dyDescent="0.25">
      <c r="A59" s="181" t="s">
        <v>53</v>
      </c>
      <c r="B59" s="182" t="s">
        <v>126</v>
      </c>
      <c r="C59" s="183">
        <f>'6.2. Паспорт фин осв ввод утв'!C59</f>
        <v>0</v>
      </c>
      <c r="D59" s="186" t="s">
        <v>556</v>
      </c>
      <c r="E59" s="186">
        <f t="shared" si="3"/>
        <v>0</v>
      </c>
      <c r="F59" s="183">
        <f>'6.2. Паспорт фин осв ввод утв'!P59</f>
        <v>0</v>
      </c>
      <c r="G59" s="186">
        <f t="shared" si="4"/>
        <v>0</v>
      </c>
      <c r="H59" s="183">
        <v>0</v>
      </c>
      <c r="I59" s="186" t="s">
        <v>556</v>
      </c>
      <c r="J59" s="186" t="s">
        <v>556</v>
      </c>
      <c r="K59" s="183">
        <f t="shared" si="8"/>
        <v>0</v>
      </c>
      <c r="L59" s="183">
        <v>0</v>
      </c>
      <c r="M59" s="186" t="s">
        <v>556</v>
      </c>
      <c r="N59" s="186" t="s">
        <v>556</v>
      </c>
      <c r="O59" s="183">
        <v>0</v>
      </c>
      <c r="P59" s="183">
        <v>0</v>
      </c>
      <c r="Q59" s="186" t="s">
        <v>556</v>
      </c>
      <c r="R59" s="186" t="s">
        <v>556</v>
      </c>
      <c r="S59" s="183">
        <v>0</v>
      </c>
      <c r="T59" s="183">
        <v>0</v>
      </c>
      <c r="U59" s="186" t="s">
        <v>556</v>
      </c>
      <c r="V59" s="186" t="s">
        <v>556</v>
      </c>
      <c r="W59" s="183">
        <v>0</v>
      </c>
      <c r="X59" s="183">
        <v>0</v>
      </c>
      <c r="Y59" s="186" t="s">
        <v>556</v>
      </c>
      <c r="Z59" s="186" t="s">
        <v>556</v>
      </c>
      <c r="AA59" s="183">
        <f t="shared" si="2"/>
        <v>0</v>
      </c>
      <c r="AB59" s="190">
        <f t="shared" si="5"/>
        <v>0</v>
      </c>
    </row>
    <row r="60" spans="1:28" x14ac:dyDescent="0.25">
      <c r="A60" s="184" t="s">
        <v>219</v>
      </c>
      <c r="B60" s="189" t="s">
        <v>147</v>
      </c>
      <c r="C60" s="183">
        <f>'6.2. Паспорт фин осв ввод утв'!C60</f>
        <v>0</v>
      </c>
      <c r="D60" s="186" t="s">
        <v>556</v>
      </c>
      <c r="E60" s="186">
        <f t="shared" si="3"/>
        <v>0</v>
      </c>
      <c r="F60" s="186">
        <f>'6.2. Паспорт фин осв ввод утв'!P60</f>
        <v>0</v>
      </c>
      <c r="G60" s="186">
        <f t="shared" si="4"/>
        <v>0</v>
      </c>
      <c r="H60" s="186">
        <v>0</v>
      </c>
      <c r="I60" s="186" t="s">
        <v>556</v>
      </c>
      <c r="J60" s="186" t="s">
        <v>556</v>
      </c>
      <c r="K60" s="183">
        <f t="shared" si="8"/>
        <v>0</v>
      </c>
      <c r="L60" s="186">
        <v>0</v>
      </c>
      <c r="M60" s="186" t="s">
        <v>556</v>
      </c>
      <c r="N60" s="186" t="s">
        <v>556</v>
      </c>
      <c r="O60" s="186">
        <v>0</v>
      </c>
      <c r="P60" s="186">
        <v>0</v>
      </c>
      <c r="Q60" s="186" t="s">
        <v>556</v>
      </c>
      <c r="R60" s="186" t="s">
        <v>556</v>
      </c>
      <c r="S60" s="183">
        <v>0</v>
      </c>
      <c r="T60" s="186">
        <v>0</v>
      </c>
      <c r="U60" s="186" t="s">
        <v>556</v>
      </c>
      <c r="V60" s="186" t="s">
        <v>556</v>
      </c>
      <c r="W60" s="183">
        <v>0</v>
      </c>
      <c r="X60" s="186">
        <v>0</v>
      </c>
      <c r="Y60" s="186" t="s">
        <v>556</v>
      </c>
      <c r="Z60" s="186" t="s">
        <v>556</v>
      </c>
      <c r="AA60" s="183">
        <f t="shared" si="2"/>
        <v>0</v>
      </c>
      <c r="AB60" s="190">
        <f t="shared" si="5"/>
        <v>0</v>
      </c>
    </row>
    <row r="61" spans="1:28" x14ac:dyDescent="0.25">
      <c r="A61" s="184" t="s">
        <v>220</v>
      </c>
      <c r="B61" s="189" t="s">
        <v>145</v>
      </c>
      <c r="C61" s="183">
        <f>'6.2. Паспорт фин осв ввод утв'!C61</f>
        <v>0</v>
      </c>
      <c r="D61" s="186" t="s">
        <v>556</v>
      </c>
      <c r="E61" s="186">
        <f t="shared" si="3"/>
        <v>0</v>
      </c>
      <c r="F61" s="186">
        <f>'6.2. Паспорт фин осв ввод утв'!P61</f>
        <v>0</v>
      </c>
      <c r="G61" s="186">
        <f t="shared" si="4"/>
        <v>0</v>
      </c>
      <c r="H61" s="186">
        <v>0</v>
      </c>
      <c r="I61" s="186" t="s">
        <v>556</v>
      </c>
      <c r="J61" s="186" t="s">
        <v>556</v>
      </c>
      <c r="K61" s="183">
        <f t="shared" si="8"/>
        <v>0</v>
      </c>
      <c r="L61" s="186">
        <v>0</v>
      </c>
      <c r="M61" s="186" t="s">
        <v>556</v>
      </c>
      <c r="N61" s="186" t="s">
        <v>556</v>
      </c>
      <c r="O61" s="186">
        <v>0</v>
      </c>
      <c r="P61" s="186">
        <v>0</v>
      </c>
      <c r="Q61" s="186" t="s">
        <v>556</v>
      </c>
      <c r="R61" s="186" t="s">
        <v>556</v>
      </c>
      <c r="S61" s="183">
        <v>0</v>
      </c>
      <c r="T61" s="186">
        <v>0</v>
      </c>
      <c r="U61" s="186" t="s">
        <v>556</v>
      </c>
      <c r="V61" s="186" t="s">
        <v>556</v>
      </c>
      <c r="W61" s="183">
        <v>0</v>
      </c>
      <c r="X61" s="186">
        <v>0</v>
      </c>
      <c r="Y61" s="186" t="s">
        <v>556</v>
      </c>
      <c r="Z61" s="186" t="s">
        <v>556</v>
      </c>
      <c r="AA61" s="183">
        <f t="shared" si="2"/>
        <v>0</v>
      </c>
      <c r="AB61" s="190">
        <f t="shared" si="5"/>
        <v>0</v>
      </c>
    </row>
    <row r="62" spans="1:28" x14ac:dyDescent="0.25">
      <c r="A62" s="184" t="s">
        <v>221</v>
      </c>
      <c r="B62" s="189" t="s">
        <v>143</v>
      </c>
      <c r="C62" s="183">
        <f>'6.2. Паспорт фин осв ввод утв'!C62</f>
        <v>0</v>
      </c>
      <c r="D62" s="186" t="s">
        <v>556</v>
      </c>
      <c r="E62" s="186">
        <f t="shared" si="3"/>
        <v>0</v>
      </c>
      <c r="F62" s="186">
        <f>'6.2. Паспорт фин осв ввод утв'!P62</f>
        <v>0</v>
      </c>
      <c r="G62" s="186">
        <f t="shared" si="4"/>
        <v>0</v>
      </c>
      <c r="H62" s="186">
        <v>0</v>
      </c>
      <c r="I62" s="186" t="s">
        <v>556</v>
      </c>
      <c r="J62" s="186" t="s">
        <v>556</v>
      </c>
      <c r="K62" s="183">
        <f t="shared" si="8"/>
        <v>0</v>
      </c>
      <c r="L62" s="186">
        <v>0</v>
      </c>
      <c r="M62" s="186" t="s">
        <v>556</v>
      </c>
      <c r="N62" s="186" t="s">
        <v>556</v>
      </c>
      <c r="O62" s="186">
        <v>0</v>
      </c>
      <c r="P62" s="186">
        <v>0</v>
      </c>
      <c r="Q62" s="186" t="s">
        <v>556</v>
      </c>
      <c r="R62" s="186" t="s">
        <v>556</v>
      </c>
      <c r="S62" s="183">
        <v>0</v>
      </c>
      <c r="T62" s="186">
        <v>0</v>
      </c>
      <c r="U62" s="186" t="s">
        <v>556</v>
      </c>
      <c r="V62" s="186" t="s">
        <v>556</v>
      </c>
      <c r="W62" s="183">
        <v>0</v>
      </c>
      <c r="X62" s="186">
        <v>0</v>
      </c>
      <c r="Y62" s="186" t="s">
        <v>556</v>
      </c>
      <c r="Z62" s="186" t="s">
        <v>556</v>
      </c>
      <c r="AA62" s="183">
        <f t="shared" si="2"/>
        <v>0</v>
      </c>
      <c r="AB62" s="190">
        <f t="shared" si="5"/>
        <v>0</v>
      </c>
    </row>
    <row r="63" spans="1:28" x14ac:dyDescent="0.25">
      <c r="A63" s="184" t="s">
        <v>222</v>
      </c>
      <c r="B63" s="189" t="s">
        <v>224</v>
      </c>
      <c r="C63" s="183">
        <f>C49</f>
        <v>0.18</v>
      </c>
      <c r="D63" s="186" t="s">
        <v>556</v>
      </c>
      <c r="E63" s="186">
        <f t="shared" si="3"/>
        <v>0.18</v>
      </c>
      <c r="F63" s="186">
        <f>'6.2. Паспорт фин осв ввод утв'!P63</f>
        <v>0</v>
      </c>
      <c r="G63" s="186">
        <f t="shared" si="4"/>
        <v>0.18</v>
      </c>
      <c r="H63" s="186">
        <v>4</v>
      </c>
      <c r="I63" s="186" t="s">
        <v>556</v>
      </c>
      <c r="J63" s="186" t="s">
        <v>556</v>
      </c>
      <c r="K63" s="183">
        <v>0</v>
      </c>
      <c r="L63" s="186">
        <v>0</v>
      </c>
      <c r="M63" s="186" t="s">
        <v>556</v>
      </c>
      <c r="N63" s="186" t="s">
        <v>556</v>
      </c>
      <c r="O63" s="186">
        <v>0</v>
      </c>
      <c r="P63" s="186">
        <v>0</v>
      </c>
      <c r="Q63" s="186" t="s">
        <v>556</v>
      </c>
      <c r="R63" s="186" t="s">
        <v>556</v>
      </c>
      <c r="S63" s="183">
        <v>0</v>
      </c>
      <c r="T63" s="186">
        <v>0</v>
      </c>
      <c r="U63" s="186" t="s">
        <v>556</v>
      </c>
      <c r="V63" s="186" t="s">
        <v>556</v>
      </c>
      <c r="W63" s="183">
        <v>0</v>
      </c>
      <c r="X63" s="186">
        <v>0</v>
      </c>
      <c r="Y63" s="186" t="s">
        <v>556</v>
      </c>
      <c r="Z63" s="186" t="s">
        <v>556</v>
      </c>
      <c r="AA63" s="183">
        <f t="shared" si="2"/>
        <v>0.18</v>
      </c>
      <c r="AB63" s="190">
        <f t="shared" si="5"/>
        <v>0</v>
      </c>
    </row>
    <row r="64" spans="1:28" ht="18.75" x14ac:dyDescent="0.25">
      <c r="A64" s="184" t="s">
        <v>223</v>
      </c>
      <c r="B64" s="187" t="s">
        <v>570</v>
      </c>
      <c r="C64" s="183">
        <f>'6.2. Паспорт фин осв ввод утв'!C64</f>
        <v>0</v>
      </c>
      <c r="D64" s="186" t="s">
        <v>556</v>
      </c>
      <c r="E64" s="186">
        <f t="shared" si="3"/>
        <v>0</v>
      </c>
      <c r="F64" s="186">
        <f>'6.2. Паспорт фин осв ввод утв'!P64</f>
        <v>0</v>
      </c>
      <c r="G64" s="186">
        <f t="shared" si="4"/>
        <v>0</v>
      </c>
      <c r="H64" s="186">
        <v>0</v>
      </c>
      <c r="I64" s="186" t="s">
        <v>556</v>
      </c>
      <c r="J64" s="186" t="s">
        <v>556</v>
      </c>
      <c r="K64" s="183">
        <f>C64</f>
        <v>0</v>
      </c>
      <c r="L64" s="186">
        <v>0</v>
      </c>
      <c r="M64" s="186" t="s">
        <v>556</v>
      </c>
      <c r="N64" s="186" t="s">
        <v>556</v>
      </c>
      <c r="O64" s="186">
        <v>0</v>
      </c>
      <c r="P64" s="186">
        <v>0</v>
      </c>
      <c r="Q64" s="186" t="s">
        <v>556</v>
      </c>
      <c r="R64" s="186" t="s">
        <v>556</v>
      </c>
      <c r="S64" s="183">
        <v>0</v>
      </c>
      <c r="T64" s="186">
        <v>0</v>
      </c>
      <c r="U64" s="186" t="s">
        <v>556</v>
      </c>
      <c r="V64" s="186" t="s">
        <v>556</v>
      </c>
      <c r="W64" s="183">
        <v>0</v>
      </c>
      <c r="X64" s="186">
        <v>0</v>
      </c>
      <c r="Y64" s="186" t="s">
        <v>556</v>
      </c>
      <c r="Z64" s="186" t="s">
        <v>556</v>
      </c>
      <c r="AA64" s="183">
        <f t="shared" si="2"/>
        <v>0</v>
      </c>
      <c r="AB64" s="190">
        <f t="shared" si="5"/>
        <v>0</v>
      </c>
    </row>
    <row r="65" spans="1:27" x14ac:dyDescent="0.25">
      <c r="A65" s="49"/>
      <c r="B65" s="44"/>
      <c r="C65" s="44"/>
      <c r="D65" s="44"/>
      <c r="E65" s="44"/>
      <c r="F65" s="44"/>
    </row>
    <row r="66" spans="1:27" ht="54" customHeight="1" x14ac:dyDescent="0.25">
      <c r="B66" s="386"/>
      <c r="C66" s="386"/>
      <c r="D66" s="386"/>
      <c r="E66" s="386"/>
      <c r="F66" s="46"/>
      <c r="G66" s="48"/>
      <c r="H66" s="48"/>
      <c r="I66" s="48"/>
      <c r="J66" s="48"/>
      <c r="K66" s="48"/>
      <c r="L66" s="48"/>
      <c r="M66" s="48"/>
      <c r="N66" s="48"/>
      <c r="O66" s="48"/>
      <c r="P66" s="48"/>
      <c r="Q66" s="48"/>
      <c r="R66" s="48"/>
      <c r="S66" s="48"/>
      <c r="T66" s="48"/>
      <c r="U66" s="48"/>
      <c r="V66" s="48"/>
      <c r="W66" s="48"/>
      <c r="X66" s="48"/>
      <c r="Y66" s="48"/>
      <c r="Z66" s="48"/>
      <c r="AA66" s="48"/>
    </row>
    <row r="68" spans="1:27" ht="50.25" customHeight="1" x14ac:dyDescent="0.25">
      <c r="B68" s="386"/>
      <c r="C68" s="386"/>
      <c r="D68" s="386"/>
      <c r="E68" s="386"/>
      <c r="F68" s="46"/>
    </row>
    <row r="70" spans="1:27" ht="36.75" customHeight="1" x14ac:dyDescent="0.25">
      <c r="B70" s="386"/>
      <c r="C70" s="386"/>
      <c r="D70" s="386"/>
      <c r="E70" s="386"/>
      <c r="F70" s="46"/>
    </row>
    <row r="72" spans="1:27" ht="51" customHeight="1" x14ac:dyDescent="0.25">
      <c r="B72" s="386"/>
      <c r="C72" s="386"/>
      <c r="D72" s="386"/>
      <c r="E72" s="386"/>
      <c r="F72" s="46"/>
    </row>
    <row r="73" spans="1:27" ht="32.25" customHeight="1" x14ac:dyDescent="0.25">
      <c r="B73" s="386"/>
      <c r="C73" s="386"/>
      <c r="D73" s="386"/>
      <c r="E73" s="386"/>
      <c r="F73" s="46"/>
    </row>
    <row r="74" spans="1:27" ht="51.75" customHeight="1" x14ac:dyDescent="0.25">
      <c r="B74" s="386"/>
      <c r="C74" s="386"/>
      <c r="D74" s="386"/>
      <c r="E74" s="386"/>
      <c r="F74" s="46"/>
    </row>
    <row r="75" spans="1:27" ht="21.75" customHeight="1" x14ac:dyDescent="0.25">
      <c r="B75" s="384"/>
      <c r="C75" s="384"/>
      <c r="D75" s="384"/>
      <c r="E75" s="384"/>
      <c r="F75" s="45"/>
    </row>
    <row r="76" spans="1:27" ht="23.25" customHeight="1" x14ac:dyDescent="0.25"/>
    <row r="77" spans="1:27" ht="18.75" customHeight="1" x14ac:dyDescent="0.25">
      <c r="B77" s="385"/>
      <c r="C77" s="385"/>
      <c r="D77" s="385"/>
      <c r="E77" s="385"/>
      <c r="F77" s="44"/>
    </row>
  </sheetData>
  <mergeCells count="39">
    <mergeCell ref="E20:E21"/>
    <mergeCell ref="A12:AB12"/>
    <mergeCell ref="A4:AB4"/>
    <mergeCell ref="A6:AB6"/>
    <mergeCell ref="A8:AB8"/>
    <mergeCell ref="A9:AB9"/>
    <mergeCell ref="A11:AB11"/>
    <mergeCell ref="A14:AB14"/>
    <mergeCell ref="A15:AB15"/>
    <mergeCell ref="A16:AB16"/>
    <mergeCell ref="A18:AB18"/>
    <mergeCell ref="A20:A22"/>
    <mergeCell ref="B20:B22"/>
    <mergeCell ref="C20:D21"/>
    <mergeCell ref="U21:V21"/>
    <mergeCell ref="W21:X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Y21:Z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12"/>
    </row>
    <row r="7" spans="1:48" ht="18.75" x14ac:dyDescent="0.25">
      <c r="A7" s="321" t="s">
        <v>6</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18" t="s">
        <v>5</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28" t="str">
        <f>'1. паспорт местоположение'!A12:C12</f>
        <v>O 24-14</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18" t="s">
        <v>4</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28"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ht="15.75" x14ac:dyDescent="0.25">
      <c r="A16" s="318" t="s">
        <v>3</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x14ac:dyDescent="0.25">
      <c r="A21" s="420" t="s">
        <v>436</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ht="58.5" customHeight="1" x14ac:dyDescent="0.25">
      <c r="A22" s="411" t="s">
        <v>49</v>
      </c>
      <c r="B22" s="422" t="s">
        <v>21</v>
      </c>
      <c r="C22" s="411" t="s">
        <v>48</v>
      </c>
      <c r="D22" s="411" t="s">
        <v>47</v>
      </c>
      <c r="E22" s="425" t="s">
        <v>447</v>
      </c>
      <c r="F22" s="426"/>
      <c r="G22" s="426"/>
      <c r="H22" s="426"/>
      <c r="I22" s="426"/>
      <c r="J22" s="426"/>
      <c r="K22" s="426"/>
      <c r="L22" s="427"/>
      <c r="M22" s="411" t="s">
        <v>46</v>
      </c>
      <c r="N22" s="411" t="s">
        <v>45</v>
      </c>
      <c r="O22" s="411" t="s">
        <v>44</v>
      </c>
      <c r="P22" s="406" t="s">
        <v>232</v>
      </c>
      <c r="Q22" s="406" t="s">
        <v>43</v>
      </c>
      <c r="R22" s="406" t="s">
        <v>42</v>
      </c>
      <c r="S22" s="406" t="s">
        <v>41</v>
      </c>
      <c r="T22" s="406"/>
      <c r="U22" s="428" t="s">
        <v>40</v>
      </c>
      <c r="V22" s="428" t="s">
        <v>39</v>
      </c>
      <c r="W22" s="406" t="s">
        <v>38</v>
      </c>
      <c r="X22" s="406" t="s">
        <v>37</v>
      </c>
      <c r="Y22" s="406" t="s">
        <v>36</v>
      </c>
      <c r="Z22" s="413" t="s">
        <v>35</v>
      </c>
      <c r="AA22" s="406" t="s">
        <v>34</v>
      </c>
      <c r="AB22" s="406" t="s">
        <v>33</v>
      </c>
      <c r="AC22" s="406" t="s">
        <v>32</v>
      </c>
      <c r="AD22" s="406" t="s">
        <v>31</v>
      </c>
      <c r="AE22" s="406" t="s">
        <v>30</v>
      </c>
      <c r="AF22" s="406" t="s">
        <v>29</v>
      </c>
      <c r="AG22" s="406"/>
      <c r="AH22" s="406"/>
      <c r="AI22" s="406"/>
      <c r="AJ22" s="406"/>
      <c r="AK22" s="406"/>
      <c r="AL22" s="406" t="s">
        <v>28</v>
      </c>
      <c r="AM22" s="406"/>
      <c r="AN22" s="406"/>
      <c r="AO22" s="406"/>
      <c r="AP22" s="406" t="s">
        <v>27</v>
      </c>
      <c r="AQ22" s="406"/>
      <c r="AR22" s="406" t="s">
        <v>26</v>
      </c>
      <c r="AS22" s="406" t="s">
        <v>25</v>
      </c>
      <c r="AT22" s="406" t="s">
        <v>24</v>
      </c>
      <c r="AU22" s="406" t="s">
        <v>23</v>
      </c>
      <c r="AV22" s="414" t="s">
        <v>22</v>
      </c>
    </row>
    <row r="23" spans="1:48" ht="64.5" customHeight="1" x14ac:dyDescent="0.25">
      <c r="A23" s="421"/>
      <c r="B23" s="423"/>
      <c r="C23" s="421"/>
      <c r="D23" s="421"/>
      <c r="E23" s="416" t="s">
        <v>20</v>
      </c>
      <c r="F23" s="407" t="s">
        <v>125</v>
      </c>
      <c r="G23" s="407" t="s">
        <v>124</v>
      </c>
      <c r="H23" s="407" t="s">
        <v>123</v>
      </c>
      <c r="I23" s="409" t="s">
        <v>357</v>
      </c>
      <c r="J23" s="409" t="s">
        <v>358</v>
      </c>
      <c r="K23" s="409" t="s">
        <v>359</v>
      </c>
      <c r="L23" s="407" t="s">
        <v>73</v>
      </c>
      <c r="M23" s="421"/>
      <c r="N23" s="421"/>
      <c r="O23" s="421"/>
      <c r="P23" s="406"/>
      <c r="Q23" s="406"/>
      <c r="R23" s="406"/>
      <c r="S23" s="418" t="s">
        <v>1</v>
      </c>
      <c r="T23" s="418" t="s">
        <v>8</v>
      </c>
      <c r="U23" s="428"/>
      <c r="V23" s="428"/>
      <c r="W23" s="406"/>
      <c r="X23" s="406"/>
      <c r="Y23" s="406"/>
      <c r="Z23" s="406"/>
      <c r="AA23" s="406"/>
      <c r="AB23" s="406"/>
      <c r="AC23" s="406"/>
      <c r="AD23" s="406"/>
      <c r="AE23" s="406"/>
      <c r="AF23" s="406" t="s">
        <v>19</v>
      </c>
      <c r="AG23" s="406"/>
      <c r="AH23" s="406" t="s">
        <v>18</v>
      </c>
      <c r="AI23" s="406"/>
      <c r="AJ23" s="411" t="s">
        <v>17</v>
      </c>
      <c r="AK23" s="411" t="s">
        <v>16</v>
      </c>
      <c r="AL23" s="411" t="s">
        <v>15</v>
      </c>
      <c r="AM23" s="411" t="s">
        <v>14</v>
      </c>
      <c r="AN23" s="411" t="s">
        <v>13</v>
      </c>
      <c r="AO23" s="411" t="s">
        <v>12</v>
      </c>
      <c r="AP23" s="411" t="s">
        <v>11</v>
      </c>
      <c r="AQ23" s="429" t="s">
        <v>8</v>
      </c>
      <c r="AR23" s="406"/>
      <c r="AS23" s="406"/>
      <c r="AT23" s="406"/>
      <c r="AU23" s="406"/>
      <c r="AV23" s="415"/>
    </row>
    <row r="24" spans="1:48" ht="96.75" customHeight="1" x14ac:dyDescent="0.25">
      <c r="A24" s="412"/>
      <c r="B24" s="424"/>
      <c r="C24" s="412"/>
      <c r="D24" s="412"/>
      <c r="E24" s="417"/>
      <c r="F24" s="408"/>
      <c r="G24" s="408"/>
      <c r="H24" s="408"/>
      <c r="I24" s="410"/>
      <c r="J24" s="410"/>
      <c r="K24" s="410"/>
      <c r="L24" s="408"/>
      <c r="M24" s="412"/>
      <c r="N24" s="412"/>
      <c r="O24" s="412"/>
      <c r="P24" s="406"/>
      <c r="Q24" s="406"/>
      <c r="R24" s="406"/>
      <c r="S24" s="419"/>
      <c r="T24" s="419"/>
      <c r="U24" s="428"/>
      <c r="V24" s="428"/>
      <c r="W24" s="406"/>
      <c r="X24" s="406"/>
      <c r="Y24" s="406"/>
      <c r="Z24" s="406"/>
      <c r="AA24" s="406"/>
      <c r="AB24" s="406"/>
      <c r="AC24" s="406"/>
      <c r="AD24" s="406"/>
      <c r="AE24" s="406"/>
      <c r="AF24" s="112" t="s">
        <v>10</v>
      </c>
      <c r="AG24" s="112" t="s">
        <v>9</v>
      </c>
      <c r="AH24" s="113" t="s">
        <v>1</v>
      </c>
      <c r="AI24" s="113" t="s">
        <v>8</v>
      </c>
      <c r="AJ24" s="412"/>
      <c r="AK24" s="412"/>
      <c r="AL24" s="412"/>
      <c r="AM24" s="412"/>
      <c r="AN24" s="412"/>
      <c r="AO24" s="412"/>
      <c r="AP24" s="412"/>
      <c r="AQ24" s="430"/>
      <c r="AR24" s="406"/>
      <c r="AS24" s="406"/>
      <c r="AT24" s="406"/>
      <c r="AU24" s="406"/>
      <c r="AV24" s="415"/>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K21" sqref="K21"/>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7" t="str">
        <f>'1. паспорт местоположение'!A5:C5</f>
        <v>Год раскрытия информации: 2024 год</v>
      </c>
      <c r="B5" s="437"/>
      <c r="C5" s="61"/>
      <c r="D5" s="61"/>
      <c r="E5" s="61"/>
      <c r="F5" s="61"/>
      <c r="G5" s="61"/>
      <c r="H5" s="61"/>
    </row>
    <row r="6" spans="1:8" ht="18.75" x14ac:dyDescent="0.3">
      <c r="A6" s="128"/>
      <c r="B6" s="128"/>
      <c r="C6" s="128"/>
      <c r="D6" s="128"/>
      <c r="E6" s="128"/>
      <c r="F6" s="128"/>
      <c r="G6" s="128"/>
      <c r="H6" s="128"/>
    </row>
    <row r="7" spans="1:8" ht="18.75" x14ac:dyDescent="0.25">
      <c r="A7" s="321" t="s">
        <v>6</v>
      </c>
      <c r="B7" s="321"/>
      <c r="C7" s="10"/>
      <c r="D7" s="10"/>
      <c r="E7" s="10"/>
      <c r="F7" s="10"/>
      <c r="G7" s="10"/>
      <c r="H7" s="10"/>
    </row>
    <row r="8" spans="1:8" ht="18.75" x14ac:dyDescent="0.25">
      <c r="A8" s="10"/>
      <c r="B8" s="10"/>
      <c r="C8" s="10"/>
      <c r="D8" s="10"/>
      <c r="E8" s="10"/>
      <c r="F8" s="10"/>
      <c r="G8" s="10"/>
      <c r="H8" s="10"/>
    </row>
    <row r="9" spans="1:8" x14ac:dyDescent="0.25">
      <c r="A9" s="328" t="str">
        <f>'1. паспорт местоположение'!A9:C9</f>
        <v xml:space="preserve">Акционерное общество "Западная энергетическая компания" </v>
      </c>
      <c r="B9" s="328"/>
      <c r="C9" s="7"/>
      <c r="D9" s="7"/>
      <c r="E9" s="7"/>
      <c r="F9" s="7"/>
      <c r="G9" s="7"/>
      <c r="H9" s="7"/>
    </row>
    <row r="10" spans="1:8" x14ac:dyDescent="0.25">
      <c r="A10" s="318" t="s">
        <v>5</v>
      </c>
      <c r="B10" s="318"/>
      <c r="C10" s="5"/>
      <c r="D10" s="5"/>
      <c r="E10" s="5"/>
      <c r="F10" s="5"/>
      <c r="G10" s="5"/>
      <c r="H10" s="5"/>
    </row>
    <row r="11" spans="1:8" ht="18.75" x14ac:dyDescent="0.25">
      <c r="A11" s="10"/>
      <c r="B11" s="10"/>
      <c r="C11" s="10"/>
      <c r="D11" s="10"/>
      <c r="E11" s="10"/>
      <c r="F11" s="10"/>
      <c r="G11" s="10"/>
      <c r="H11" s="10"/>
    </row>
    <row r="12" spans="1:8" ht="30.75" customHeight="1" x14ac:dyDescent="0.25">
      <c r="A12" s="328" t="str">
        <f>'1. паспорт местоположение'!A12:C12</f>
        <v>O 24-14</v>
      </c>
      <c r="B12" s="328"/>
      <c r="C12" s="7"/>
      <c r="D12" s="7"/>
      <c r="E12" s="7"/>
      <c r="F12" s="7"/>
      <c r="G12" s="7"/>
      <c r="H12" s="7"/>
    </row>
    <row r="13" spans="1:8" x14ac:dyDescent="0.25">
      <c r="A13" s="318" t="s">
        <v>4</v>
      </c>
      <c r="B13" s="318"/>
      <c r="C13" s="5"/>
      <c r="D13" s="5"/>
      <c r="E13" s="5"/>
      <c r="F13" s="5"/>
      <c r="G13" s="5"/>
      <c r="H13" s="5"/>
    </row>
    <row r="14" spans="1:8" ht="18.75" x14ac:dyDescent="0.25">
      <c r="A14" s="9"/>
      <c r="B14" s="9"/>
      <c r="C14" s="9"/>
      <c r="D14" s="9"/>
      <c r="E14" s="9"/>
      <c r="F14" s="9"/>
      <c r="G14" s="9"/>
      <c r="H14" s="9"/>
    </row>
    <row r="15" spans="1:8" ht="39" customHeight="1" x14ac:dyDescent="0.25">
      <c r="A15" s="431" t="str">
        <f>'1. паспорт местоположение'!A15:C15</f>
        <v xml:space="preserve">Реконструкция КЛ 10 кВ от ТП-994 до ТП-996 1 сек.с заменой  кабеля на кабель большего сечения, протяженностью 0,180 км </v>
      </c>
      <c r="B15" s="350"/>
      <c r="C15" s="7"/>
      <c r="D15" s="7"/>
      <c r="E15" s="7"/>
      <c r="F15" s="7"/>
      <c r="G15" s="7"/>
      <c r="H15" s="7"/>
    </row>
    <row r="16" spans="1:8" x14ac:dyDescent="0.25">
      <c r="A16" s="318" t="s">
        <v>3</v>
      </c>
      <c r="B16" s="318"/>
      <c r="C16" s="5"/>
      <c r="D16" s="5"/>
      <c r="E16" s="5"/>
      <c r="F16" s="5"/>
      <c r="G16" s="5"/>
      <c r="H16" s="5"/>
    </row>
    <row r="17" spans="1:2" x14ac:dyDescent="0.25">
      <c r="B17" s="87"/>
    </row>
    <row r="18" spans="1:2" ht="33.75" customHeight="1" x14ac:dyDescent="0.25">
      <c r="A18" s="432" t="s">
        <v>437</v>
      </c>
      <c r="B18" s="433"/>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ТП-994 до ТП-996 1 сек.с заменой  кабеля на кабель большего сечения, протяженностью 0,180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0.18</v>
      </c>
    </row>
    <row r="25" spans="1:2" ht="16.5" thickBot="1" x14ac:dyDescent="0.3">
      <c r="A25" s="91" t="s">
        <v>310</v>
      </c>
      <c r="B25" s="207">
        <f>'6.1. Паспорт сетевой график'!D53</f>
        <v>45960</v>
      </c>
    </row>
    <row r="26" spans="1:2" ht="16.5" thickBot="1" x14ac:dyDescent="0.3">
      <c r="A26" s="92" t="s">
        <v>311</v>
      </c>
      <c r="B26" s="93" t="s">
        <v>559</v>
      </c>
    </row>
    <row r="27" spans="1:2" ht="29.25" thickBot="1" x14ac:dyDescent="0.3">
      <c r="A27" s="100" t="s">
        <v>584</v>
      </c>
      <c r="B27" s="212">
        <f>'6.2. Паспорт фин осв ввод'!C24</f>
        <v>1.048937175372</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4"/>
    </row>
    <row r="102" spans="1:2" x14ac:dyDescent="0.25">
      <c r="A102" s="98" t="s">
        <v>349</v>
      </c>
      <c r="B102" s="435"/>
    </row>
    <row r="103" spans="1:2" x14ac:dyDescent="0.25">
      <c r="A103" s="98" t="s">
        <v>350</v>
      </c>
      <c r="B103" s="435"/>
    </row>
    <row r="104" spans="1:2" x14ac:dyDescent="0.25">
      <c r="A104" s="98" t="s">
        <v>351</v>
      </c>
      <c r="B104" s="435"/>
    </row>
    <row r="105" spans="1:2" x14ac:dyDescent="0.25">
      <c r="A105" s="98" t="s">
        <v>352</v>
      </c>
      <c r="B105" s="435"/>
    </row>
    <row r="106" spans="1:2" ht="16.5" thickBot="1" x14ac:dyDescent="0.3">
      <c r="A106" s="107" t="s">
        <v>353</v>
      </c>
      <c r="B106" s="436"/>
    </row>
    <row r="109" spans="1:2" x14ac:dyDescent="0.25">
      <c r="A109" s="108"/>
      <c r="B109" s="109"/>
    </row>
    <row r="110" spans="1:2" x14ac:dyDescent="0.25">
      <c r="B110" s="110"/>
    </row>
    <row r="111" spans="1:2" x14ac:dyDescent="0.25">
      <c r="B111" s="111"/>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8" t="s">
        <v>468</v>
      </c>
    </row>
    <row r="2" spans="1:1" ht="25.5" customHeight="1" x14ac:dyDescent="0.25">
      <c r="A2" s="438"/>
    </row>
    <row r="3" spans="1:1" ht="25.5" customHeight="1" x14ac:dyDescent="0.25">
      <c r="A3" s="438"/>
    </row>
    <row r="4" spans="1:1" ht="25.5" customHeight="1" x14ac:dyDescent="0.25">
      <c r="A4" s="438"/>
    </row>
    <row r="5" spans="1:1" ht="25.5" customHeight="1" x14ac:dyDescent="0.25">
      <c r="A5" s="438"/>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row>
    <row r="5" spans="1:28" s="8" customFormat="1" ht="15.75" x14ac:dyDescent="0.2">
      <c r="A5" s="13"/>
    </row>
    <row r="6" spans="1:28" s="8" customFormat="1" ht="18.75" x14ac:dyDescent="0.2">
      <c r="A6" s="321" t="s">
        <v>6</v>
      </c>
      <c r="B6" s="321"/>
      <c r="C6" s="321"/>
      <c r="D6" s="321"/>
      <c r="E6" s="321"/>
      <c r="F6" s="321"/>
      <c r="G6" s="321"/>
      <c r="H6" s="321"/>
      <c r="I6" s="321"/>
      <c r="J6" s="321"/>
      <c r="K6" s="321"/>
      <c r="L6" s="321"/>
      <c r="M6" s="321"/>
      <c r="N6" s="321"/>
      <c r="O6" s="321"/>
      <c r="P6" s="321"/>
      <c r="Q6" s="321"/>
      <c r="R6" s="321"/>
      <c r="S6" s="321"/>
      <c r="T6" s="10"/>
      <c r="U6" s="10"/>
      <c r="V6" s="10"/>
      <c r="W6" s="10"/>
      <c r="X6" s="10"/>
      <c r="Y6" s="10"/>
      <c r="Z6" s="10"/>
      <c r="AA6" s="10"/>
      <c r="AB6" s="10"/>
    </row>
    <row r="7" spans="1:28" s="8" customFormat="1" ht="18.75" x14ac:dyDescent="0.2">
      <c r="A7" s="321"/>
      <c r="B7" s="321"/>
      <c r="C7" s="321"/>
      <c r="D7" s="321"/>
      <c r="E7" s="321"/>
      <c r="F7" s="321"/>
      <c r="G7" s="321"/>
      <c r="H7" s="321"/>
      <c r="I7" s="321"/>
      <c r="J7" s="321"/>
      <c r="K7" s="321"/>
      <c r="L7" s="321"/>
      <c r="M7" s="321"/>
      <c r="N7" s="321"/>
      <c r="O7" s="321"/>
      <c r="P7" s="321"/>
      <c r="Q7" s="321"/>
      <c r="R7" s="321"/>
      <c r="S7" s="321"/>
      <c r="T7" s="10"/>
      <c r="U7" s="10"/>
      <c r="V7" s="10"/>
      <c r="W7" s="10"/>
      <c r="X7" s="10"/>
      <c r="Y7" s="10"/>
      <c r="Z7" s="10"/>
      <c r="AA7" s="10"/>
      <c r="AB7" s="10"/>
    </row>
    <row r="8" spans="1:28" s="8" customFormat="1" ht="18.75" x14ac:dyDescent="0.2">
      <c r="A8" s="328" t="str">
        <f>'1. паспорт местоположение'!A9:C9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10"/>
      <c r="U8" s="10"/>
      <c r="V8" s="10"/>
      <c r="W8" s="10"/>
      <c r="X8" s="10"/>
      <c r="Y8" s="10"/>
      <c r="Z8" s="10"/>
      <c r="AA8" s="10"/>
      <c r="AB8" s="10"/>
    </row>
    <row r="9" spans="1:28" s="8" customFormat="1" ht="18.75" x14ac:dyDescent="0.2">
      <c r="A9" s="318" t="s">
        <v>5</v>
      </c>
      <c r="B9" s="318"/>
      <c r="C9" s="318"/>
      <c r="D9" s="318"/>
      <c r="E9" s="318"/>
      <c r="F9" s="318"/>
      <c r="G9" s="318"/>
      <c r="H9" s="318"/>
      <c r="I9" s="318"/>
      <c r="J9" s="318"/>
      <c r="K9" s="318"/>
      <c r="L9" s="318"/>
      <c r="M9" s="318"/>
      <c r="N9" s="318"/>
      <c r="O9" s="318"/>
      <c r="P9" s="318"/>
      <c r="Q9" s="318"/>
      <c r="R9" s="318"/>
      <c r="S9" s="318"/>
      <c r="T9" s="10"/>
      <c r="U9" s="10"/>
      <c r="V9" s="10"/>
      <c r="W9" s="10"/>
      <c r="X9" s="10"/>
      <c r="Y9" s="10"/>
      <c r="Z9" s="10"/>
      <c r="AA9" s="10"/>
      <c r="AB9" s="10"/>
    </row>
    <row r="10" spans="1:28" s="8" customFormat="1" ht="18.75" x14ac:dyDescent="0.2">
      <c r="A10" s="321"/>
      <c r="B10" s="321"/>
      <c r="C10" s="321"/>
      <c r="D10" s="321"/>
      <c r="E10" s="321"/>
      <c r="F10" s="321"/>
      <c r="G10" s="321"/>
      <c r="H10" s="321"/>
      <c r="I10" s="321"/>
      <c r="J10" s="321"/>
      <c r="K10" s="321"/>
      <c r="L10" s="321"/>
      <c r="M10" s="321"/>
      <c r="N10" s="321"/>
      <c r="O10" s="321"/>
      <c r="P10" s="321"/>
      <c r="Q10" s="321"/>
      <c r="R10" s="321"/>
      <c r="S10" s="321"/>
      <c r="T10" s="10"/>
      <c r="U10" s="10"/>
      <c r="V10" s="10"/>
      <c r="W10" s="10"/>
      <c r="X10" s="10"/>
      <c r="Y10" s="10"/>
      <c r="Z10" s="10"/>
      <c r="AA10" s="10"/>
      <c r="AB10" s="10"/>
    </row>
    <row r="11" spans="1:28" s="8" customFormat="1" ht="18.75" x14ac:dyDescent="0.2">
      <c r="A11" s="328" t="str">
        <f>'1. паспорт местоположение'!A12:C12</f>
        <v>O 24-14</v>
      </c>
      <c r="B11" s="328"/>
      <c r="C11" s="328"/>
      <c r="D11" s="328"/>
      <c r="E11" s="328"/>
      <c r="F11" s="328"/>
      <c r="G11" s="328"/>
      <c r="H11" s="328"/>
      <c r="I11" s="328"/>
      <c r="J11" s="328"/>
      <c r="K11" s="328"/>
      <c r="L11" s="328"/>
      <c r="M11" s="328"/>
      <c r="N11" s="328"/>
      <c r="O11" s="328"/>
      <c r="P11" s="328"/>
      <c r="Q11" s="328"/>
      <c r="R11" s="328"/>
      <c r="S11" s="328"/>
      <c r="T11" s="10"/>
      <c r="U11" s="10"/>
      <c r="V11" s="10"/>
      <c r="W11" s="10"/>
      <c r="X11" s="10"/>
      <c r="Y11" s="10"/>
      <c r="Z11" s="10"/>
      <c r="AA11" s="10"/>
      <c r="AB11" s="10"/>
    </row>
    <row r="12" spans="1:28" s="8" customFormat="1" ht="18.75" x14ac:dyDescent="0.2">
      <c r="A12" s="318" t="s">
        <v>4</v>
      </c>
      <c r="B12" s="318"/>
      <c r="C12" s="318"/>
      <c r="D12" s="318"/>
      <c r="E12" s="318"/>
      <c r="F12" s="318"/>
      <c r="G12" s="318"/>
      <c r="H12" s="318"/>
      <c r="I12" s="318"/>
      <c r="J12" s="318"/>
      <c r="K12" s="318"/>
      <c r="L12" s="318"/>
      <c r="M12" s="318"/>
      <c r="N12" s="318"/>
      <c r="O12" s="318"/>
      <c r="P12" s="318"/>
      <c r="Q12" s="318"/>
      <c r="R12" s="318"/>
      <c r="S12" s="318"/>
      <c r="T12" s="10"/>
      <c r="U12" s="10"/>
      <c r="V12" s="10"/>
      <c r="W12" s="10"/>
      <c r="X12" s="10"/>
      <c r="Y12" s="10"/>
      <c r="Z12" s="10"/>
      <c r="AA12" s="10"/>
      <c r="AB12" s="10"/>
    </row>
    <row r="13" spans="1:28" s="8"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4"/>
      <c r="U13" s="4"/>
      <c r="V13" s="4"/>
      <c r="W13" s="4"/>
      <c r="X13" s="4"/>
      <c r="Y13" s="4"/>
      <c r="Z13" s="4"/>
      <c r="AA13" s="4"/>
      <c r="AB13" s="4"/>
    </row>
    <row r="14" spans="1:28" s="3" customFormat="1" ht="12" x14ac:dyDescent="0.2">
      <c r="A14" s="328" t="str">
        <f>'1. паспорт местоположение'!A9:C9</f>
        <v xml:space="preserve">Акционерное общество "Западная энергетическая компания" </v>
      </c>
      <c r="B14" s="328"/>
      <c r="C14" s="328"/>
      <c r="D14" s="328"/>
      <c r="E14" s="328"/>
      <c r="F14" s="328"/>
      <c r="G14" s="328"/>
      <c r="H14" s="328"/>
      <c r="I14" s="328"/>
      <c r="J14" s="328"/>
      <c r="K14" s="328"/>
      <c r="L14" s="328"/>
      <c r="M14" s="328"/>
      <c r="N14" s="328"/>
      <c r="O14" s="328"/>
      <c r="P14" s="328"/>
      <c r="Q14" s="328"/>
      <c r="R14" s="328"/>
      <c r="S14" s="328"/>
      <c r="T14" s="7"/>
      <c r="U14" s="7"/>
      <c r="V14" s="7"/>
      <c r="W14" s="7"/>
      <c r="X14" s="7"/>
      <c r="Y14" s="7"/>
      <c r="Z14" s="7"/>
      <c r="AA14" s="7"/>
      <c r="AB14" s="7"/>
    </row>
    <row r="15" spans="1:28" s="3" customFormat="1" ht="15" customHeight="1" x14ac:dyDescent="0.2">
      <c r="A15" s="333" t="str">
        <f>'1. паспорт местоположение'!A15:C15</f>
        <v xml:space="preserve">Реконструкция КЛ 10 кВ от ТП-994 до ТП-996 1 сек.с заменой  кабеля на кабель большего сечения, протяженностью 0,180 км </v>
      </c>
      <c r="B15" s="318"/>
      <c r="C15" s="318"/>
      <c r="D15" s="318"/>
      <c r="E15" s="318"/>
      <c r="F15" s="318"/>
      <c r="G15" s="318"/>
      <c r="H15" s="318"/>
      <c r="I15" s="318"/>
      <c r="J15" s="318"/>
      <c r="K15" s="318"/>
      <c r="L15" s="318"/>
      <c r="M15" s="318"/>
      <c r="N15" s="318"/>
      <c r="O15" s="318"/>
      <c r="P15" s="318"/>
      <c r="Q15" s="318"/>
      <c r="R15" s="318"/>
      <c r="S15" s="318"/>
      <c r="T15" s="5"/>
      <c r="U15" s="5"/>
      <c r="V15" s="5"/>
      <c r="W15" s="5"/>
      <c r="X15" s="5"/>
      <c r="Y15" s="5"/>
      <c r="Z15" s="5"/>
      <c r="AA15" s="5"/>
      <c r="AB15" s="5"/>
    </row>
    <row r="16" spans="1:28" s="3"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4"/>
      <c r="U16" s="4"/>
      <c r="V16" s="4"/>
      <c r="W16" s="4"/>
      <c r="X16" s="4"/>
      <c r="Y16" s="4"/>
    </row>
    <row r="17" spans="1:28" s="3" customFormat="1" ht="45.75" customHeight="1" x14ac:dyDescent="0.2">
      <c r="A17" s="319" t="s">
        <v>412</v>
      </c>
      <c r="B17" s="319"/>
      <c r="C17" s="319"/>
      <c r="D17" s="319"/>
      <c r="E17" s="319"/>
      <c r="F17" s="319"/>
      <c r="G17" s="319"/>
      <c r="H17" s="319"/>
      <c r="I17" s="319"/>
      <c r="J17" s="319"/>
      <c r="K17" s="319"/>
      <c r="L17" s="319"/>
      <c r="M17" s="319"/>
      <c r="N17" s="319"/>
      <c r="O17" s="319"/>
      <c r="P17" s="319"/>
      <c r="Q17" s="319"/>
      <c r="R17" s="319"/>
      <c r="S17" s="319"/>
      <c r="T17" s="6"/>
      <c r="U17" s="6"/>
      <c r="V17" s="6"/>
      <c r="W17" s="6"/>
      <c r="X17" s="6"/>
      <c r="Y17" s="6"/>
      <c r="Z17" s="6"/>
      <c r="AA17" s="6"/>
      <c r="AB17" s="6"/>
    </row>
    <row r="18" spans="1:28"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4"/>
      <c r="U18" s="4"/>
      <c r="V18" s="4"/>
      <c r="W18" s="4"/>
      <c r="X18" s="4"/>
      <c r="Y18" s="4"/>
    </row>
    <row r="19" spans="1:28" s="3" customFormat="1" ht="54" customHeight="1" x14ac:dyDescent="0.2">
      <c r="A19" s="327" t="s">
        <v>2</v>
      </c>
      <c r="B19" s="327" t="s">
        <v>93</v>
      </c>
      <c r="C19" s="329" t="s">
        <v>306</v>
      </c>
      <c r="D19" s="327" t="s">
        <v>305</v>
      </c>
      <c r="E19" s="327" t="s">
        <v>92</v>
      </c>
      <c r="F19" s="327" t="s">
        <v>91</v>
      </c>
      <c r="G19" s="327" t="s">
        <v>301</v>
      </c>
      <c r="H19" s="327" t="s">
        <v>90</v>
      </c>
      <c r="I19" s="327" t="s">
        <v>89</v>
      </c>
      <c r="J19" s="327" t="s">
        <v>88</v>
      </c>
      <c r="K19" s="327" t="s">
        <v>87</v>
      </c>
      <c r="L19" s="327" t="s">
        <v>86</v>
      </c>
      <c r="M19" s="327" t="s">
        <v>85</v>
      </c>
      <c r="N19" s="327" t="s">
        <v>84</v>
      </c>
      <c r="O19" s="327" t="s">
        <v>83</v>
      </c>
      <c r="P19" s="327" t="s">
        <v>82</v>
      </c>
      <c r="Q19" s="327" t="s">
        <v>304</v>
      </c>
      <c r="R19" s="327"/>
      <c r="S19" s="331" t="s">
        <v>406</v>
      </c>
      <c r="T19" s="4"/>
      <c r="U19" s="4"/>
      <c r="V19" s="4"/>
      <c r="W19" s="4"/>
      <c r="X19" s="4"/>
      <c r="Y19" s="4"/>
    </row>
    <row r="20" spans="1:28" s="3" customFormat="1" ht="180.75" customHeight="1" x14ac:dyDescent="0.2">
      <c r="A20" s="327"/>
      <c r="B20" s="327"/>
      <c r="C20" s="330"/>
      <c r="D20" s="327"/>
      <c r="E20" s="327"/>
      <c r="F20" s="327"/>
      <c r="G20" s="327"/>
      <c r="H20" s="327"/>
      <c r="I20" s="327"/>
      <c r="J20" s="327"/>
      <c r="K20" s="327"/>
      <c r="L20" s="327"/>
      <c r="M20" s="327"/>
      <c r="N20" s="327"/>
      <c r="O20" s="327"/>
      <c r="P20" s="327"/>
      <c r="Q20" s="30" t="s">
        <v>302</v>
      </c>
      <c r="R20" s="31" t="s">
        <v>303</v>
      </c>
      <c r="S20" s="331"/>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7" t="str">
        <f>'1. паспорт местоположение'!A5:C5</f>
        <v>Год раскрытия информации: 2024 год</v>
      </c>
      <c r="B6" s="317"/>
      <c r="C6" s="317"/>
      <c r="D6" s="317"/>
      <c r="E6" s="317"/>
      <c r="F6" s="317"/>
      <c r="G6" s="317"/>
      <c r="H6" s="317"/>
      <c r="I6" s="317"/>
      <c r="J6" s="317"/>
      <c r="K6" s="317"/>
      <c r="L6" s="317"/>
      <c r="M6" s="317"/>
      <c r="N6" s="317"/>
      <c r="O6" s="317"/>
      <c r="P6" s="317"/>
      <c r="Q6" s="317"/>
      <c r="R6" s="317"/>
      <c r="S6" s="317"/>
      <c r="T6" s="317"/>
    </row>
    <row r="7" spans="1:20" s="8" customFormat="1" x14ac:dyDescent="0.2">
      <c r="A7" s="13"/>
    </row>
    <row r="8" spans="1:20" s="8" customFormat="1" ht="18.75" x14ac:dyDescent="0.2">
      <c r="A8" s="321" t="s">
        <v>6</v>
      </c>
      <c r="B8" s="321"/>
      <c r="C8" s="321"/>
      <c r="D8" s="321"/>
      <c r="E8" s="321"/>
      <c r="F8" s="321"/>
      <c r="G8" s="321"/>
      <c r="H8" s="321"/>
      <c r="I8" s="321"/>
      <c r="J8" s="321"/>
      <c r="K8" s="321"/>
      <c r="L8" s="321"/>
      <c r="M8" s="321"/>
      <c r="N8" s="321"/>
      <c r="O8" s="321"/>
      <c r="P8" s="321"/>
      <c r="Q8" s="321"/>
      <c r="R8" s="321"/>
      <c r="S8" s="321"/>
      <c r="T8" s="321"/>
    </row>
    <row r="9" spans="1:20" s="8"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8" customFormat="1" ht="18.75" customHeight="1" x14ac:dyDescent="0.2">
      <c r="A10" s="328" t="str">
        <f>'1. паспорт местоположение'!A9:C9</f>
        <v xml:space="preserve">Акционерное общество "Западная энергетическая компания" </v>
      </c>
      <c r="B10" s="328"/>
      <c r="C10" s="328"/>
      <c r="D10" s="328"/>
      <c r="E10" s="328"/>
      <c r="F10" s="328"/>
      <c r="G10" s="328"/>
      <c r="H10" s="328"/>
      <c r="I10" s="328"/>
      <c r="J10" s="328"/>
      <c r="K10" s="328"/>
      <c r="L10" s="328"/>
      <c r="M10" s="328"/>
      <c r="N10" s="328"/>
      <c r="O10" s="328"/>
      <c r="P10" s="328"/>
      <c r="Q10" s="328"/>
      <c r="R10" s="328"/>
      <c r="S10" s="328"/>
      <c r="T10" s="328"/>
    </row>
    <row r="11" spans="1:20" s="8" customFormat="1" ht="18.75" customHeight="1" x14ac:dyDescent="0.2">
      <c r="A11" s="318" t="s">
        <v>5</v>
      </c>
      <c r="B11" s="318"/>
      <c r="C11" s="318"/>
      <c r="D11" s="318"/>
      <c r="E11" s="318"/>
      <c r="F11" s="318"/>
      <c r="G11" s="318"/>
      <c r="H11" s="318"/>
      <c r="I11" s="318"/>
      <c r="J11" s="318"/>
      <c r="K11" s="318"/>
      <c r="L11" s="318"/>
      <c r="M11" s="318"/>
      <c r="N11" s="318"/>
      <c r="O11" s="318"/>
      <c r="P11" s="318"/>
      <c r="Q11" s="318"/>
      <c r="R11" s="318"/>
      <c r="S11" s="318"/>
      <c r="T11" s="318"/>
    </row>
    <row r="12" spans="1:20" s="8"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8" customFormat="1" ht="18.75" customHeight="1" x14ac:dyDescent="0.2">
      <c r="A13" s="328" t="str">
        <f>'1. паспорт местоположение'!A12:C12</f>
        <v>O 24-14</v>
      </c>
      <c r="B13" s="328"/>
      <c r="C13" s="328"/>
      <c r="D13" s="328"/>
      <c r="E13" s="328"/>
      <c r="F13" s="328"/>
      <c r="G13" s="328"/>
      <c r="H13" s="328"/>
      <c r="I13" s="328"/>
      <c r="J13" s="328"/>
      <c r="K13" s="328"/>
      <c r="L13" s="328"/>
      <c r="M13" s="328"/>
      <c r="N13" s="328"/>
      <c r="O13" s="328"/>
      <c r="P13" s="328"/>
      <c r="Q13" s="328"/>
      <c r="R13" s="328"/>
      <c r="S13" s="328"/>
      <c r="T13" s="328"/>
    </row>
    <row r="14" spans="1:20" s="8" customFormat="1" ht="18.75" customHeight="1" x14ac:dyDescent="0.2">
      <c r="A14" s="318" t="s">
        <v>4</v>
      </c>
      <c r="B14" s="318"/>
      <c r="C14" s="318"/>
      <c r="D14" s="318"/>
      <c r="E14" s="318"/>
      <c r="F14" s="318"/>
      <c r="G14" s="318"/>
      <c r="H14" s="318"/>
      <c r="I14" s="318"/>
      <c r="J14" s="318"/>
      <c r="K14" s="318"/>
      <c r="L14" s="318"/>
      <c r="M14" s="318"/>
      <c r="N14" s="318"/>
      <c r="O14" s="318"/>
      <c r="P14" s="318"/>
      <c r="Q14" s="318"/>
      <c r="R14" s="318"/>
      <c r="S14" s="318"/>
      <c r="T14" s="318"/>
    </row>
    <row r="15" spans="1:20" s="8"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3" customFormat="1" ht="12" x14ac:dyDescent="0.2">
      <c r="A16" s="328" t="str">
        <f>'1. паспорт местоположение'!A15</f>
        <v xml:space="preserve">Реконструкция КЛ 10 кВ от ТП-994 до ТП-996 1 сек.с заменой  кабеля на кабель большего сечения, протяженностью 0,180 км </v>
      </c>
      <c r="B16" s="328"/>
      <c r="C16" s="328"/>
      <c r="D16" s="328"/>
      <c r="E16" s="328"/>
      <c r="F16" s="328"/>
      <c r="G16" s="328"/>
      <c r="H16" s="328"/>
      <c r="I16" s="328"/>
      <c r="J16" s="328"/>
      <c r="K16" s="328"/>
      <c r="L16" s="328"/>
      <c r="M16" s="328"/>
      <c r="N16" s="328"/>
      <c r="O16" s="328"/>
      <c r="P16" s="328"/>
      <c r="Q16" s="328"/>
      <c r="R16" s="328"/>
      <c r="S16" s="328"/>
      <c r="T16" s="328"/>
    </row>
    <row r="17" spans="1:113" s="3" customFormat="1" ht="15" customHeight="1" x14ac:dyDescent="0.2">
      <c r="A17" s="318" t="s">
        <v>3</v>
      </c>
      <c r="B17" s="318"/>
      <c r="C17" s="318"/>
      <c r="D17" s="318"/>
      <c r="E17" s="318"/>
      <c r="F17" s="318"/>
      <c r="G17" s="318"/>
      <c r="H17" s="318"/>
      <c r="I17" s="318"/>
      <c r="J17" s="318"/>
      <c r="K17" s="318"/>
      <c r="L17" s="318"/>
      <c r="M17" s="318"/>
      <c r="N17" s="318"/>
      <c r="O17" s="318"/>
      <c r="P17" s="318"/>
      <c r="Q17" s="318"/>
      <c r="R17" s="318"/>
      <c r="S17" s="318"/>
      <c r="T17" s="318"/>
    </row>
    <row r="18" spans="1:113"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3" customFormat="1" ht="15" customHeight="1" x14ac:dyDescent="0.2">
      <c r="A19" s="320" t="s">
        <v>417</v>
      </c>
      <c r="B19" s="320"/>
      <c r="C19" s="320"/>
      <c r="D19" s="320"/>
      <c r="E19" s="320"/>
      <c r="F19" s="320"/>
      <c r="G19" s="320"/>
      <c r="H19" s="320"/>
      <c r="I19" s="320"/>
      <c r="J19" s="320"/>
      <c r="K19" s="320"/>
      <c r="L19" s="320"/>
      <c r="M19" s="320"/>
      <c r="N19" s="320"/>
      <c r="O19" s="320"/>
      <c r="P19" s="320"/>
      <c r="Q19" s="320"/>
      <c r="R19" s="320"/>
      <c r="S19" s="320"/>
      <c r="T19" s="320"/>
    </row>
    <row r="20" spans="1:113" s="36" customFormat="1" ht="21" customHeight="1" x14ac:dyDescent="0.25">
      <c r="A20" s="349"/>
      <c r="B20" s="349"/>
      <c r="C20" s="349"/>
      <c r="D20" s="349"/>
      <c r="E20" s="349"/>
      <c r="F20" s="349"/>
      <c r="G20" s="349"/>
      <c r="H20" s="349"/>
      <c r="I20" s="349"/>
      <c r="J20" s="349"/>
      <c r="K20" s="349"/>
      <c r="L20" s="349"/>
      <c r="M20" s="349"/>
      <c r="N20" s="349"/>
      <c r="O20" s="349"/>
      <c r="P20" s="349"/>
      <c r="Q20" s="349"/>
      <c r="R20" s="349"/>
      <c r="S20" s="349"/>
      <c r="T20" s="349"/>
    </row>
    <row r="21" spans="1:113" ht="46.5" customHeight="1" x14ac:dyDescent="0.25">
      <c r="A21" s="343" t="s">
        <v>2</v>
      </c>
      <c r="B21" s="336" t="s">
        <v>218</v>
      </c>
      <c r="C21" s="337"/>
      <c r="D21" s="340" t="s">
        <v>115</v>
      </c>
      <c r="E21" s="336" t="s">
        <v>446</v>
      </c>
      <c r="F21" s="337"/>
      <c r="G21" s="336" t="s">
        <v>237</v>
      </c>
      <c r="H21" s="337"/>
      <c r="I21" s="336" t="s">
        <v>114</v>
      </c>
      <c r="J21" s="337"/>
      <c r="K21" s="340" t="s">
        <v>113</v>
      </c>
      <c r="L21" s="336" t="s">
        <v>112</v>
      </c>
      <c r="M21" s="337"/>
      <c r="N21" s="336" t="s">
        <v>442</v>
      </c>
      <c r="O21" s="337"/>
      <c r="P21" s="340" t="s">
        <v>111</v>
      </c>
      <c r="Q21" s="346" t="s">
        <v>110</v>
      </c>
      <c r="R21" s="347"/>
      <c r="S21" s="346" t="s">
        <v>109</v>
      </c>
      <c r="T21" s="348"/>
    </row>
    <row r="22" spans="1:113" ht="204.75" customHeight="1" x14ac:dyDescent="0.25">
      <c r="A22" s="344"/>
      <c r="B22" s="338"/>
      <c r="C22" s="339"/>
      <c r="D22" s="342"/>
      <c r="E22" s="338"/>
      <c r="F22" s="339"/>
      <c r="G22" s="338"/>
      <c r="H22" s="339"/>
      <c r="I22" s="338"/>
      <c r="J22" s="339"/>
      <c r="K22" s="341"/>
      <c r="L22" s="338"/>
      <c r="M22" s="339"/>
      <c r="N22" s="338"/>
      <c r="O22" s="339"/>
      <c r="P22" s="341"/>
      <c r="Q22" s="78" t="s">
        <v>108</v>
      </c>
      <c r="R22" s="78" t="s">
        <v>416</v>
      </c>
      <c r="S22" s="78" t="s">
        <v>107</v>
      </c>
      <c r="T22" s="78" t="s">
        <v>106</v>
      </c>
    </row>
    <row r="23" spans="1:113" ht="51.75" customHeight="1" x14ac:dyDescent="0.25">
      <c r="A23" s="345"/>
      <c r="B23" s="78" t="s">
        <v>104</v>
      </c>
      <c r="C23" s="78" t="s">
        <v>105</v>
      </c>
      <c r="D23" s="341"/>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35" t="s">
        <v>452</v>
      </c>
      <c r="C29" s="335"/>
      <c r="D29" s="335"/>
      <c r="E29" s="335"/>
      <c r="F29" s="335"/>
      <c r="G29" s="335"/>
      <c r="H29" s="335"/>
      <c r="I29" s="335"/>
      <c r="J29" s="335"/>
      <c r="K29" s="335"/>
      <c r="L29" s="335"/>
      <c r="M29" s="335"/>
      <c r="N29" s="335"/>
      <c r="O29" s="335"/>
      <c r="P29" s="335"/>
      <c r="Q29" s="335"/>
      <c r="R29" s="335"/>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H20" zoomScale="90" zoomScaleSheetLayoutView="90" workbookViewId="0">
      <selection activeCell="X34" sqref="X34"/>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1" t="s">
        <v>6</v>
      </c>
      <c r="F7" s="321"/>
      <c r="G7" s="321"/>
      <c r="H7" s="321"/>
      <c r="I7" s="321"/>
      <c r="J7" s="321"/>
      <c r="K7" s="321"/>
      <c r="L7" s="321"/>
      <c r="M7" s="321"/>
      <c r="N7" s="321"/>
      <c r="O7" s="321"/>
      <c r="P7" s="321"/>
      <c r="Q7" s="321"/>
      <c r="R7" s="321"/>
      <c r="S7" s="321"/>
      <c r="T7" s="321"/>
      <c r="U7" s="321"/>
      <c r="V7" s="321"/>
      <c r="W7" s="321"/>
      <c r="X7" s="321"/>
      <c r="Y7" s="32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8" t="str">
        <f>'1. паспорт местоположение'!A9</f>
        <v xml:space="preserve">Акционерное общество "Западная энергетическая компания" </v>
      </c>
      <c r="F9" s="328"/>
      <c r="G9" s="328"/>
      <c r="H9" s="328"/>
      <c r="I9" s="328"/>
      <c r="J9" s="328"/>
      <c r="K9" s="328"/>
      <c r="L9" s="328"/>
      <c r="M9" s="328"/>
      <c r="N9" s="328"/>
      <c r="O9" s="328"/>
      <c r="P9" s="328"/>
      <c r="Q9" s="328"/>
      <c r="R9" s="328"/>
      <c r="S9" s="328"/>
      <c r="T9" s="328"/>
      <c r="U9" s="328"/>
      <c r="V9" s="328"/>
      <c r="W9" s="328"/>
      <c r="X9" s="328"/>
      <c r="Y9" s="328"/>
    </row>
    <row r="10" spans="1:27" s="8" customFormat="1" ht="18.75" customHeight="1" x14ac:dyDescent="0.2">
      <c r="E10" s="318" t="s">
        <v>5</v>
      </c>
      <c r="F10" s="318"/>
      <c r="G10" s="318"/>
      <c r="H10" s="318"/>
      <c r="I10" s="318"/>
      <c r="J10" s="318"/>
      <c r="K10" s="318"/>
      <c r="L10" s="318"/>
      <c r="M10" s="318"/>
      <c r="N10" s="318"/>
      <c r="O10" s="318"/>
      <c r="P10" s="318"/>
      <c r="Q10" s="318"/>
      <c r="R10" s="318"/>
      <c r="S10" s="318"/>
      <c r="T10" s="318"/>
      <c r="U10" s="318"/>
      <c r="V10" s="318"/>
      <c r="W10" s="318"/>
      <c r="X10" s="318"/>
      <c r="Y10" s="31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8" t="str">
        <f>'1. паспорт местоположение'!A12</f>
        <v>O 24-14</v>
      </c>
      <c r="F12" s="328"/>
      <c r="G12" s="328"/>
      <c r="H12" s="328"/>
      <c r="I12" s="328"/>
      <c r="J12" s="328"/>
      <c r="K12" s="328"/>
      <c r="L12" s="328"/>
      <c r="M12" s="328"/>
      <c r="N12" s="328"/>
      <c r="O12" s="328"/>
      <c r="P12" s="328"/>
      <c r="Q12" s="328"/>
      <c r="R12" s="328"/>
      <c r="S12" s="328"/>
      <c r="T12" s="328"/>
      <c r="U12" s="328"/>
      <c r="V12" s="328"/>
      <c r="W12" s="328"/>
      <c r="X12" s="328"/>
      <c r="Y12" s="328"/>
    </row>
    <row r="13" spans="1:27" s="8" customFormat="1" ht="18.75" customHeight="1" x14ac:dyDescent="0.2">
      <c r="E13" s="318" t="s">
        <v>4</v>
      </c>
      <c r="F13" s="318"/>
      <c r="G13" s="318"/>
      <c r="H13" s="318"/>
      <c r="I13" s="318"/>
      <c r="J13" s="318"/>
      <c r="K13" s="318"/>
      <c r="L13" s="318"/>
      <c r="M13" s="318"/>
      <c r="N13" s="318"/>
      <c r="O13" s="318"/>
      <c r="P13" s="318"/>
      <c r="Q13" s="318"/>
      <c r="R13" s="318"/>
      <c r="S13" s="318"/>
      <c r="T13" s="318"/>
      <c r="U13" s="318"/>
      <c r="V13" s="318"/>
      <c r="W13" s="318"/>
      <c r="X13" s="318"/>
      <c r="Y13" s="31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8" t="str">
        <f>'1. паспорт местоположение'!A15</f>
        <v xml:space="preserve">Реконструкция КЛ 10 кВ от ТП-994 до ТП-996 1 сек.с заменой  кабеля на кабель большего сечения, протяженностью 0,180 км </v>
      </c>
      <c r="F15" s="328"/>
      <c r="G15" s="328"/>
      <c r="H15" s="328"/>
      <c r="I15" s="328"/>
      <c r="J15" s="328"/>
      <c r="K15" s="328"/>
      <c r="L15" s="328"/>
      <c r="M15" s="328"/>
      <c r="N15" s="328"/>
      <c r="O15" s="328"/>
      <c r="P15" s="328"/>
      <c r="Q15" s="328"/>
      <c r="R15" s="328"/>
      <c r="S15" s="328"/>
      <c r="T15" s="328"/>
      <c r="U15" s="328"/>
      <c r="V15" s="328"/>
      <c r="W15" s="328"/>
      <c r="X15" s="328"/>
      <c r="Y15" s="328"/>
    </row>
    <row r="16" spans="1:27" s="3" customFormat="1" ht="15" customHeight="1" x14ac:dyDescent="0.2">
      <c r="E16" s="318" t="s">
        <v>3</v>
      </c>
      <c r="F16" s="318"/>
      <c r="G16" s="318"/>
      <c r="H16" s="318"/>
      <c r="I16" s="318"/>
      <c r="J16" s="318"/>
      <c r="K16" s="318"/>
      <c r="L16" s="318"/>
      <c r="M16" s="318"/>
      <c r="N16" s="318"/>
      <c r="O16" s="318"/>
      <c r="P16" s="318"/>
      <c r="Q16" s="318"/>
      <c r="R16" s="318"/>
      <c r="S16" s="318"/>
      <c r="T16" s="318"/>
      <c r="U16" s="318"/>
      <c r="V16" s="318"/>
      <c r="W16" s="318"/>
      <c r="X16" s="318"/>
      <c r="Y16" s="3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419</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36" customFormat="1" ht="21" customHeight="1" x14ac:dyDescent="0.25"/>
    <row r="21" spans="1:27" ht="15.75" customHeight="1" x14ac:dyDescent="0.25">
      <c r="A21" s="340" t="s">
        <v>2</v>
      </c>
      <c r="B21" s="336" t="s">
        <v>426</v>
      </c>
      <c r="C21" s="337"/>
      <c r="D21" s="336" t="s">
        <v>428</v>
      </c>
      <c r="E21" s="337"/>
      <c r="F21" s="346" t="s">
        <v>87</v>
      </c>
      <c r="G21" s="348"/>
      <c r="H21" s="348"/>
      <c r="I21" s="347"/>
      <c r="J21" s="340" t="s">
        <v>429</v>
      </c>
      <c r="K21" s="336" t="s">
        <v>430</v>
      </c>
      <c r="L21" s="337"/>
      <c r="M21" s="336" t="s">
        <v>431</v>
      </c>
      <c r="N21" s="337"/>
      <c r="O21" s="336" t="s">
        <v>418</v>
      </c>
      <c r="P21" s="337"/>
      <c r="Q21" s="336" t="s">
        <v>120</v>
      </c>
      <c r="R21" s="337"/>
      <c r="S21" s="340" t="s">
        <v>119</v>
      </c>
      <c r="T21" s="340" t="s">
        <v>432</v>
      </c>
      <c r="U21" s="340" t="s">
        <v>427</v>
      </c>
      <c r="V21" s="336" t="s">
        <v>118</v>
      </c>
      <c r="W21" s="337"/>
      <c r="X21" s="346" t="s">
        <v>110</v>
      </c>
      <c r="Y21" s="348"/>
      <c r="Z21" s="346" t="s">
        <v>109</v>
      </c>
      <c r="AA21" s="348"/>
    </row>
    <row r="22" spans="1:27" ht="154.5" customHeight="1" x14ac:dyDescent="0.25">
      <c r="A22" s="342"/>
      <c r="B22" s="338"/>
      <c r="C22" s="339"/>
      <c r="D22" s="338"/>
      <c r="E22" s="339"/>
      <c r="F22" s="346" t="s">
        <v>117</v>
      </c>
      <c r="G22" s="347"/>
      <c r="H22" s="346" t="s">
        <v>116</v>
      </c>
      <c r="I22" s="347"/>
      <c r="J22" s="341"/>
      <c r="K22" s="338"/>
      <c r="L22" s="339"/>
      <c r="M22" s="338"/>
      <c r="N22" s="339"/>
      <c r="O22" s="338"/>
      <c r="P22" s="339"/>
      <c r="Q22" s="338"/>
      <c r="R22" s="339"/>
      <c r="S22" s="341"/>
      <c r="T22" s="341"/>
      <c r="U22" s="341"/>
      <c r="V22" s="338"/>
      <c r="W22" s="339"/>
      <c r="X22" s="78" t="s">
        <v>108</v>
      </c>
      <c r="Y22" s="78" t="s">
        <v>416</v>
      </c>
      <c r="Z22" s="78" t="s">
        <v>107</v>
      </c>
      <c r="AA22" s="78" t="s">
        <v>106</v>
      </c>
    </row>
    <row r="23" spans="1:27" ht="60" customHeight="1" x14ac:dyDescent="0.25">
      <c r="A23" s="341"/>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604</v>
      </c>
      <c r="C25" s="208" t="s">
        <v>604</v>
      </c>
      <c r="D25" s="208" t="s">
        <v>604</v>
      </c>
      <c r="E25" s="208" t="s">
        <v>604</v>
      </c>
      <c r="F25" s="208">
        <v>10</v>
      </c>
      <c r="G25" s="208">
        <v>10</v>
      </c>
      <c r="H25" s="208">
        <v>10</v>
      </c>
      <c r="I25" s="208">
        <v>10</v>
      </c>
      <c r="J25" s="310">
        <v>1970</v>
      </c>
      <c r="K25" s="208">
        <v>1</v>
      </c>
      <c r="L25" s="209">
        <v>1</v>
      </c>
      <c r="M25" s="208">
        <v>120</v>
      </c>
      <c r="N25" s="209">
        <v>150</v>
      </c>
      <c r="O25" s="209" t="s">
        <v>560</v>
      </c>
      <c r="P25" s="209" t="s">
        <v>560</v>
      </c>
      <c r="Q25" s="209">
        <v>0.18</v>
      </c>
      <c r="R25" s="209">
        <v>0.18</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7"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7" t="str">
        <f>'1. паспорт местоположение'!A5:C5</f>
        <v>Год раскрытия информации: 2024 год</v>
      </c>
      <c r="B5" s="317"/>
      <c r="C5" s="3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1" t="s">
        <v>6</v>
      </c>
      <c r="B7" s="321"/>
      <c r="C7" s="321"/>
      <c r="D7" s="10"/>
      <c r="E7" s="10"/>
      <c r="F7" s="10"/>
      <c r="G7" s="10"/>
      <c r="H7" s="10"/>
      <c r="I7" s="10"/>
      <c r="J7" s="10"/>
      <c r="K7" s="10"/>
      <c r="L7" s="10"/>
      <c r="M7" s="10"/>
      <c r="N7" s="10"/>
      <c r="O7" s="10"/>
      <c r="P7" s="10"/>
      <c r="Q7" s="10"/>
      <c r="R7" s="10"/>
      <c r="S7" s="10"/>
      <c r="T7" s="10"/>
      <c r="U7" s="10"/>
    </row>
    <row r="8" spans="1:29" s="8" customFormat="1" ht="18.75" x14ac:dyDescent="0.2">
      <c r="A8" s="321"/>
      <c r="B8" s="321"/>
      <c r="C8" s="321"/>
      <c r="D8" s="11"/>
      <c r="E8" s="11"/>
      <c r="F8" s="11"/>
      <c r="G8" s="11"/>
      <c r="H8" s="10"/>
      <c r="I8" s="10"/>
      <c r="J8" s="10"/>
      <c r="K8" s="10"/>
      <c r="L8" s="10"/>
      <c r="M8" s="10"/>
      <c r="N8" s="10"/>
      <c r="O8" s="10"/>
      <c r="P8" s="10"/>
      <c r="Q8" s="10"/>
      <c r="R8" s="10"/>
      <c r="S8" s="10"/>
      <c r="T8" s="10"/>
      <c r="U8" s="10"/>
    </row>
    <row r="9" spans="1:29" s="8" customFormat="1" ht="18.75" x14ac:dyDescent="0.2">
      <c r="A9" s="328" t="str">
        <f>'1. паспорт местоположение'!A9:C9</f>
        <v xml:space="preserve">Акционерное общество "Западная энергетическая компания" </v>
      </c>
      <c r="B9" s="328"/>
      <c r="C9" s="328"/>
      <c r="D9" s="7"/>
      <c r="E9" s="7"/>
      <c r="F9" s="7"/>
      <c r="G9" s="7"/>
      <c r="H9" s="10"/>
      <c r="I9" s="10"/>
      <c r="J9" s="10"/>
      <c r="K9" s="10"/>
      <c r="L9" s="10"/>
      <c r="M9" s="10"/>
      <c r="N9" s="10"/>
      <c r="O9" s="10"/>
      <c r="P9" s="10"/>
      <c r="Q9" s="10"/>
      <c r="R9" s="10"/>
      <c r="S9" s="10"/>
      <c r="T9" s="10"/>
      <c r="U9" s="10"/>
    </row>
    <row r="10" spans="1:29" s="8" customFormat="1" ht="18.75" x14ac:dyDescent="0.2">
      <c r="A10" s="318" t="s">
        <v>5</v>
      </c>
      <c r="B10" s="318"/>
      <c r="C10" s="318"/>
      <c r="D10" s="5"/>
      <c r="E10" s="5"/>
      <c r="F10" s="5"/>
      <c r="G10" s="5"/>
      <c r="H10" s="10"/>
      <c r="I10" s="10"/>
      <c r="J10" s="10"/>
      <c r="K10" s="10"/>
      <c r="L10" s="10"/>
      <c r="M10" s="10"/>
      <c r="N10" s="10"/>
      <c r="O10" s="10"/>
      <c r="P10" s="10"/>
      <c r="Q10" s="10"/>
      <c r="R10" s="10"/>
      <c r="S10" s="10"/>
      <c r="T10" s="10"/>
      <c r="U10" s="10"/>
    </row>
    <row r="11" spans="1:29" s="8" customFormat="1" ht="18.75" x14ac:dyDescent="0.2">
      <c r="A11" s="321"/>
      <c r="B11" s="321"/>
      <c r="C11" s="321"/>
      <c r="D11" s="11"/>
      <c r="E11" s="11"/>
      <c r="F11" s="11"/>
      <c r="G11" s="11"/>
      <c r="H11" s="10"/>
      <c r="I11" s="10"/>
      <c r="J11" s="10"/>
      <c r="K11" s="10"/>
      <c r="L11" s="10"/>
      <c r="M11" s="10"/>
      <c r="N11" s="10"/>
      <c r="O11" s="10"/>
      <c r="P11" s="10"/>
      <c r="Q11" s="10"/>
      <c r="R11" s="10"/>
      <c r="S11" s="10"/>
      <c r="T11" s="10"/>
      <c r="U11" s="10"/>
    </row>
    <row r="12" spans="1:29" s="8" customFormat="1" ht="18.75" x14ac:dyDescent="0.2">
      <c r="A12" s="351" t="str">
        <f>'1. паспорт местоположение'!A12:C12</f>
        <v>O 24-14</v>
      </c>
      <c r="B12" s="351"/>
      <c r="C12" s="351"/>
      <c r="D12" s="7"/>
      <c r="E12" s="7"/>
      <c r="F12" s="7"/>
      <c r="G12" s="7"/>
      <c r="H12" s="10"/>
      <c r="I12" s="10"/>
      <c r="J12" s="10"/>
      <c r="K12" s="10"/>
      <c r="L12" s="10"/>
      <c r="M12" s="10"/>
      <c r="N12" s="10"/>
      <c r="O12" s="10"/>
      <c r="P12" s="10"/>
      <c r="Q12" s="10"/>
      <c r="R12" s="10"/>
      <c r="S12" s="10"/>
      <c r="T12" s="10"/>
      <c r="U12" s="10"/>
    </row>
    <row r="13" spans="1:29" s="8" customFormat="1" ht="18.75" x14ac:dyDescent="0.2">
      <c r="A13" s="318" t="s">
        <v>4</v>
      </c>
      <c r="B13" s="318"/>
      <c r="C13" s="31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2"/>
      <c r="B14" s="332"/>
      <c r="C14" s="332"/>
      <c r="D14" s="4"/>
      <c r="E14" s="4"/>
      <c r="F14" s="4"/>
      <c r="G14" s="4"/>
      <c r="H14" s="4"/>
      <c r="I14" s="4"/>
      <c r="J14" s="4"/>
      <c r="K14" s="4"/>
      <c r="L14" s="4"/>
      <c r="M14" s="4"/>
      <c r="N14" s="4"/>
      <c r="O14" s="4"/>
      <c r="P14" s="4"/>
      <c r="Q14" s="4"/>
      <c r="R14" s="4"/>
      <c r="S14" s="4"/>
      <c r="T14" s="4"/>
      <c r="U14" s="4"/>
    </row>
    <row r="15" spans="1:29" s="3" customFormat="1" ht="33.75" customHeight="1" x14ac:dyDescent="0.2">
      <c r="A15" s="350"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18" t="s">
        <v>3</v>
      </c>
      <c r="B16" s="318"/>
      <c r="C16" s="318"/>
      <c r="D16" s="5"/>
      <c r="E16" s="5"/>
      <c r="F16" s="5"/>
      <c r="G16" s="5"/>
      <c r="H16" s="5"/>
      <c r="I16" s="5"/>
      <c r="J16" s="5"/>
      <c r="K16" s="5"/>
      <c r="L16" s="5"/>
      <c r="M16" s="5"/>
      <c r="N16" s="5"/>
      <c r="O16" s="5"/>
      <c r="P16" s="5"/>
      <c r="Q16" s="5"/>
      <c r="R16" s="5"/>
      <c r="S16" s="5"/>
      <c r="T16" s="5"/>
      <c r="U16" s="5"/>
    </row>
    <row r="17" spans="1:21" s="3" customFormat="1" ht="15" customHeight="1" x14ac:dyDescent="0.2">
      <c r="A17" s="332"/>
      <c r="B17" s="332"/>
      <c r="C17" s="332"/>
      <c r="D17" s="4"/>
      <c r="E17" s="4"/>
      <c r="F17" s="4"/>
      <c r="G17" s="4"/>
      <c r="H17" s="4"/>
      <c r="I17" s="4"/>
      <c r="J17" s="4"/>
      <c r="K17" s="4"/>
      <c r="L17" s="4"/>
      <c r="M17" s="4"/>
      <c r="N17" s="4"/>
      <c r="O17" s="4"/>
      <c r="P17" s="4"/>
      <c r="Q17" s="4"/>
      <c r="R17" s="4"/>
    </row>
    <row r="18" spans="1:21" s="3" customFormat="1" ht="27.75" customHeight="1" x14ac:dyDescent="0.2">
      <c r="A18" s="319" t="s">
        <v>411</v>
      </c>
      <c r="B18" s="319"/>
      <c r="C18" s="31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608</v>
      </c>
      <c r="E23" s="206"/>
    </row>
    <row r="24" spans="1:21" ht="63" x14ac:dyDescent="0.25">
      <c r="A24" s="22" t="s">
        <v>59</v>
      </c>
      <c r="B24" s="24" t="s">
        <v>444</v>
      </c>
      <c r="C24" s="143" t="s">
        <v>609</v>
      </c>
    </row>
    <row r="25" spans="1:21" ht="63" customHeight="1" x14ac:dyDescent="0.25">
      <c r="A25" s="22" t="s">
        <v>58</v>
      </c>
      <c r="B25" s="24" t="s">
        <v>445</v>
      </c>
      <c r="C25" s="23" t="s">
        <v>605</v>
      </c>
      <c r="E25" s="148"/>
    </row>
    <row r="26" spans="1:21" ht="42.75" customHeight="1" x14ac:dyDescent="0.25">
      <c r="A26" s="22" t="s">
        <v>56</v>
      </c>
      <c r="B26" s="24" t="s">
        <v>226</v>
      </c>
      <c r="C26" s="23" t="s">
        <v>542</v>
      </c>
    </row>
    <row r="27" spans="1:21" ht="94.5" x14ac:dyDescent="0.25">
      <c r="A27" s="22" t="s">
        <v>55</v>
      </c>
      <c r="B27" s="24" t="s">
        <v>425</v>
      </c>
      <c r="C27" s="23" t="s">
        <v>606</v>
      </c>
      <c r="E27" s="206"/>
    </row>
    <row r="28" spans="1:21" ht="42.75" customHeight="1" x14ac:dyDescent="0.25">
      <c r="A28" s="22" t="s">
        <v>53</v>
      </c>
      <c r="B28" s="24" t="s">
        <v>54</v>
      </c>
      <c r="C28" s="29">
        <v>2025</v>
      </c>
    </row>
    <row r="29" spans="1:21" ht="42.75" customHeight="1" x14ac:dyDescent="0.25">
      <c r="A29" s="22" t="s">
        <v>51</v>
      </c>
      <c r="B29" s="23" t="s">
        <v>52</v>
      </c>
      <c r="C29" s="29">
        <v>2025</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0"/>
      <c r="AB6" s="10"/>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0"/>
      <c r="AB7" s="10"/>
    </row>
    <row r="8" spans="1:28" x14ac:dyDescent="0.25">
      <c r="A8" s="328" t="str">
        <f>'1. паспорт местоположение'!A9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7"/>
      <c r="AB8" s="7"/>
    </row>
    <row r="9" spans="1:28" ht="15.75"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5"/>
      <c r="AB9" s="5"/>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0"/>
      <c r="AB10" s="10"/>
    </row>
    <row r="11" spans="1:28" x14ac:dyDescent="0.25">
      <c r="A11" s="328" t="str">
        <f>'1. паспорт местоположение'!A12:C12</f>
        <v>O 24-14</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7"/>
      <c r="AB11" s="7"/>
    </row>
    <row r="12" spans="1:28" ht="15.75"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5"/>
      <c r="AB12" s="5"/>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9"/>
      <c r="AB13" s="9"/>
    </row>
    <row r="14" spans="1:28" x14ac:dyDescent="0.25">
      <c r="A14" s="328" t="str">
        <f>'1. паспорт местоположение'!A15</f>
        <v xml:space="preserve">Реконструкция КЛ 10 кВ от ТП-994 до ТП-996 1 сек.с заменой  кабеля на кабель большего сечения, протяженностью 0,180 км </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7"/>
      <c r="AB14" s="7"/>
    </row>
    <row r="15" spans="1:28" ht="15.75"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5"/>
      <c r="AB15" s="5"/>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5"/>
      <c r="AB16" s="15"/>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5"/>
      <c r="AB17" s="15"/>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5"/>
      <c r="AB18" s="15"/>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5"/>
      <c r="AB19" s="15"/>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5"/>
      <c r="AB20" s="15"/>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15"/>
      <c r="AB21" s="15"/>
    </row>
    <row r="22" spans="1:28" x14ac:dyDescent="0.25">
      <c r="A22" s="353" t="s">
        <v>443</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118"/>
      <c r="AB22" s="118"/>
    </row>
    <row r="23" spans="1:28" ht="32.25" customHeight="1" x14ac:dyDescent="0.25">
      <c r="A23" s="355" t="s">
        <v>297</v>
      </c>
      <c r="B23" s="356"/>
      <c r="C23" s="356"/>
      <c r="D23" s="356"/>
      <c r="E23" s="356"/>
      <c r="F23" s="356"/>
      <c r="G23" s="356"/>
      <c r="H23" s="356"/>
      <c r="I23" s="356"/>
      <c r="J23" s="356"/>
      <c r="K23" s="356"/>
      <c r="L23" s="357"/>
      <c r="M23" s="354" t="s">
        <v>298</v>
      </c>
      <c r="N23" s="354"/>
      <c r="O23" s="354"/>
      <c r="P23" s="354"/>
      <c r="Q23" s="354"/>
      <c r="R23" s="354"/>
      <c r="S23" s="354"/>
      <c r="T23" s="354"/>
      <c r="U23" s="354"/>
      <c r="V23" s="354"/>
      <c r="W23" s="354"/>
      <c r="X23" s="354"/>
      <c r="Y23" s="354"/>
      <c r="Z23" s="354"/>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607</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607</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1" t="s">
        <v>6</v>
      </c>
      <c r="B7" s="321"/>
      <c r="C7" s="321"/>
      <c r="D7" s="321"/>
      <c r="E7" s="321"/>
      <c r="F7" s="321"/>
      <c r="G7" s="321"/>
      <c r="H7" s="321"/>
      <c r="I7" s="321"/>
      <c r="J7" s="321"/>
      <c r="K7" s="321"/>
      <c r="L7" s="321"/>
      <c r="M7" s="321"/>
      <c r="N7" s="321"/>
      <c r="O7" s="321"/>
      <c r="P7" s="10"/>
      <c r="Q7" s="10"/>
      <c r="R7" s="10"/>
      <c r="S7" s="10"/>
      <c r="T7" s="10"/>
      <c r="U7" s="10"/>
      <c r="V7" s="10"/>
      <c r="W7" s="10"/>
      <c r="X7" s="10"/>
      <c r="Y7" s="10"/>
      <c r="Z7" s="10"/>
    </row>
    <row r="8" spans="1:28" s="8" customFormat="1" ht="18.75" x14ac:dyDescent="0.2">
      <c r="A8" s="321"/>
      <c r="B8" s="321"/>
      <c r="C8" s="321"/>
      <c r="D8" s="321"/>
      <c r="E8" s="321"/>
      <c r="F8" s="321"/>
      <c r="G8" s="321"/>
      <c r="H8" s="321"/>
      <c r="I8" s="321"/>
      <c r="J8" s="321"/>
      <c r="K8" s="321"/>
      <c r="L8" s="321"/>
      <c r="M8" s="321"/>
      <c r="N8" s="321"/>
      <c r="O8" s="321"/>
      <c r="P8" s="10"/>
      <c r="Q8" s="10"/>
      <c r="R8" s="10"/>
      <c r="S8" s="10"/>
      <c r="T8" s="10"/>
      <c r="U8" s="10"/>
      <c r="V8" s="10"/>
      <c r="W8" s="10"/>
      <c r="X8" s="10"/>
      <c r="Y8" s="10"/>
      <c r="Z8" s="10"/>
    </row>
    <row r="9" spans="1:28" s="8" customFormat="1" ht="18.75" x14ac:dyDescent="0.2">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10"/>
      <c r="Q9" s="10"/>
      <c r="R9" s="10"/>
      <c r="S9" s="10"/>
      <c r="T9" s="10"/>
      <c r="U9" s="10"/>
      <c r="V9" s="10"/>
      <c r="W9" s="10"/>
      <c r="X9" s="10"/>
      <c r="Y9" s="10"/>
      <c r="Z9" s="10"/>
    </row>
    <row r="10" spans="1:28" s="8" customFormat="1" ht="18.75" x14ac:dyDescent="0.2">
      <c r="A10" s="318" t="s">
        <v>5</v>
      </c>
      <c r="B10" s="318"/>
      <c r="C10" s="318"/>
      <c r="D10" s="318"/>
      <c r="E10" s="318"/>
      <c r="F10" s="318"/>
      <c r="G10" s="318"/>
      <c r="H10" s="318"/>
      <c r="I10" s="318"/>
      <c r="J10" s="318"/>
      <c r="K10" s="318"/>
      <c r="L10" s="318"/>
      <c r="M10" s="318"/>
      <c r="N10" s="318"/>
      <c r="O10" s="318"/>
      <c r="P10" s="10"/>
      <c r="Q10" s="10"/>
      <c r="R10" s="10"/>
      <c r="S10" s="10"/>
      <c r="T10" s="10"/>
      <c r="U10" s="10"/>
      <c r="V10" s="10"/>
      <c r="W10" s="10"/>
      <c r="X10" s="10"/>
      <c r="Y10" s="10"/>
      <c r="Z10" s="10"/>
    </row>
    <row r="11" spans="1:28" s="8" customFormat="1" ht="18.75" x14ac:dyDescent="0.2">
      <c r="A11" s="321"/>
      <c r="B11" s="321"/>
      <c r="C11" s="321"/>
      <c r="D11" s="321"/>
      <c r="E11" s="321"/>
      <c r="F11" s="321"/>
      <c r="G11" s="321"/>
      <c r="H11" s="321"/>
      <c r="I11" s="321"/>
      <c r="J11" s="321"/>
      <c r="K11" s="321"/>
      <c r="L11" s="321"/>
      <c r="M11" s="321"/>
      <c r="N11" s="321"/>
      <c r="O11" s="321"/>
      <c r="P11" s="10"/>
      <c r="Q11" s="10"/>
      <c r="R11" s="10"/>
      <c r="S11" s="10"/>
      <c r="T11" s="10"/>
      <c r="U11" s="10"/>
      <c r="V11" s="10"/>
      <c r="W11" s="10"/>
      <c r="X11" s="10"/>
      <c r="Y11" s="10"/>
      <c r="Z11" s="10"/>
    </row>
    <row r="12" spans="1:28" s="8" customFormat="1" ht="18.75" x14ac:dyDescent="0.2">
      <c r="A12" s="328" t="str">
        <f>'1. паспорт местоположение'!A12:C12</f>
        <v>O 24-14</v>
      </c>
      <c r="B12" s="328"/>
      <c r="C12" s="328"/>
      <c r="D12" s="328"/>
      <c r="E12" s="328"/>
      <c r="F12" s="328"/>
      <c r="G12" s="328"/>
      <c r="H12" s="328"/>
      <c r="I12" s="328"/>
      <c r="J12" s="328"/>
      <c r="K12" s="328"/>
      <c r="L12" s="328"/>
      <c r="M12" s="328"/>
      <c r="N12" s="328"/>
      <c r="O12" s="328"/>
      <c r="P12" s="10"/>
      <c r="Q12" s="10"/>
      <c r="R12" s="10"/>
      <c r="S12" s="10"/>
      <c r="T12" s="10"/>
      <c r="U12" s="10"/>
      <c r="V12" s="10"/>
      <c r="W12" s="10"/>
      <c r="X12" s="10"/>
      <c r="Y12" s="10"/>
      <c r="Z12" s="10"/>
    </row>
    <row r="13" spans="1:28" s="8" customFormat="1" ht="18.75" x14ac:dyDescent="0.2">
      <c r="A13" s="318" t="s">
        <v>4</v>
      </c>
      <c r="B13" s="318"/>
      <c r="C13" s="318"/>
      <c r="D13" s="318"/>
      <c r="E13" s="318"/>
      <c r="F13" s="318"/>
      <c r="G13" s="318"/>
      <c r="H13" s="318"/>
      <c r="I13" s="318"/>
      <c r="J13" s="318"/>
      <c r="K13" s="318"/>
      <c r="L13" s="318"/>
      <c r="M13" s="318"/>
      <c r="N13" s="318"/>
      <c r="O13" s="318"/>
      <c r="P13" s="10"/>
      <c r="Q13" s="10"/>
      <c r="R13" s="10"/>
      <c r="S13" s="10"/>
      <c r="T13" s="10"/>
      <c r="U13" s="10"/>
      <c r="V13" s="10"/>
      <c r="W13" s="10"/>
      <c r="X13" s="10"/>
      <c r="Y13" s="10"/>
      <c r="Z13" s="10"/>
    </row>
    <row r="14" spans="1:28" s="8" customFormat="1" ht="15.75" customHeight="1" x14ac:dyDescent="0.2">
      <c r="A14" s="332"/>
      <c r="B14" s="332"/>
      <c r="C14" s="332"/>
      <c r="D14" s="332"/>
      <c r="E14" s="332"/>
      <c r="F14" s="332"/>
      <c r="G14" s="332"/>
      <c r="H14" s="332"/>
      <c r="I14" s="332"/>
      <c r="J14" s="332"/>
      <c r="K14" s="332"/>
      <c r="L14" s="332"/>
      <c r="M14" s="332"/>
      <c r="N14" s="332"/>
      <c r="O14" s="332"/>
      <c r="P14" s="4"/>
      <c r="Q14" s="4"/>
      <c r="R14" s="4"/>
      <c r="S14" s="4"/>
      <c r="T14" s="4"/>
      <c r="U14" s="4"/>
      <c r="V14" s="4"/>
      <c r="W14" s="4"/>
      <c r="X14" s="4"/>
      <c r="Y14" s="4"/>
      <c r="Z14" s="4"/>
    </row>
    <row r="15" spans="1:28" s="3" customFormat="1" ht="12" x14ac:dyDescent="0.2">
      <c r="A15" s="328"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28"/>
      <c r="C15" s="328"/>
      <c r="D15" s="328"/>
      <c r="E15" s="328"/>
      <c r="F15" s="328"/>
      <c r="G15" s="328"/>
      <c r="H15" s="328"/>
      <c r="I15" s="328"/>
      <c r="J15" s="328"/>
      <c r="K15" s="328"/>
      <c r="L15" s="328"/>
      <c r="M15" s="328"/>
      <c r="N15" s="328"/>
      <c r="O15" s="328"/>
      <c r="P15" s="7"/>
      <c r="Q15" s="7"/>
      <c r="R15" s="7"/>
      <c r="S15" s="7"/>
      <c r="T15" s="7"/>
      <c r="U15" s="7"/>
      <c r="V15" s="7"/>
      <c r="W15" s="7"/>
      <c r="X15" s="7"/>
      <c r="Y15" s="7"/>
      <c r="Z15" s="7"/>
    </row>
    <row r="16" spans="1:28" s="3" customFormat="1" ht="15" customHeight="1" x14ac:dyDescent="0.2">
      <c r="A16" s="318" t="s">
        <v>3</v>
      </c>
      <c r="B16" s="318"/>
      <c r="C16" s="318"/>
      <c r="D16" s="318"/>
      <c r="E16" s="318"/>
      <c r="F16" s="318"/>
      <c r="G16" s="318"/>
      <c r="H16" s="318"/>
      <c r="I16" s="318"/>
      <c r="J16" s="318"/>
      <c r="K16" s="318"/>
      <c r="L16" s="318"/>
      <c r="M16" s="318"/>
      <c r="N16" s="318"/>
      <c r="O16" s="318"/>
      <c r="P16" s="5"/>
      <c r="Q16" s="5"/>
      <c r="R16" s="5"/>
      <c r="S16" s="5"/>
      <c r="T16" s="5"/>
      <c r="U16" s="5"/>
      <c r="V16" s="5"/>
      <c r="W16" s="5"/>
      <c r="X16" s="5"/>
      <c r="Y16" s="5"/>
      <c r="Z16" s="5"/>
    </row>
    <row r="17" spans="1:26" s="3" customFormat="1" ht="15" customHeight="1" x14ac:dyDescent="0.2">
      <c r="A17" s="332"/>
      <c r="B17" s="332"/>
      <c r="C17" s="332"/>
      <c r="D17" s="332"/>
      <c r="E17" s="332"/>
      <c r="F17" s="332"/>
      <c r="G17" s="332"/>
      <c r="H17" s="332"/>
      <c r="I17" s="332"/>
      <c r="J17" s="332"/>
      <c r="K17" s="332"/>
      <c r="L17" s="332"/>
      <c r="M17" s="332"/>
      <c r="N17" s="332"/>
      <c r="O17" s="332"/>
      <c r="P17" s="4"/>
      <c r="Q17" s="4"/>
      <c r="R17" s="4"/>
      <c r="S17" s="4"/>
      <c r="T17" s="4"/>
      <c r="U17" s="4"/>
      <c r="V17" s="4"/>
      <c r="W17" s="4"/>
    </row>
    <row r="18" spans="1:26" s="3" customFormat="1" ht="91.5" customHeight="1" x14ac:dyDescent="0.2">
      <c r="A18" s="358" t="s">
        <v>420</v>
      </c>
      <c r="B18" s="358"/>
      <c r="C18" s="358"/>
      <c r="D18" s="358"/>
      <c r="E18" s="358"/>
      <c r="F18" s="358"/>
      <c r="G18" s="358"/>
      <c r="H18" s="358"/>
      <c r="I18" s="358"/>
      <c r="J18" s="358"/>
      <c r="K18" s="358"/>
      <c r="L18" s="358"/>
      <c r="M18" s="358"/>
      <c r="N18" s="358"/>
      <c r="O18" s="358"/>
      <c r="P18" s="6"/>
      <c r="Q18" s="6"/>
      <c r="R18" s="6"/>
      <c r="S18" s="6"/>
      <c r="T18" s="6"/>
      <c r="U18" s="6"/>
      <c r="V18" s="6"/>
      <c r="W18" s="6"/>
      <c r="X18" s="6"/>
      <c r="Y18" s="6"/>
      <c r="Z18" s="6"/>
    </row>
    <row r="19" spans="1:26" s="3" customFormat="1" ht="78" customHeight="1" x14ac:dyDescent="0.2">
      <c r="A19" s="359" t="s">
        <v>2</v>
      </c>
      <c r="B19" s="359" t="s">
        <v>81</v>
      </c>
      <c r="C19" s="359" t="s">
        <v>80</v>
      </c>
      <c r="D19" s="359" t="s">
        <v>72</v>
      </c>
      <c r="E19" s="360" t="s">
        <v>79</v>
      </c>
      <c r="F19" s="361"/>
      <c r="G19" s="361"/>
      <c r="H19" s="361"/>
      <c r="I19" s="362"/>
      <c r="J19" s="359" t="s">
        <v>78</v>
      </c>
      <c r="K19" s="359"/>
      <c r="L19" s="359"/>
      <c r="M19" s="359"/>
      <c r="N19" s="359"/>
      <c r="O19" s="359"/>
      <c r="P19" s="4"/>
      <c r="Q19" s="4"/>
      <c r="R19" s="4"/>
      <c r="S19" s="4"/>
      <c r="T19" s="4"/>
      <c r="U19" s="4"/>
      <c r="V19" s="4"/>
      <c r="W19" s="4"/>
    </row>
    <row r="20" spans="1:26" s="3" customFormat="1" ht="51" customHeight="1" x14ac:dyDescent="0.2">
      <c r="A20" s="359"/>
      <c r="B20" s="359"/>
      <c r="C20" s="359"/>
      <c r="D20" s="359"/>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C58" zoomScaleNormal="100" workbookViewId="0">
      <selection activeCell="L70" sqref="L1:AG1048576"/>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1" width="15.42578125" style="232" customWidth="1"/>
    <col min="12"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33" width="0" style="222" hidden="1" customWidth="1"/>
    <col min="34"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71" t="str">
        <f>'1. паспорт местоположение'!A5:C5</f>
        <v>Год раскрытия информации: 2024 год</v>
      </c>
      <c r="B5" s="371"/>
      <c r="C5" s="371"/>
      <c r="D5" s="371"/>
      <c r="E5" s="371"/>
      <c r="F5" s="371"/>
      <c r="G5" s="371"/>
      <c r="H5" s="371"/>
      <c r="I5" s="371"/>
      <c r="J5" s="371"/>
      <c r="K5" s="371"/>
      <c r="L5" s="371"/>
      <c r="M5" s="371"/>
      <c r="N5" s="371"/>
      <c r="O5" s="371"/>
      <c r="P5" s="371"/>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71" t="s">
        <v>6</v>
      </c>
      <c r="B7" s="371"/>
      <c r="C7" s="371"/>
      <c r="D7" s="371"/>
      <c r="E7" s="371"/>
      <c r="F7" s="371"/>
      <c r="G7" s="371"/>
      <c r="H7" s="371"/>
      <c r="I7" s="371"/>
      <c r="J7" s="371"/>
      <c r="K7" s="371"/>
      <c r="L7" s="371"/>
      <c r="M7" s="371"/>
      <c r="N7" s="371"/>
      <c r="O7" s="371"/>
      <c r="P7" s="371"/>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72" t="str">
        <f>'1. паспорт местоположение'!A9:C9</f>
        <v xml:space="preserve">Акционерное общество "Западная энергетическая компания" </v>
      </c>
      <c r="B9" s="372"/>
      <c r="C9" s="372"/>
      <c r="D9" s="372"/>
      <c r="E9" s="372"/>
      <c r="F9" s="372"/>
      <c r="G9" s="372"/>
      <c r="H9" s="372"/>
      <c r="I9" s="372"/>
      <c r="J9" s="372"/>
      <c r="K9" s="372"/>
      <c r="L9" s="372"/>
      <c r="M9" s="372"/>
      <c r="N9" s="372"/>
      <c r="O9" s="372"/>
      <c r="P9" s="372"/>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70" t="s">
        <v>5</v>
      </c>
      <c r="B10" s="370"/>
      <c r="C10" s="370"/>
      <c r="D10" s="370"/>
      <c r="E10" s="370"/>
      <c r="F10" s="370"/>
      <c r="G10" s="370"/>
      <c r="H10" s="370"/>
      <c r="I10" s="370"/>
      <c r="J10" s="370"/>
      <c r="K10" s="370"/>
      <c r="L10" s="370"/>
      <c r="M10" s="370"/>
      <c r="N10" s="370"/>
      <c r="O10" s="370"/>
      <c r="P10" s="370"/>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72" t="str">
        <f>'1. паспорт местоположение'!A12:C12</f>
        <v>O 24-14</v>
      </c>
      <c r="B12" s="372"/>
      <c r="C12" s="372"/>
      <c r="D12" s="372"/>
      <c r="E12" s="372"/>
      <c r="F12" s="372"/>
      <c r="G12" s="372"/>
      <c r="H12" s="372"/>
      <c r="I12" s="372"/>
      <c r="J12" s="372"/>
      <c r="K12" s="372"/>
      <c r="L12" s="372"/>
      <c r="M12" s="372"/>
      <c r="N12" s="372"/>
      <c r="O12" s="372"/>
      <c r="P12" s="372"/>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70" t="s">
        <v>4</v>
      </c>
      <c r="B13" s="370"/>
      <c r="C13" s="370"/>
      <c r="D13" s="370"/>
      <c r="E13" s="370"/>
      <c r="F13" s="370"/>
      <c r="G13" s="370"/>
      <c r="H13" s="370"/>
      <c r="I13" s="370"/>
      <c r="J13" s="370"/>
      <c r="K13" s="370"/>
      <c r="L13" s="370"/>
      <c r="M13" s="370"/>
      <c r="N13" s="370"/>
      <c r="O13" s="370"/>
      <c r="P13" s="370"/>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7" t="str">
        <f>'1. паспорт местоположение'!A15:C15</f>
        <v xml:space="preserve">Реконструкция КЛ 10 кВ от ТП-994 до ТП-996 1 сек.с заменой  кабеля на кабель большего сечения, протяженностью 0,180 км </v>
      </c>
      <c r="B15" s="367"/>
      <c r="C15" s="367"/>
      <c r="D15" s="367"/>
      <c r="E15" s="367"/>
      <c r="F15" s="367"/>
      <c r="G15" s="367"/>
      <c r="H15" s="367"/>
      <c r="I15" s="367"/>
      <c r="J15" s="367"/>
      <c r="K15" s="367"/>
      <c r="L15" s="367"/>
      <c r="M15" s="367"/>
      <c r="N15" s="367"/>
      <c r="O15" s="367"/>
      <c r="P15" s="367"/>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68" t="s">
        <v>3</v>
      </c>
      <c r="B16" s="368"/>
      <c r="C16" s="368"/>
      <c r="D16" s="368"/>
      <c r="E16" s="368"/>
      <c r="F16" s="368"/>
      <c r="G16" s="368"/>
      <c r="H16" s="368"/>
      <c r="I16" s="368"/>
      <c r="J16" s="368"/>
      <c r="K16" s="368"/>
      <c r="L16" s="368"/>
      <c r="M16" s="368"/>
      <c r="N16" s="368"/>
      <c r="O16" s="368"/>
      <c r="P16" s="368"/>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69" t="s">
        <v>421</v>
      </c>
      <c r="B18" s="369"/>
      <c r="C18" s="369"/>
      <c r="D18" s="369"/>
      <c r="E18" s="369"/>
      <c r="F18" s="369"/>
      <c r="G18" s="369"/>
      <c r="H18" s="369"/>
      <c r="I18" s="369"/>
      <c r="J18" s="369"/>
      <c r="K18" s="369"/>
      <c r="L18" s="369"/>
      <c r="M18" s="369"/>
      <c r="N18" s="369"/>
      <c r="O18" s="369"/>
      <c r="P18" s="369"/>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874114.31281000003</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3" t="s">
        <v>283</v>
      </c>
      <c r="E27" s="364"/>
      <c r="F27" s="365"/>
      <c r="G27" s="247" t="str">
        <f>IF(SUM(B89:AG89)=0,"не окупается",SUM(B89:AG89))</f>
        <v>не окупается</v>
      </c>
      <c r="H27" s="248"/>
      <c r="N27" s="232"/>
    </row>
    <row r="28" spans="1:45" ht="15" x14ac:dyDescent="0.2">
      <c r="A28" s="241" t="s">
        <v>279</v>
      </c>
      <c r="B28" s="242">
        <f>B24*0.001</f>
        <v>874.11431281</v>
      </c>
      <c r="D28" s="363" t="s">
        <v>281</v>
      </c>
      <c r="E28" s="364"/>
      <c r="F28" s="365"/>
      <c r="G28" s="247" t="str">
        <f>IF(SUM(B90:AG90)=0,"не окупается",SUM(B90:AG90))</f>
        <v>не окупается</v>
      </c>
      <c r="H28" s="248"/>
      <c r="N28" s="232"/>
    </row>
    <row r="29" spans="1:45" x14ac:dyDescent="0.2">
      <c r="A29" s="243" t="s">
        <v>460</v>
      </c>
      <c r="B29" s="244">
        <v>6</v>
      </c>
      <c r="D29" s="363" t="s">
        <v>587</v>
      </c>
      <c r="E29" s="364"/>
      <c r="F29" s="365"/>
      <c r="G29" s="249">
        <f>L87</f>
        <v>-1123813.5440515394</v>
      </c>
      <c r="H29" s="250"/>
      <c r="N29" s="232"/>
    </row>
    <row r="30" spans="1:45" x14ac:dyDescent="0.2">
      <c r="A30" s="243" t="s">
        <v>278</v>
      </c>
      <c r="B30" s="244">
        <v>6</v>
      </c>
      <c r="D30" s="363"/>
      <c r="E30" s="364"/>
      <c r="F30" s="365"/>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26223.429384300001</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4.7619843182130001E-2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4.7619843182130001E-2</v>
      </c>
      <c r="C48" s="271">
        <f t="shared" ref="C48:AE48" si="0">(1+B48)*(1+C47)-1</f>
        <v>9.5600376600258885E-2</v>
      </c>
      <c r="D48" s="271">
        <f t="shared" si="0"/>
        <v>0.14577839759183386</v>
      </c>
      <c r="E48" s="271">
        <f t="shared" si="0"/>
        <v>0.1982545501324724</v>
      </c>
      <c r="F48" s="271">
        <f t="shared" si="0"/>
        <v>0.25313408764812539</v>
      </c>
      <c r="G48" s="271">
        <f t="shared" si="0"/>
        <v>0.31052708412589869</v>
      </c>
      <c r="H48" s="271">
        <f t="shared" si="0"/>
        <v>0.37054865489365874</v>
      </c>
      <c r="I48" s="271">
        <f t="shared" si="0"/>
        <v>0.43331918751124743</v>
      </c>
      <c r="J48" s="271">
        <f t="shared" si="0"/>
        <v>0.4989645832364149</v>
      </c>
      <c r="K48" s="271">
        <f t="shared" si="0"/>
        <v>0.5676165095497876</v>
      </c>
      <c r="L48" s="271">
        <f t="shared" si="0"/>
        <v>0.63941266424536836</v>
      </c>
      <c r="M48" s="271">
        <f t="shared" si="0"/>
        <v>0.71646505946490047</v>
      </c>
      <c r="N48" s="271">
        <f t="shared" si="0"/>
        <v>0.79713891725975072</v>
      </c>
      <c r="O48" s="271">
        <f t="shared" si="0"/>
        <v>0.88160444637095892</v>
      </c>
      <c r="P48" s="271">
        <f t="shared" si="0"/>
        <v>0.97003985535039394</v>
      </c>
      <c r="Q48" s="271">
        <f t="shared" si="0"/>
        <v>1.0626317285518625</v>
      </c>
      <c r="R48" s="271">
        <f t="shared" si="0"/>
        <v>1.1595754197938</v>
      </c>
      <c r="S48" s="271">
        <f t="shared" si="0"/>
        <v>1.2610754645241085</v>
      </c>
      <c r="T48" s="271">
        <f t="shared" si="0"/>
        <v>1.3673460113567413</v>
      </c>
      <c r="U48" s="271">
        <f t="shared" si="0"/>
        <v>1.4786112738905079</v>
      </c>
      <c r="V48" s="271">
        <f t="shared" si="0"/>
        <v>1.5951060037633615</v>
      </c>
      <c r="W48" s="271">
        <f t="shared" si="0"/>
        <v>1.7170759859402391</v>
      </c>
      <c r="X48" s="271">
        <f t="shared" si="0"/>
        <v>1.8447785572794304</v>
      </c>
      <c r="Y48" s="271">
        <f t="shared" si="0"/>
        <v>1.9784831494715633</v>
      </c>
      <c r="Z48" s="271">
        <f t="shared" si="0"/>
        <v>2.1184718574967265</v>
      </c>
      <c r="AA48" s="271">
        <f t="shared" si="0"/>
        <v>2.2650400347990725</v>
      </c>
      <c r="AB48" s="271">
        <f t="shared" si="0"/>
        <v>2.4184969164346288</v>
      </c>
      <c r="AC48" s="271">
        <f t="shared" si="0"/>
        <v>2.5791662715070562</v>
      </c>
      <c r="AD48" s="271">
        <f t="shared" si="0"/>
        <v>2.7473870862678877</v>
      </c>
      <c r="AE48" s="271">
        <f t="shared" si="0"/>
        <v>2.9235142793224784</v>
      </c>
    </row>
    <row r="49" spans="1:31" ht="13.5" thickBot="1" x14ac:dyDescent="0.25">
      <c r="A49" s="272" t="s">
        <v>463</v>
      </c>
      <c r="B49" s="273">
        <f>B24*1.2/2*0</f>
        <v>0</v>
      </c>
      <c r="C49" s="289">
        <v>4110.8130000000001</v>
      </c>
      <c r="D49" s="289">
        <v>4110.8130000000001</v>
      </c>
      <c r="E49" s="289">
        <v>4110.8130000000001</v>
      </c>
      <c r="F49" s="289">
        <v>4110.8130000000001</v>
      </c>
      <c r="G49" s="289">
        <v>4110.8130000000001</v>
      </c>
      <c r="H49" s="289">
        <v>4110.8130000000001</v>
      </c>
      <c r="I49" s="289">
        <v>4110.8130000000001</v>
      </c>
      <c r="J49" s="289">
        <v>4110.8130000000001</v>
      </c>
      <c r="K49" s="289">
        <v>4110.8130000000001</v>
      </c>
      <c r="L49" s="289">
        <v>4110.8130000000001</v>
      </c>
      <c r="M49" s="289">
        <v>4110.8130000000001</v>
      </c>
      <c r="N49" s="289">
        <v>4110.8130000000001</v>
      </c>
      <c r="O49" s="289">
        <v>4110.8130000000001</v>
      </c>
      <c r="P49" s="289">
        <v>4110.8130000000001</v>
      </c>
      <c r="Q49" s="289">
        <v>4110.8130000000001</v>
      </c>
      <c r="R49" s="289">
        <v>4110.8130000000001</v>
      </c>
      <c r="S49" s="289">
        <v>4110.8130000000001</v>
      </c>
      <c r="T49" s="289">
        <v>4110.8130000000001</v>
      </c>
      <c r="U49" s="289">
        <v>4110.8130000000001</v>
      </c>
      <c r="V49" s="289">
        <v>4110.8130000000001</v>
      </c>
      <c r="W49" s="289">
        <v>4110.8130000000001</v>
      </c>
      <c r="X49" s="289">
        <v>4110.8130000000001</v>
      </c>
      <c r="Y49" s="289">
        <v>4110.8130000000001</v>
      </c>
      <c r="Z49" s="289">
        <v>4110.8130000000001</v>
      </c>
      <c r="AA49" s="289">
        <v>4110.8130000000001</v>
      </c>
      <c r="AB49" s="289">
        <v>4110.8130000000001</v>
      </c>
      <c r="AC49" s="289">
        <v>4110.8130000000001</v>
      </c>
      <c r="AD49" s="289">
        <v>4110.8130000000001</v>
      </c>
      <c r="AE49" s="289">
        <v>4110.8130000000001</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4110.8130000000001</v>
      </c>
      <c r="D58" s="267">
        <f t="shared" si="1"/>
        <v>4110.8130000000001</v>
      </c>
      <c r="E58" s="267">
        <f t="shared" si="1"/>
        <v>4110.8130000000001</v>
      </c>
      <c r="F58" s="267">
        <f t="shared" si="1"/>
        <v>4110.8130000000001</v>
      </c>
      <c r="G58" s="267">
        <f t="shared" si="1"/>
        <v>4110.8130000000001</v>
      </c>
      <c r="H58" s="267">
        <f t="shared" si="1"/>
        <v>4110.8130000000001</v>
      </c>
      <c r="I58" s="267">
        <f t="shared" si="1"/>
        <v>4110.8130000000001</v>
      </c>
      <c r="J58" s="267">
        <f t="shared" si="1"/>
        <v>4110.8130000000001</v>
      </c>
      <c r="K58" s="267">
        <f t="shared" si="1"/>
        <v>4110.8130000000001</v>
      </c>
      <c r="L58" s="267">
        <f t="shared" si="1"/>
        <v>4110.8130000000001</v>
      </c>
      <c r="M58" s="267">
        <f t="shared" si="1"/>
        <v>4110.8130000000001</v>
      </c>
      <c r="N58" s="267">
        <f t="shared" si="1"/>
        <v>4110.8130000000001</v>
      </c>
      <c r="O58" s="267">
        <f t="shared" si="1"/>
        <v>4110.8130000000001</v>
      </c>
      <c r="P58" s="267">
        <f t="shared" si="1"/>
        <v>4110.8130000000001</v>
      </c>
      <c r="Q58" s="267">
        <f t="shared" si="1"/>
        <v>4110.8130000000001</v>
      </c>
      <c r="R58" s="267">
        <f t="shared" si="1"/>
        <v>4110.8130000000001</v>
      </c>
      <c r="S58" s="267">
        <f t="shared" si="1"/>
        <v>4110.8130000000001</v>
      </c>
      <c r="T58" s="267">
        <f t="shared" si="1"/>
        <v>4110.8130000000001</v>
      </c>
      <c r="U58" s="267">
        <f t="shared" si="1"/>
        <v>4110.8130000000001</v>
      </c>
      <c r="V58" s="267">
        <f t="shared" si="1"/>
        <v>4110.8130000000001</v>
      </c>
      <c r="W58" s="267">
        <f t="shared" si="1"/>
        <v>4110.8130000000001</v>
      </c>
      <c r="X58" s="267">
        <f t="shared" si="1"/>
        <v>4110.8130000000001</v>
      </c>
      <c r="Y58" s="267">
        <f t="shared" si="1"/>
        <v>4110.8130000000001</v>
      </c>
      <c r="Z58" s="267">
        <f t="shared" si="1"/>
        <v>4110.8130000000001</v>
      </c>
      <c r="AA58" s="267">
        <f t="shared" si="1"/>
        <v>4110.8130000000001</v>
      </c>
      <c r="AB58" s="267">
        <f t="shared" si="1"/>
        <v>4110.8130000000001</v>
      </c>
      <c r="AC58" s="267">
        <f t="shared" si="1"/>
        <v>4110.8130000000001</v>
      </c>
      <c r="AD58" s="267">
        <f t="shared" si="1"/>
        <v>4110.8130000000001</v>
      </c>
      <c r="AE58" s="267">
        <f t="shared" si="1"/>
        <v>4110.8130000000001</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-874.11431281</v>
      </c>
      <c r="I59" s="283">
        <f t="shared" si="2"/>
        <v>0</v>
      </c>
      <c r="J59" s="283">
        <f t="shared" si="2"/>
        <v>26223.429384300001</v>
      </c>
      <c r="K59" s="283">
        <f t="shared" si="2"/>
        <v>0</v>
      </c>
      <c r="L59" s="283">
        <f t="shared" si="2"/>
        <v>0</v>
      </c>
      <c r="M59" s="283">
        <f t="shared" si="2"/>
        <v>-26281.703671820658</v>
      </c>
      <c r="N59" s="283">
        <f t="shared" si="2"/>
        <v>-12412.423241902008</v>
      </c>
      <c r="O59" s="283">
        <f t="shared" si="2"/>
        <v>-10897.291766364675</v>
      </c>
      <c r="P59" s="283">
        <f t="shared" si="2"/>
        <v>-10256.274603637341</v>
      </c>
      <c r="Q59" s="283">
        <f t="shared" si="2"/>
        <v>-9615.2574409100071</v>
      </c>
      <c r="R59" s="283">
        <f t="shared" si="2"/>
        <v>17249.18910611733</v>
      </c>
      <c r="S59" s="283">
        <f t="shared" si="2"/>
        <v>-8333.2231154553392</v>
      </c>
      <c r="T59" s="283">
        <f t="shared" si="2"/>
        <v>-8566.3202655380046</v>
      </c>
      <c r="U59" s="283">
        <f t="shared" si="2"/>
        <v>-7051.1887900006705</v>
      </c>
      <c r="V59" s="283">
        <f t="shared" si="2"/>
        <v>-6410.1716272733365</v>
      </c>
      <c r="W59" s="283">
        <f t="shared" si="2"/>
        <v>-5769.1544645460026</v>
      </c>
      <c r="X59" s="283">
        <f t="shared" si="2"/>
        <v>-5128.1373018186696</v>
      </c>
      <c r="Y59" s="283">
        <f t="shared" si="2"/>
        <v>-4487.1201390913366</v>
      </c>
      <c r="Z59" s="283">
        <f t="shared" si="2"/>
        <v>21503.212095125997</v>
      </c>
      <c r="AA59" s="283">
        <f t="shared" si="2"/>
        <v>-3205.0858136366696</v>
      </c>
      <c r="AB59" s="283">
        <f t="shared" si="2"/>
        <v>-2564.0686509093362</v>
      </c>
      <c r="AC59" s="283">
        <f t="shared" si="2"/>
        <v>-1923.0514881820031</v>
      </c>
      <c r="AD59" s="283">
        <f t="shared" si="2"/>
        <v>-1282.0343254546697</v>
      </c>
      <c r="AE59" s="283">
        <f t="shared" si="2"/>
        <v>-641.01716272733643</v>
      </c>
    </row>
    <row r="60" spans="1:31" x14ac:dyDescent="0.2">
      <c r="A60" s="284" t="s">
        <v>258</v>
      </c>
      <c r="B60" s="277"/>
      <c r="C60" s="277"/>
      <c r="D60" s="277"/>
      <c r="E60" s="277"/>
      <c r="F60" s="277"/>
      <c r="G60" s="277"/>
      <c r="H60" s="277">
        <f>-B28</f>
        <v>-874.11431281</v>
      </c>
      <c r="I60" s="283">
        <v>0</v>
      </c>
      <c r="J60" s="277"/>
      <c r="K60" s="277"/>
      <c r="L60" s="277"/>
      <c r="M60" s="277"/>
      <c r="N60" s="277">
        <f>H60</f>
        <v>-874.11431281</v>
      </c>
      <c r="O60" s="277"/>
      <c r="P60" s="277"/>
      <c r="Q60" s="277"/>
      <c r="R60" s="277"/>
      <c r="S60" s="277"/>
      <c r="T60" s="277">
        <f>N60</f>
        <v>-874.11431281</v>
      </c>
      <c r="U60" s="277"/>
      <c r="V60" s="277"/>
      <c r="W60" s="277"/>
      <c r="X60" s="277"/>
      <c r="Y60" s="277"/>
      <c r="Z60" s="277">
        <f>T60</f>
        <v>-874.11431281</v>
      </c>
      <c r="AA60" s="277"/>
      <c r="AB60" s="277"/>
      <c r="AC60" s="277"/>
      <c r="AD60" s="277"/>
      <c r="AE60" s="277"/>
    </row>
    <row r="61" spans="1:31" x14ac:dyDescent="0.2">
      <c r="A61" s="284" t="s">
        <v>257</v>
      </c>
      <c r="B61" s="277"/>
      <c r="C61" s="277"/>
      <c r="D61" s="277"/>
      <c r="E61" s="277"/>
      <c r="F61" s="277"/>
      <c r="G61" s="277"/>
      <c r="H61" s="277"/>
      <c r="I61" s="277"/>
      <c r="J61" s="277">
        <f>B34</f>
        <v>26223.429384300001</v>
      </c>
      <c r="K61" s="277"/>
      <c r="L61" s="277"/>
      <c r="M61" s="277"/>
      <c r="N61" s="277"/>
      <c r="O61" s="277"/>
      <c r="P61" s="277"/>
      <c r="Q61" s="277"/>
      <c r="R61" s="277">
        <f>J61</f>
        <v>26223.429384300001</v>
      </c>
      <c r="S61" s="277"/>
      <c r="T61" s="277"/>
      <c r="U61" s="277"/>
      <c r="V61" s="277"/>
      <c r="W61" s="277"/>
      <c r="X61" s="277"/>
      <c r="Y61" s="277"/>
      <c r="Z61" s="277">
        <f>R61</f>
        <v>26223.429384300001</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-26281.703671820658</v>
      </c>
      <c r="N65" s="308">
        <f>-($B$24+H67+N67+L67+M67+K67+I67+J67+G67+F67+E67+C67+D67)*0.022</f>
        <v>-11538.308929092009</v>
      </c>
      <c r="O65" s="308">
        <f>-($B$24+I67+O67+M67+N67+L67+J67+K67+H67+G67+F67+D67+C67+E67)*0.022</f>
        <v>-10897.291766364675</v>
      </c>
      <c r="P65" s="308">
        <f>-($B$24+J67+P67+N67+O67+M67+K67+L67+I67+H67+G67+E67+F67+C67+D67)*0.022</f>
        <v>-10256.274603637341</v>
      </c>
      <c r="Q65" s="308">
        <f>-($B$24+K67+Q67+O67+P67+N67+L67+M67+J67+I67+H67+F67+G67+D67+C67+E67)*0.022</f>
        <v>-9615.2574409100071</v>
      </c>
      <c r="R65" s="308">
        <f>-($B$24+L67+R67+P67+Q67+O67+M67+N67+K67+J67+I67+G67+H67+E67+D67+C67+F67)*0.022</f>
        <v>-8974.2402781826731</v>
      </c>
      <c r="S65" s="308">
        <f>-($B$24+M67+S67+Q67+R67+P67+N67+O67+L67+K67+J67+H67+I67+F67+E67+D67+C67+G67)*0.022</f>
        <v>-8333.2231154553392</v>
      </c>
      <c r="T65" s="308">
        <f>-($B$24+N67+T67+R67+S67+Q67+O67+P67+M67+L67+K67+I67+J67+G67+F67+E67+D67+C67+H67)*0.022</f>
        <v>-7692.2059527280044</v>
      </c>
      <c r="U65" s="308">
        <f>-($B$24+O67+U67+S67+T67+R67+P67+Q67+N67+M67+L67+J67+K67+H67+G67+F67+E67+C67+D67++I67)*0.022</f>
        <v>-7051.1887900006705</v>
      </c>
      <c r="V65" s="308">
        <f>-($B$24+P67+V67+T67+U67+S67+Q67+R67+O67+N67+M67+K67+L67+I67+H67+G67+F67+D67+E67+C67+J67)*0.022</f>
        <v>-6410.1716272733365</v>
      </c>
      <c r="W65" s="308">
        <f>-($B$24+Q67+W67+U67+V67+T67+R67+S67+P67+O67+N67+L67+M67+J67+I67+H67+G67+E67+F67+D67+C67+K67)*0.022</f>
        <v>-5769.1544645460026</v>
      </c>
      <c r="X65" s="308">
        <f>-($B$24+R67+X67+V67+W67+U67+S67+T67+Q67+P67+O67+M67+N67+K67+J67+I67+H67+F67+G67+E67+D67+C67+L67)*0.022</f>
        <v>-5128.1373018186696</v>
      </c>
      <c r="Y65" s="308">
        <f>-($B$24+S67+Y67+W67+X67+V67+T67+U67+R67+Q67+P67+N67+O67+L67+K67+J67+I67+G67+H67+F67+E67+D67+C67+M67)*0.022</f>
        <v>-4487.1201390913366</v>
      </c>
      <c r="Z65" s="308">
        <f>-($B$24+T67+Z67+X67+Y67+W67+U67+V67+S67+R67+Q67+O67+P67+M67+L67+K67+J67+H67+I67+G67+F67+E67+D67+C67+N67)*0.022</f>
        <v>-3846.1029763640026</v>
      </c>
      <c r="AA65" s="308">
        <f>-($B$24+U67+AA67+Y67+Z67+X67+V67+W67+T67+S67+R67+P67+Q67+N67+M67+L67+K67+I67+J67+H67+G67+F67+E67+D67+C67+O67)*0.022</f>
        <v>-3205.0858136366696</v>
      </c>
      <c r="AB65" s="308">
        <f>-($B$24+V67+AB67+Z67+AA67+Y67+W67+X67+U67+T67+S67+Q67+R67+O67+N67+M67+L67+J67+K67+I67+H67+G67+F67+E67+D67+C67+P67)*0.022</f>
        <v>-2564.0686509093362</v>
      </c>
      <c r="AC65" s="308">
        <f>-($B$24+W67+AC67+AA67+AB67+Z67+X67+Y67+V67+U67+T67+R67+S67+P67+O67+N67+M67+K67+L67+J67+I67+H67+G67+F67+E67+D67+C67+Q67)*0.022</f>
        <v>-1923.0514881820031</v>
      </c>
      <c r="AD65" s="308">
        <f>-($B$24+X67+AD67+AB67+AC67+AA67+Y67+Z67+W67+V67+U67+S67+T67+Q67+P67+O67+N67+L67+M67+K67+J67+I67+H67+G67+F67+E67+D67+C67+R67)*0.022</f>
        <v>-1282.0343254546697</v>
      </c>
      <c r="AE65" s="308">
        <f>-($B$24+Y67+AE67+AC67+AD67+AB67+Z67+AA67+X67+W67+V67+T67+U67+R67+Q67+P67+O67+M67+N67+L67+K67+J67+I67+H67+G67+F67+E67+D67+C67+S67)*0.022</f>
        <v>-641.01716272733643</v>
      </c>
    </row>
    <row r="66" spans="1:31" x14ac:dyDescent="0.2">
      <c r="A66" s="287" t="s">
        <v>591</v>
      </c>
      <c r="B66" s="288">
        <f t="shared" ref="B66:AE66" si="3">B58+B59</f>
        <v>0</v>
      </c>
      <c r="C66" s="288">
        <f t="shared" si="3"/>
        <v>4110.8130000000001</v>
      </c>
      <c r="D66" s="288">
        <f t="shared" si="3"/>
        <v>4110.8130000000001</v>
      </c>
      <c r="E66" s="288">
        <f t="shared" si="3"/>
        <v>4110.8130000000001</v>
      </c>
      <c r="F66" s="288">
        <f t="shared" si="3"/>
        <v>4110.8130000000001</v>
      </c>
      <c r="G66" s="288">
        <f t="shared" si="3"/>
        <v>4110.8130000000001</v>
      </c>
      <c r="H66" s="288">
        <f t="shared" si="3"/>
        <v>3236.6986871899999</v>
      </c>
      <c r="I66" s="288">
        <f t="shared" si="3"/>
        <v>4110.8130000000001</v>
      </c>
      <c r="J66" s="288">
        <f t="shared" si="3"/>
        <v>30334.2423843</v>
      </c>
      <c r="K66" s="288">
        <f t="shared" si="3"/>
        <v>4110.8130000000001</v>
      </c>
      <c r="L66" s="288">
        <f t="shared" si="3"/>
        <v>4110.8130000000001</v>
      </c>
      <c r="M66" s="288">
        <f t="shared" si="3"/>
        <v>-22170.890671820656</v>
      </c>
      <c r="N66" s="288">
        <f t="shared" si="3"/>
        <v>-8301.6102419020081</v>
      </c>
      <c r="O66" s="288">
        <f t="shared" si="3"/>
        <v>-6786.4787663646748</v>
      </c>
      <c r="P66" s="288">
        <f t="shared" si="3"/>
        <v>-6145.4616036373409</v>
      </c>
      <c r="Q66" s="288">
        <f t="shared" si="3"/>
        <v>-5504.444440910007</v>
      </c>
      <c r="R66" s="288">
        <f t="shared" si="3"/>
        <v>21360.002106117332</v>
      </c>
      <c r="S66" s="288">
        <f t="shared" si="3"/>
        <v>-4222.4101154553391</v>
      </c>
      <c r="T66" s="288">
        <f t="shared" si="3"/>
        <v>-4455.5072655380045</v>
      </c>
      <c r="U66" s="288">
        <f t="shared" si="3"/>
        <v>-2940.3757900006703</v>
      </c>
      <c r="V66" s="288">
        <f t="shared" si="3"/>
        <v>-2299.3586272733364</v>
      </c>
      <c r="W66" s="288">
        <f t="shared" si="3"/>
        <v>-1658.3414645460025</v>
      </c>
      <c r="X66" s="288">
        <f t="shared" si="3"/>
        <v>-1017.3243018186695</v>
      </c>
      <c r="Y66" s="288">
        <f t="shared" si="3"/>
        <v>-376.30713909133647</v>
      </c>
      <c r="Z66" s="288">
        <f t="shared" si="3"/>
        <v>25614.025095125995</v>
      </c>
      <c r="AA66" s="288">
        <f t="shared" si="3"/>
        <v>905.72718636333047</v>
      </c>
      <c r="AB66" s="288">
        <f t="shared" si="3"/>
        <v>1546.7443490906639</v>
      </c>
      <c r="AC66" s="288">
        <f t="shared" si="3"/>
        <v>2187.761511817997</v>
      </c>
      <c r="AD66" s="288">
        <f t="shared" si="3"/>
        <v>2828.7786745453304</v>
      </c>
      <c r="AE66" s="288">
        <f t="shared" si="3"/>
        <v>3469.7958372726634</v>
      </c>
    </row>
    <row r="67" spans="1:31" x14ac:dyDescent="0.2">
      <c r="A67" s="284" t="s">
        <v>253</v>
      </c>
      <c r="B67" s="289">
        <v>0</v>
      </c>
      <c r="C67" s="289">
        <f>-($B$24)*$B$27/$B$26</f>
        <v>-29137.143760333336</v>
      </c>
      <c r="D67" s="289">
        <f>C67</f>
        <v>-29137.143760333336</v>
      </c>
      <c r="E67" s="290">
        <f t="shared" ref="E67:AE67" si="4">D67</f>
        <v>-29137.143760333336</v>
      </c>
      <c r="F67" s="290">
        <f t="shared" si="4"/>
        <v>-29137.143760333336</v>
      </c>
      <c r="G67" s="290">
        <f t="shared" si="4"/>
        <v>-29137.143760333336</v>
      </c>
      <c r="H67" s="290">
        <f t="shared" si="4"/>
        <v>-29137.143760333336</v>
      </c>
      <c r="I67" s="290">
        <f t="shared" si="4"/>
        <v>-29137.143760333336</v>
      </c>
      <c r="J67" s="290">
        <f t="shared" si="4"/>
        <v>-29137.143760333336</v>
      </c>
      <c r="K67" s="290">
        <f t="shared" si="4"/>
        <v>-29137.143760333336</v>
      </c>
      <c r="L67" s="290">
        <f t="shared" si="4"/>
        <v>-29137.143760333336</v>
      </c>
      <c r="M67" s="290">
        <f t="shared" si="4"/>
        <v>-29137.143760333336</v>
      </c>
      <c r="N67" s="290">
        <f t="shared" si="4"/>
        <v>-29137.143760333336</v>
      </c>
      <c r="O67" s="290">
        <f t="shared" si="4"/>
        <v>-29137.143760333336</v>
      </c>
      <c r="P67" s="290">
        <f t="shared" si="4"/>
        <v>-29137.143760333336</v>
      </c>
      <c r="Q67" s="290">
        <f t="shared" si="4"/>
        <v>-29137.143760333336</v>
      </c>
      <c r="R67" s="290">
        <f t="shared" si="4"/>
        <v>-29137.143760333336</v>
      </c>
      <c r="S67" s="290">
        <f t="shared" si="4"/>
        <v>-29137.143760333336</v>
      </c>
      <c r="T67" s="290">
        <f t="shared" si="4"/>
        <v>-29137.143760333336</v>
      </c>
      <c r="U67" s="290">
        <f t="shared" si="4"/>
        <v>-29137.143760333336</v>
      </c>
      <c r="V67" s="290">
        <f t="shared" si="4"/>
        <v>-29137.143760333336</v>
      </c>
      <c r="W67" s="290">
        <f t="shared" si="4"/>
        <v>-29137.143760333336</v>
      </c>
      <c r="X67" s="290">
        <f t="shared" si="4"/>
        <v>-29137.143760333336</v>
      </c>
      <c r="Y67" s="290">
        <f t="shared" si="4"/>
        <v>-29137.143760333336</v>
      </c>
      <c r="Z67" s="290">
        <f t="shared" si="4"/>
        <v>-29137.143760333336</v>
      </c>
      <c r="AA67" s="290">
        <f t="shared" si="4"/>
        <v>-29137.143760333336</v>
      </c>
      <c r="AB67" s="290">
        <f t="shared" si="4"/>
        <v>-29137.143760333336</v>
      </c>
      <c r="AC67" s="290">
        <f t="shared" si="4"/>
        <v>-29137.143760333336</v>
      </c>
      <c r="AD67" s="290">
        <f t="shared" si="4"/>
        <v>-29137.143760333336</v>
      </c>
      <c r="AE67" s="290">
        <f t="shared" si="4"/>
        <v>-29137.143760333336</v>
      </c>
    </row>
    <row r="68" spans="1:31" x14ac:dyDescent="0.2">
      <c r="A68" s="287" t="s">
        <v>592</v>
      </c>
      <c r="B68" s="288">
        <f t="shared" ref="B68:AE68" si="5">B66+B67</f>
        <v>0</v>
      </c>
      <c r="C68" s="288">
        <f>C66+C67</f>
        <v>-25026.330760333338</v>
      </c>
      <c r="D68" s="288">
        <f t="shared" si="5"/>
        <v>-25026.330760333338</v>
      </c>
      <c r="E68" s="288">
        <f t="shared" si="5"/>
        <v>-25026.330760333338</v>
      </c>
      <c r="F68" s="288">
        <f t="shared" si="5"/>
        <v>-25026.330760333338</v>
      </c>
      <c r="G68" s="288">
        <f t="shared" si="5"/>
        <v>-25026.330760333338</v>
      </c>
      <c r="H68" s="288">
        <f t="shared" si="5"/>
        <v>-25900.445073143335</v>
      </c>
      <c r="I68" s="288">
        <f t="shared" si="5"/>
        <v>-25026.330760333338</v>
      </c>
      <c r="J68" s="288">
        <f t="shared" si="5"/>
        <v>1197.0986239666636</v>
      </c>
      <c r="K68" s="288">
        <f t="shared" si="5"/>
        <v>-25026.330760333338</v>
      </c>
      <c r="L68" s="288">
        <f t="shared" si="5"/>
        <v>-25026.330760333338</v>
      </c>
      <c r="M68" s="288">
        <f t="shared" si="5"/>
        <v>-51308.034432153989</v>
      </c>
      <c r="N68" s="288">
        <f t="shared" si="5"/>
        <v>-37438.754002235342</v>
      </c>
      <c r="O68" s="288">
        <f t="shared" si="5"/>
        <v>-35923.622526698011</v>
      </c>
      <c r="P68" s="288">
        <f t="shared" si="5"/>
        <v>-35282.605363970681</v>
      </c>
      <c r="Q68" s="288">
        <f t="shared" si="5"/>
        <v>-34641.588201243343</v>
      </c>
      <c r="R68" s="288">
        <f t="shared" si="5"/>
        <v>-7777.1416542160041</v>
      </c>
      <c r="S68" s="288">
        <f t="shared" si="5"/>
        <v>-33359.553875788675</v>
      </c>
      <c r="T68" s="288">
        <f t="shared" si="5"/>
        <v>-33592.651025871339</v>
      </c>
      <c r="U68" s="288">
        <f t="shared" si="5"/>
        <v>-32077.519550334007</v>
      </c>
      <c r="V68" s="288">
        <f t="shared" si="5"/>
        <v>-31436.502387606673</v>
      </c>
      <c r="W68" s="288">
        <f t="shared" si="5"/>
        <v>-30795.48522487934</v>
      </c>
      <c r="X68" s="288">
        <f t="shared" si="5"/>
        <v>-30154.468062152006</v>
      </c>
      <c r="Y68" s="288">
        <f t="shared" si="5"/>
        <v>-29513.450899424672</v>
      </c>
      <c r="Z68" s="288">
        <f t="shared" si="5"/>
        <v>-3523.1186652073411</v>
      </c>
      <c r="AA68" s="288">
        <f t="shared" si="5"/>
        <v>-28231.416573970004</v>
      </c>
      <c r="AB68" s="288">
        <f t="shared" si="5"/>
        <v>-27590.399411242674</v>
      </c>
      <c r="AC68" s="288">
        <f t="shared" si="5"/>
        <v>-26949.38224851534</v>
      </c>
      <c r="AD68" s="288">
        <f t="shared" si="5"/>
        <v>-26308.365085788006</v>
      </c>
      <c r="AE68" s="288">
        <f t="shared" si="5"/>
        <v>-25667.347923060672</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-25026.330760333338</v>
      </c>
      <c r="D70" s="288">
        <f t="shared" si="6"/>
        <v>-25026.330760333338</v>
      </c>
      <c r="E70" s="288">
        <f t="shared" si="6"/>
        <v>-25026.330760333338</v>
      </c>
      <c r="F70" s="288">
        <f t="shared" si="6"/>
        <v>-25026.330760333338</v>
      </c>
      <c r="G70" s="288">
        <f t="shared" si="6"/>
        <v>-25026.330760333338</v>
      </c>
      <c r="H70" s="288">
        <f t="shared" si="6"/>
        <v>-25900.445073143335</v>
      </c>
      <c r="I70" s="288">
        <f t="shared" si="6"/>
        <v>-25026.330760333338</v>
      </c>
      <c r="J70" s="288">
        <f t="shared" si="6"/>
        <v>1197.0986239666636</v>
      </c>
      <c r="K70" s="288">
        <f t="shared" si="6"/>
        <v>-25026.330760333338</v>
      </c>
      <c r="L70" s="288">
        <f t="shared" si="6"/>
        <v>-25026.330760333338</v>
      </c>
      <c r="M70" s="288">
        <f t="shared" si="6"/>
        <v>-51308.034432153989</v>
      </c>
      <c r="N70" s="288">
        <f t="shared" si="6"/>
        <v>-37438.754002235342</v>
      </c>
      <c r="O70" s="288">
        <f t="shared" si="6"/>
        <v>-35923.622526698011</v>
      </c>
      <c r="P70" s="288">
        <f t="shared" si="6"/>
        <v>-35282.605363970681</v>
      </c>
      <c r="Q70" s="288">
        <f t="shared" si="6"/>
        <v>-34641.588201243343</v>
      </c>
      <c r="R70" s="288">
        <f t="shared" si="6"/>
        <v>-7777.1416542160041</v>
      </c>
      <c r="S70" s="288">
        <f t="shared" si="6"/>
        <v>-33359.553875788675</v>
      </c>
      <c r="T70" s="288">
        <f t="shared" si="6"/>
        <v>-33592.651025871339</v>
      </c>
      <c r="U70" s="288">
        <f t="shared" si="6"/>
        <v>-32077.519550334007</v>
      </c>
      <c r="V70" s="288">
        <f t="shared" si="6"/>
        <v>-31436.502387606673</v>
      </c>
      <c r="W70" s="288">
        <f t="shared" si="6"/>
        <v>-30795.48522487934</v>
      </c>
      <c r="X70" s="288">
        <f t="shared" si="6"/>
        <v>-30154.468062152006</v>
      </c>
      <c r="Y70" s="288">
        <f t="shared" si="6"/>
        <v>-29513.450899424672</v>
      </c>
      <c r="Z70" s="288">
        <f t="shared" si="6"/>
        <v>-3523.1186652073411</v>
      </c>
      <c r="AA70" s="288">
        <f t="shared" si="6"/>
        <v>-28231.416573970004</v>
      </c>
      <c r="AB70" s="288">
        <f t="shared" si="6"/>
        <v>-27590.399411242674</v>
      </c>
      <c r="AC70" s="288">
        <f t="shared" si="6"/>
        <v>-26949.38224851534</v>
      </c>
      <c r="AD70" s="288">
        <f t="shared" si="6"/>
        <v>-26308.365085788006</v>
      </c>
      <c r="AE70" s="288">
        <f t="shared" si="6"/>
        <v>-25667.347923060672</v>
      </c>
    </row>
    <row r="71" spans="1:31" x14ac:dyDescent="0.2">
      <c r="A71" s="284" t="s">
        <v>251</v>
      </c>
      <c r="B71" s="289">
        <f t="shared" ref="B71:AE71" si="7">-B70*$B$35</f>
        <v>0</v>
      </c>
      <c r="C71" s="289">
        <f t="shared" si="7"/>
        <v>5005.2661520666679</v>
      </c>
      <c r="D71" s="289">
        <f t="shared" si="7"/>
        <v>5005.2661520666679</v>
      </c>
      <c r="E71" s="289">
        <f t="shared" si="7"/>
        <v>5005.2661520666679</v>
      </c>
      <c r="F71" s="289">
        <f t="shared" si="7"/>
        <v>5005.2661520666679</v>
      </c>
      <c r="G71" s="289">
        <f t="shared" si="7"/>
        <v>5005.2661520666679</v>
      </c>
      <c r="H71" s="289">
        <f t="shared" si="7"/>
        <v>5180.0890146286674</v>
      </c>
      <c r="I71" s="289">
        <f t="shared" si="7"/>
        <v>5005.2661520666679</v>
      </c>
      <c r="J71" s="289">
        <f t="shared" si="7"/>
        <v>-239.41972479333273</v>
      </c>
      <c r="K71" s="289">
        <f t="shared" si="7"/>
        <v>5005.2661520666679</v>
      </c>
      <c r="L71" s="289">
        <f t="shared" si="7"/>
        <v>5005.2661520666679</v>
      </c>
      <c r="M71" s="289">
        <f t="shared" si="7"/>
        <v>10261.606886430798</v>
      </c>
      <c r="N71" s="289">
        <f t="shared" si="7"/>
        <v>7487.7508004470692</v>
      </c>
      <c r="O71" s="289">
        <f t="shared" si="7"/>
        <v>7184.7245053396027</v>
      </c>
      <c r="P71" s="289">
        <f t="shared" si="7"/>
        <v>7056.5210727941367</v>
      </c>
      <c r="Q71" s="289">
        <f t="shared" si="7"/>
        <v>6928.3176402486688</v>
      </c>
      <c r="R71" s="289">
        <f t="shared" si="7"/>
        <v>1555.4283308432009</v>
      </c>
      <c r="S71" s="289">
        <f t="shared" si="7"/>
        <v>6671.9107751577358</v>
      </c>
      <c r="T71" s="289">
        <f t="shared" si="7"/>
        <v>6718.5302051742683</v>
      </c>
      <c r="U71" s="289">
        <f t="shared" si="7"/>
        <v>6415.5039100668018</v>
      </c>
      <c r="V71" s="289">
        <f t="shared" si="7"/>
        <v>6287.3004775213349</v>
      </c>
      <c r="W71" s="289">
        <f t="shared" si="7"/>
        <v>6159.0970449758679</v>
      </c>
      <c r="X71" s="289">
        <f t="shared" si="7"/>
        <v>6030.8936124304018</v>
      </c>
      <c r="Y71" s="289">
        <f t="shared" si="7"/>
        <v>5902.6901798849349</v>
      </c>
      <c r="Z71" s="289">
        <f t="shared" si="7"/>
        <v>704.62373304146831</v>
      </c>
      <c r="AA71" s="289">
        <f t="shared" si="7"/>
        <v>5646.2833147940009</v>
      </c>
      <c r="AB71" s="289">
        <f t="shared" si="7"/>
        <v>5518.0798822485349</v>
      </c>
      <c r="AC71" s="289">
        <f t="shared" si="7"/>
        <v>5389.8764497030679</v>
      </c>
      <c r="AD71" s="289">
        <f t="shared" si="7"/>
        <v>5261.6730171576019</v>
      </c>
      <c r="AE71" s="289">
        <f t="shared" si="7"/>
        <v>5133.4695846121349</v>
      </c>
    </row>
    <row r="72" spans="1:31" ht="13.5" thickBot="1" x14ac:dyDescent="0.25">
      <c r="A72" s="291" t="s">
        <v>255</v>
      </c>
      <c r="B72" s="292">
        <f t="shared" ref="B72:AE72" si="8">B70+B71</f>
        <v>0</v>
      </c>
      <c r="C72" s="292">
        <f t="shared" si="8"/>
        <v>-20021.064608266672</v>
      </c>
      <c r="D72" s="292">
        <f t="shared" si="8"/>
        <v>-20021.064608266672</v>
      </c>
      <c r="E72" s="292">
        <f t="shared" si="8"/>
        <v>-20021.064608266672</v>
      </c>
      <c r="F72" s="292">
        <f t="shared" si="8"/>
        <v>-20021.064608266672</v>
      </c>
      <c r="G72" s="292">
        <f t="shared" si="8"/>
        <v>-20021.064608266672</v>
      </c>
      <c r="H72" s="292">
        <f t="shared" si="8"/>
        <v>-20720.35605851467</v>
      </c>
      <c r="I72" s="292">
        <f t="shared" si="8"/>
        <v>-20021.064608266672</v>
      </c>
      <c r="J72" s="292">
        <f t="shared" si="8"/>
        <v>957.67889917333082</v>
      </c>
      <c r="K72" s="292">
        <f t="shared" si="8"/>
        <v>-20021.064608266672</v>
      </c>
      <c r="L72" s="292">
        <f t="shared" si="8"/>
        <v>-20021.064608266672</v>
      </c>
      <c r="M72" s="292">
        <f t="shared" si="8"/>
        <v>-41046.427545723192</v>
      </c>
      <c r="N72" s="292">
        <f t="shared" si="8"/>
        <v>-29951.003201788273</v>
      </c>
      <c r="O72" s="292">
        <f t="shared" si="8"/>
        <v>-28738.898021358407</v>
      </c>
      <c r="P72" s="292">
        <f t="shared" si="8"/>
        <v>-28226.084291176543</v>
      </c>
      <c r="Q72" s="292">
        <f t="shared" si="8"/>
        <v>-27713.270560994675</v>
      </c>
      <c r="R72" s="292">
        <f t="shared" si="8"/>
        <v>-6221.7133233728036</v>
      </c>
      <c r="S72" s="292">
        <f t="shared" si="8"/>
        <v>-26687.643100630939</v>
      </c>
      <c r="T72" s="292">
        <f t="shared" si="8"/>
        <v>-26874.12082069707</v>
      </c>
      <c r="U72" s="292">
        <f t="shared" si="8"/>
        <v>-25662.015640267207</v>
      </c>
      <c r="V72" s="292">
        <f t="shared" si="8"/>
        <v>-25149.201910085339</v>
      </c>
      <c r="W72" s="292">
        <f t="shared" si="8"/>
        <v>-24636.388179903472</v>
      </c>
      <c r="X72" s="292">
        <f t="shared" si="8"/>
        <v>-24123.574449721604</v>
      </c>
      <c r="Y72" s="292">
        <f t="shared" si="8"/>
        <v>-23610.760719539736</v>
      </c>
      <c r="Z72" s="292">
        <f t="shared" si="8"/>
        <v>-2818.4949321658728</v>
      </c>
      <c r="AA72" s="292">
        <f t="shared" si="8"/>
        <v>-22585.133259176004</v>
      </c>
      <c r="AB72" s="292">
        <f t="shared" si="8"/>
        <v>-22072.31952899414</v>
      </c>
      <c r="AC72" s="292">
        <f t="shared" si="8"/>
        <v>-21559.505798812272</v>
      </c>
      <c r="AD72" s="292">
        <f t="shared" si="8"/>
        <v>-21046.692068630404</v>
      </c>
      <c r="AE72" s="292">
        <f t="shared" si="8"/>
        <v>-20533.878338448536</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-25026.330760333338</v>
      </c>
      <c r="D75" s="288">
        <f t="shared" si="9"/>
        <v>-25026.330760333338</v>
      </c>
      <c r="E75" s="288">
        <f t="shared" si="9"/>
        <v>-25026.330760333338</v>
      </c>
      <c r="F75" s="288">
        <f t="shared" si="9"/>
        <v>-25026.330760333338</v>
      </c>
      <c r="G75" s="288">
        <f t="shared" si="9"/>
        <v>-25026.330760333338</v>
      </c>
      <c r="H75" s="288">
        <f t="shared" si="9"/>
        <v>-25900.445073143335</v>
      </c>
      <c r="I75" s="288">
        <f t="shared" si="9"/>
        <v>-25026.330760333338</v>
      </c>
      <c r="J75" s="288">
        <f t="shared" si="9"/>
        <v>1197.0986239666636</v>
      </c>
      <c r="K75" s="288">
        <f t="shared" si="9"/>
        <v>-25026.330760333338</v>
      </c>
      <c r="L75" s="288">
        <f t="shared" si="9"/>
        <v>-25026.330760333338</v>
      </c>
      <c r="M75" s="288">
        <f t="shared" si="9"/>
        <v>-51308.034432153989</v>
      </c>
      <c r="N75" s="288">
        <f t="shared" si="9"/>
        <v>-37438.754002235342</v>
      </c>
      <c r="O75" s="288">
        <f t="shared" si="9"/>
        <v>-35923.622526698011</v>
      </c>
      <c r="P75" s="288">
        <f t="shared" si="9"/>
        <v>-35282.605363970681</v>
      </c>
      <c r="Q75" s="288">
        <f t="shared" si="9"/>
        <v>-34641.588201243343</v>
      </c>
      <c r="R75" s="288">
        <f t="shared" si="9"/>
        <v>-7777.1416542160041</v>
      </c>
      <c r="S75" s="288">
        <f t="shared" si="9"/>
        <v>-33359.553875788675</v>
      </c>
      <c r="T75" s="288">
        <f t="shared" si="9"/>
        <v>-33592.651025871339</v>
      </c>
      <c r="U75" s="288">
        <f t="shared" si="9"/>
        <v>-32077.519550334007</v>
      </c>
      <c r="V75" s="288">
        <f t="shared" si="9"/>
        <v>-31436.502387606673</v>
      </c>
      <c r="W75" s="288">
        <f t="shared" si="9"/>
        <v>-30795.48522487934</v>
      </c>
      <c r="X75" s="288">
        <f t="shared" si="9"/>
        <v>-30154.468062152006</v>
      </c>
      <c r="Y75" s="288">
        <f t="shared" si="9"/>
        <v>-29513.450899424672</v>
      </c>
      <c r="Z75" s="288">
        <f t="shared" si="9"/>
        <v>-3523.1186652073411</v>
      </c>
      <c r="AA75" s="288">
        <f t="shared" si="9"/>
        <v>-28231.416573970004</v>
      </c>
      <c r="AB75" s="288">
        <f t="shared" si="9"/>
        <v>-27590.399411242674</v>
      </c>
      <c r="AC75" s="288">
        <f t="shared" si="9"/>
        <v>-26949.38224851534</v>
      </c>
      <c r="AD75" s="288">
        <f t="shared" si="9"/>
        <v>-26308.365085788006</v>
      </c>
      <c r="AE75" s="288">
        <f t="shared" si="9"/>
        <v>-25667.347923060672</v>
      </c>
    </row>
    <row r="76" spans="1:31" x14ac:dyDescent="0.2">
      <c r="A76" s="284" t="s">
        <v>253</v>
      </c>
      <c r="B76" s="289">
        <f t="shared" ref="B76:AE76" si="10">-B67</f>
        <v>0</v>
      </c>
      <c r="C76" s="289">
        <f t="shared" si="10"/>
        <v>29137.143760333336</v>
      </c>
      <c r="D76" s="289">
        <f t="shared" si="10"/>
        <v>29137.143760333336</v>
      </c>
      <c r="E76" s="289">
        <f t="shared" si="10"/>
        <v>29137.143760333336</v>
      </c>
      <c r="F76" s="289">
        <f t="shared" si="10"/>
        <v>29137.143760333336</v>
      </c>
      <c r="G76" s="289">
        <f t="shared" si="10"/>
        <v>29137.143760333336</v>
      </c>
      <c r="H76" s="289">
        <f t="shared" si="10"/>
        <v>29137.143760333336</v>
      </c>
      <c r="I76" s="289">
        <f t="shared" si="10"/>
        <v>29137.143760333336</v>
      </c>
      <c r="J76" s="289">
        <f t="shared" si="10"/>
        <v>29137.143760333336</v>
      </c>
      <c r="K76" s="289">
        <f t="shared" si="10"/>
        <v>29137.143760333336</v>
      </c>
      <c r="L76" s="289">
        <f t="shared" si="10"/>
        <v>29137.143760333336</v>
      </c>
      <c r="M76" s="289">
        <f t="shared" si="10"/>
        <v>29137.143760333336</v>
      </c>
      <c r="N76" s="289">
        <f t="shared" si="10"/>
        <v>29137.143760333336</v>
      </c>
      <c r="O76" s="289">
        <f t="shared" si="10"/>
        <v>29137.143760333336</v>
      </c>
      <c r="P76" s="289">
        <f t="shared" si="10"/>
        <v>29137.143760333336</v>
      </c>
      <c r="Q76" s="289">
        <f t="shared" si="10"/>
        <v>29137.143760333336</v>
      </c>
      <c r="R76" s="289">
        <f t="shared" si="10"/>
        <v>29137.143760333336</v>
      </c>
      <c r="S76" s="289">
        <f t="shared" si="10"/>
        <v>29137.143760333336</v>
      </c>
      <c r="T76" s="289">
        <f t="shared" si="10"/>
        <v>29137.143760333336</v>
      </c>
      <c r="U76" s="289">
        <f t="shared" si="10"/>
        <v>29137.143760333336</v>
      </c>
      <c r="V76" s="289">
        <f t="shared" si="10"/>
        <v>29137.143760333336</v>
      </c>
      <c r="W76" s="289">
        <f t="shared" si="10"/>
        <v>29137.143760333336</v>
      </c>
      <c r="X76" s="289">
        <f t="shared" si="10"/>
        <v>29137.143760333336</v>
      </c>
      <c r="Y76" s="289">
        <f t="shared" si="10"/>
        <v>29137.143760333336</v>
      </c>
      <c r="Z76" s="289">
        <f t="shared" si="10"/>
        <v>29137.143760333336</v>
      </c>
      <c r="AA76" s="289">
        <f t="shared" si="10"/>
        <v>29137.143760333336</v>
      </c>
      <c r="AB76" s="289">
        <f t="shared" si="10"/>
        <v>29137.143760333336</v>
      </c>
      <c r="AC76" s="289">
        <f t="shared" si="10"/>
        <v>29137.143760333336</v>
      </c>
      <c r="AD76" s="289">
        <f t="shared" si="10"/>
        <v>29137.143760333336</v>
      </c>
      <c r="AE76" s="289">
        <f t="shared" si="10"/>
        <v>29137.143760333336</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row>
    <row r="79" spans="1:31" x14ac:dyDescent="0.2">
      <c r="A79" s="284" t="s">
        <v>250</v>
      </c>
      <c r="B79" s="289">
        <f>IF(((SUM($B$58:B58)+SUM($B$60:B64))+SUM($B$81:B81))&lt;0,((SUM($B$58:B58)+SUM($B$60:B64))+SUM($B$81:B81))*0.2-SUM($A$79:A79),IF(SUM(A$79:$A79)&lt;0,0-SUM(A$79:$A79),0))</f>
        <v>-209787.43507440004</v>
      </c>
      <c r="C79" s="289">
        <f>IF(((SUM($B$58:C58)+SUM($B$60:C64))+SUM($B$81:C81))&lt;0,((SUM($B$58:C58)+SUM($B$60:C64))+SUM($B$81:C81))*0.2-SUM($A$79:B79),IF(SUM($A$79:B79)&lt;0,0-SUM($A$79:B79),0))</f>
        <v>822.16260000001057</v>
      </c>
      <c r="D79" s="289">
        <f>IF(((SUM($B$58:D58)+SUM($B$60:D64))+SUM($B$81:D81))&lt;0,((SUM($B$58:D58)+SUM($B$60:D64))+SUM($B$81:D81))*0.2-SUM($A$79:C79),IF(SUM($A$79:C79)&lt;0,0-SUM($A$79:C79),0))</f>
        <v>822.16260000001057</v>
      </c>
      <c r="E79" s="289">
        <f>IF(((SUM($B$58:E58)+SUM($B$60:E64))+SUM($B$81:E81))&lt;0,((SUM($B$58:E58)+SUM($B$60:E64))+SUM($B$81:E81))*0.2-SUM($A$79:D79),IF(SUM($A$79:D79)&lt;0,0-SUM($A$79:D79),0))</f>
        <v>822.16259999998147</v>
      </c>
      <c r="F79" s="289">
        <f>IF(((SUM($B$58:F58)+SUM($B$60:F64))+SUM($B$81:F81))&lt;0,((SUM($B$58:F58)+SUM($B$60:F64))+SUM($B$81:F81))*0.2-SUM($A$79:E79),IF(SUM($A$79:E79)&lt;0,0-SUM($A$79:E79),0))</f>
        <v>822.16260000001057</v>
      </c>
      <c r="G79" s="289">
        <f>IF(((SUM($B$58:G58)+SUM($B$60:G64))+SUM($B$81:G81))&lt;0,((SUM($B$58:G58)+SUM($B$60:G64))+SUM($B$81:G81))*0.2-SUM($A$79:F79),IF(SUM($A$79:F79)&lt;0,0-SUM($A$79:F79),0))</f>
        <v>822.16259999998147</v>
      </c>
      <c r="H79" s="289">
        <f>IF(((SUM($B$58:H58)+SUM($B$60:H64))+SUM($B$81:H81))&lt;0,((SUM($B$58:H58)+SUM($B$60:H64))+SUM($B$81:H81))*0.2-SUM($A$79:G79),IF(SUM($A$79:G79)&lt;0,0-SUM($A$79:G79),0))</f>
        <v>647.33973743801471</v>
      </c>
      <c r="I79" s="289">
        <f>IF(((SUM($B$58:I58)+SUM($B$60:I64))+SUM($B$81:I81))&lt;0,((SUM($B$58:I58)+SUM($B$60:I64))+SUM($B$81:I81))*0.2-SUM($A$79:H79),IF(SUM($A$79:H79)&lt;0,0-SUM($A$79:H79),0))</f>
        <v>822.16260000001057</v>
      </c>
      <c r="J79" s="289">
        <f>IF(((SUM($B$58:J58)+SUM($B$60:J64))+SUM($B$81:J81))&lt;0,((SUM($B$58:J58)+SUM($B$60:J64))+SUM($B$81:J81))*0.2-SUM($A$79:I79),IF(SUM($A$79:I79)&lt;0,0-SUM($A$79:I79),0))</f>
        <v>6066.8484768599737</v>
      </c>
      <c r="K79" s="289">
        <f>IF(((SUM($B$58:K58)+SUM($B$60:K64))+SUM($B$81:K81))&lt;0,((SUM($B$58:K58)+SUM($B$60:K64))+SUM($B$81:K81))*0.2-SUM($A$79:J79),IF(SUM($A$79:J79)&lt;0,0-SUM($A$79:J79),0))</f>
        <v>822.16260000003967</v>
      </c>
      <c r="L79" s="289">
        <f>IF(((SUM($B$58:L58)+SUM($B$60:L64))+SUM($B$81:L81))&lt;0,((SUM($B$58:L58)+SUM($B$60:L64))+SUM($B$81:L81))*0.2-SUM($A$79:K79),IF(SUM($A$79:K79)&lt;0,0-SUM($A$79:K79),0))</f>
        <v>822.16259999998147</v>
      </c>
      <c r="M79" s="289">
        <f>IF(((SUM($B$58:M58)+SUM($B$60:M64))+SUM($B$81:M81))&lt;0,((SUM($B$58:M58)+SUM($B$60:M64))+SUM($B$81:M81))*0.2-SUM($A$79:L79),IF(SUM($A$79:L79)&lt;0,0-SUM($A$79:L79),0))</f>
        <v>822.16259999998147</v>
      </c>
      <c r="N79" s="289">
        <f>IF(((SUM($B$58:N58)+SUM($B$60:N64))+SUM($B$81:N81))&lt;0,((SUM($B$58:N58)+SUM($B$60:N64))+SUM($B$81:N81))*0.2-SUM($A$79:M79),IF(SUM($A$79:M79)&lt;0,0-SUM($A$79:M79),0))</f>
        <v>647.33973743801471</v>
      </c>
      <c r="O79" s="289">
        <f>IF(((SUM($B$58:O58)+SUM($B$60:O64))+SUM($B$81:O81))&lt;0,((SUM($B$58:O58)+SUM($B$60:O64))+SUM($B$81:O81))*0.2-SUM($A$79:N79),IF(SUM($A$79:N79)&lt;0,0-SUM($A$79:N79),0))</f>
        <v>822.16260000001057</v>
      </c>
      <c r="P79" s="289">
        <f>IF(((SUM($B$58:P58)+SUM($B$60:P64))+SUM($B$81:P81))&lt;0,((SUM($B$58:P58)+SUM($B$60:P64))+SUM($B$81:P81))*0.2-SUM($A$79:O79),IF(SUM($A$79:O79)&lt;0,0-SUM($A$79:O79),0))</f>
        <v>822.16259999998147</v>
      </c>
      <c r="Q79" s="289">
        <f>IF(((SUM($B$58:Q58)+SUM($B$60:Q64))+SUM($B$81:Q81))&lt;0,((SUM($B$58:Q58)+SUM($B$60:Q64))+SUM($B$81:Q81))*0.2-SUM($A$79:P79),IF(SUM($A$79:P79)&lt;0,0-SUM($A$79:P79),0))</f>
        <v>822.16260000001057</v>
      </c>
      <c r="R79" s="289">
        <f>IF(((SUM($B$58:R58)+SUM($B$60:R64))+SUM($B$81:R81))&lt;0,((SUM($B$58:R58)+SUM($B$60:R64))+SUM($B$81:R81))*0.2-SUM($A$79:Q79),IF(SUM($A$79:Q79)&lt;0,0-SUM($A$79:Q79),0))</f>
        <v>6066.8484768600028</v>
      </c>
      <c r="S79" s="289">
        <f>IF(((SUM($B$58:S58)+SUM($B$60:S64))+SUM($B$81:S81))&lt;0,((SUM($B$58:S58)+SUM($B$60:S64))+SUM($B$81:S81))*0.2-SUM($A$79:R79),IF(SUM($A$79:R79)&lt;0,0-SUM($A$79:R79),0))</f>
        <v>822.16260000001057</v>
      </c>
      <c r="T79" s="289">
        <f>IF(((SUM($B$58:T58)+SUM($B$60:T64))+SUM($B$81:T81))&lt;0,((SUM($B$58:T58)+SUM($B$60:T64))+SUM($B$81:T81))*0.2-SUM($A$79:S79),IF(SUM($A$79:S79)&lt;0,0-SUM($A$79:S79),0))</f>
        <v>647.3397374379856</v>
      </c>
      <c r="U79" s="289">
        <f>IF(((SUM($B$58:U58)+SUM($B$60:U64))+SUM($B$81:U81))&lt;0,((SUM($B$58:U58)+SUM($B$60:U64))+SUM($B$81:U81))*0.2-SUM($A$79:T79),IF(SUM($A$79:T79)&lt;0,0-SUM($A$79:T79),0))</f>
        <v>822.16260000001057</v>
      </c>
      <c r="V79" s="289">
        <f>IF(((SUM($B$58:V58)+SUM($B$60:V64))+SUM($B$81:V81))&lt;0,((SUM($B$58:V58)+SUM($B$60:V64))+SUM($B$81:V81))*0.2-SUM($A$79:U79),IF(SUM($A$79:U79)&lt;0,0-SUM($A$79:U79),0))</f>
        <v>822.16259999998147</v>
      </c>
      <c r="W79" s="289">
        <f>IF(((SUM($B$58:W58)+SUM($B$60:W64))+SUM($B$81:W81))&lt;0,((SUM($B$58:W58)+SUM($B$60:W64))+SUM($B$81:W81))*0.2-SUM($A$79:V79),IF(SUM($A$79:V79)&lt;0,0-SUM($A$79:V79),0))</f>
        <v>822.16260000001057</v>
      </c>
      <c r="X79" s="289">
        <f>IF(((SUM($B$58:X58)+SUM($B$60:X64))+SUM($B$81:X81))&lt;0,((SUM($B$58:X58)+SUM($B$60:X64))+SUM($B$81:X81))*0.2-SUM($A$79:W79),IF(SUM($A$79:W79)&lt;0,0-SUM($A$79:W79),0))</f>
        <v>822.16259999998147</v>
      </c>
      <c r="Y79" s="289">
        <f>IF(((SUM($B$58:Y58)+SUM($B$60:Y64))+SUM($B$81:Y81))&lt;0,((SUM($B$58:Y58)+SUM($B$60:Y64))+SUM($B$81:Y81))*0.2-SUM($A$79:X79),IF(SUM($A$79:X79)&lt;0,0-SUM($A$79:X79),0))</f>
        <v>822.16260000001057</v>
      </c>
      <c r="Z79" s="289">
        <f>IF(((SUM($B$58:Z58)+SUM($B$60:Z64))+SUM($B$81:Z81))&lt;0,((SUM($B$58:Z58)+SUM($B$60:Z64))+SUM($B$81:Z81))*0.2-SUM($A$79:Y79),IF(SUM($A$79:Y79)&lt;0,0-SUM($A$79:Y79),0))</f>
        <v>5892.025614298007</v>
      </c>
      <c r="AA79" s="289">
        <f>IF(((SUM($B$58:AA58)+SUM($B$60:AA64))+SUM($B$81:AA81))&lt;0,((SUM($B$58:AA58)+SUM($B$60:AA64))+SUM($B$81:AA81))*0.2-SUM($A$79:Z79),IF(SUM($A$79:Z79)&lt;0,0-SUM($A$79:Z79),0))</f>
        <v>822.16259999998147</v>
      </c>
      <c r="AB79" s="289">
        <f>IF(((SUM($B$58:AB58)+SUM($B$60:AB64))+SUM($B$81:AB81))&lt;0,((SUM($B$58:AB58)+SUM($B$60:AB64))+SUM($B$81:AB81))*0.2-SUM($A$79:AA79),IF(SUM($A$79:AA79)&lt;0,0-SUM($A$79:AA79),0))</f>
        <v>822.16260000001057</v>
      </c>
      <c r="AC79" s="289">
        <f>IF(((SUM($B$58:AC58)+SUM($B$60:AC64))+SUM($B$81:AC81))&lt;0,((SUM($B$58:AC58)+SUM($B$60:AC64))+SUM($B$81:AC81))*0.2-SUM($A$79:AB79),IF(SUM($A$79:AB79)&lt;0,0-SUM($A$79:AB79),0))</f>
        <v>822.16259999998147</v>
      </c>
      <c r="AD79" s="289">
        <f>IF(((SUM($B$58:AD58)+SUM($B$60:AD64))+SUM($B$81:AD81))&lt;0,((SUM($B$58:AD58)+SUM($B$60:AD64))+SUM($B$81:AD81))*0.2-SUM($A$79:AC79),IF(SUM($A$79:AC79)&lt;0,0-SUM($A$79:AC79),0))</f>
        <v>822.16260000001057</v>
      </c>
      <c r="AE79" s="289">
        <f>IF(((SUM($B$58:AE58)+SUM($B$60:AE64))+SUM($B$81:AE81))&lt;0,((SUM($B$58:AE58)+SUM($B$60:AE64))+SUM($B$81:AE81))*0.2-SUM($A$79:AD79),IF(SUM($A$79:AD79)&lt;0,0-SUM($A$79:AD79),0))</f>
        <v>822.16260000001057</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-1048937.1753720001</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-1258724.6104464</v>
      </c>
      <c r="C83" s="288">
        <f t="shared" si="13"/>
        <v>4932.9756000000089</v>
      </c>
      <c r="D83" s="288">
        <f t="shared" si="13"/>
        <v>4932.9756000000089</v>
      </c>
      <c r="E83" s="288">
        <f t="shared" si="13"/>
        <v>4932.9755999999797</v>
      </c>
      <c r="F83" s="288">
        <f t="shared" si="13"/>
        <v>4932.9756000000089</v>
      </c>
      <c r="G83" s="288">
        <f t="shared" si="13"/>
        <v>4932.9755999999797</v>
      </c>
      <c r="H83" s="288">
        <f t="shared" si="13"/>
        <v>3884.0384246280155</v>
      </c>
      <c r="I83" s="288">
        <f t="shared" si="13"/>
        <v>4932.9756000000089</v>
      </c>
      <c r="J83" s="288">
        <f t="shared" si="13"/>
        <v>36401.090861159973</v>
      </c>
      <c r="K83" s="288">
        <f t="shared" si="13"/>
        <v>4932.975600000038</v>
      </c>
      <c r="L83" s="288">
        <f t="shared" si="13"/>
        <v>4932.9755999999797</v>
      </c>
      <c r="M83" s="288">
        <f t="shared" si="13"/>
        <v>-21348.728071820671</v>
      </c>
      <c r="N83" s="288">
        <f t="shared" si="13"/>
        <v>-7654.2705044639915</v>
      </c>
      <c r="O83" s="288">
        <f t="shared" si="13"/>
        <v>-5964.3161663646642</v>
      </c>
      <c r="P83" s="288">
        <f t="shared" si="13"/>
        <v>-5323.2990036373631</v>
      </c>
      <c r="Q83" s="288">
        <f t="shared" si="13"/>
        <v>-4682.2818409099964</v>
      </c>
      <c r="R83" s="288">
        <f t="shared" si="13"/>
        <v>27426.850582977335</v>
      </c>
      <c r="S83" s="288">
        <f t="shared" si="13"/>
        <v>-3400.2475154553285</v>
      </c>
      <c r="T83" s="288">
        <f t="shared" si="13"/>
        <v>-3808.1675281000171</v>
      </c>
      <c r="U83" s="288">
        <f t="shared" si="13"/>
        <v>-2118.2131900006607</v>
      </c>
      <c r="V83" s="288">
        <f t="shared" si="13"/>
        <v>-1477.1960272733559</v>
      </c>
      <c r="W83" s="288">
        <f t="shared" si="13"/>
        <v>-836.17886454599284</v>
      </c>
      <c r="X83" s="288">
        <f t="shared" si="13"/>
        <v>-195.16170181868802</v>
      </c>
      <c r="Y83" s="288">
        <f t="shared" si="13"/>
        <v>445.85546090867501</v>
      </c>
      <c r="Z83" s="288">
        <f t="shared" si="13"/>
        <v>31506.050709424002</v>
      </c>
      <c r="AA83" s="288">
        <f t="shared" si="13"/>
        <v>1727.8897863633138</v>
      </c>
      <c r="AB83" s="288">
        <f t="shared" si="13"/>
        <v>2368.9069490906732</v>
      </c>
      <c r="AC83" s="288">
        <f t="shared" si="13"/>
        <v>3009.924111817978</v>
      </c>
      <c r="AD83" s="288">
        <f t="shared" si="13"/>
        <v>3650.941274545341</v>
      </c>
      <c r="AE83" s="288">
        <f t="shared" si="13"/>
        <v>4291.9584372726749</v>
      </c>
    </row>
    <row r="84" spans="1:31" x14ac:dyDescent="0.2">
      <c r="A84" s="287" t="s">
        <v>593</v>
      </c>
      <c r="B84" s="288">
        <f>SUM($B$83:B83)</f>
        <v>-1258724.6104464</v>
      </c>
      <c r="C84" s="288">
        <f>SUM($B$83:C83)</f>
        <v>-1253791.6348464</v>
      </c>
      <c r="D84" s="288">
        <f>SUM($B$83:D83)</f>
        <v>-1248858.6592464</v>
      </c>
      <c r="E84" s="288">
        <f>SUM($B$83:E83)</f>
        <v>-1243925.6836464</v>
      </c>
      <c r="F84" s="288">
        <f>SUM($B$83:F83)</f>
        <v>-1238992.7080464</v>
      </c>
      <c r="G84" s="288">
        <f>SUM($B$83:G83)</f>
        <v>-1234059.7324464</v>
      </c>
      <c r="H84" s="288">
        <f>SUM($B$83:H83)</f>
        <v>-1230175.6940217719</v>
      </c>
      <c r="I84" s="288">
        <f>SUM($B$83:I83)</f>
        <v>-1225242.7184217719</v>
      </c>
      <c r="J84" s="288">
        <f>SUM($B$83:J83)</f>
        <v>-1188841.6275606118</v>
      </c>
      <c r="K84" s="288">
        <f>SUM($B$83:K83)</f>
        <v>-1183908.6519606118</v>
      </c>
      <c r="L84" s="288">
        <f>SUM($B$83:L83)</f>
        <v>-1178975.6763606118</v>
      </c>
      <c r="M84" s="288">
        <f>SUM($B$83:M83)</f>
        <v>-1200324.4044324325</v>
      </c>
      <c r="N84" s="288">
        <f>SUM($B$83:N83)</f>
        <v>-1207978.6749368964</v>
      </c>
      <c r="O84" s="288">
        <f>SUM($B$83:O83)</f>
        <v>-1213942.991103261</v>
      </c>
      <c r="P84" s="288">
        <f>SUM($B$83:P83)</f>
        <v>-1219266.2901068984</v>
      </c>
      <c r="Q84" s="288">
        <f>SUM($B$83:Q83)</f>
        <v>-1223948.5719478084</v>
      </c>
      <c r="R84" s="288">
        <f>SUM($B$83:R83)</f>
        <v>-1196521.7213648311</v>
      </c>
      <c r="S84" s="288">
        <f>SUM($B$83:S83)</f>
        <v>-1199921.9688802864</v>
      </c>
      <c r="T84" s="288">
        <f>SUM($B$83:T83)</f>
        <v>-1203730.1364083865</v>
      </c>
      <c r="U84" s="288">
        <f>SUM($B$83:U83)</f>
        <v>-1205848.3495983873</v>
      </c>
      <c r="V84" s="288">
        <f>SUM($B$83:V83)</f>
        <v>-1207325.5456256606</v>
      </c>
      <c r="W84" s="288">
        <f>SUM($B$83:W83)</f>
        <v>-1208161.7244902065</v>
      </c>
      <c r="X84" s="288">
        <f>SUM($B$83:X83)</f>
        <v>-1208356.8861920252</v>
      </c>
      <c r="Y84" s="288">
        <f>SUM($B$83:Y83)</f>
        <v>-1207911.0307311164</v>
      </c>
      <c r="Z84" s="288">
        <f>SUM($B$83:Z83)</f>
        <v>-1176404.9800216923</v>
      </c>
      <c r="AA84" s="288">
        <f>SUM($B$83:AA83)</f>
        <v>-1174677.090235329</v>
      </c>
      <c r="AB84" s="288">
        <f>SUM($B$83:AB83)</f>
        <v>-1172308.1832862382</v>
      </c>
      <c r="AC84" s="288">
        <f>SUM($B$83:AC83)</f>
        <v>-1169298.2591744203</v>
      </c>
      <c r="AD84" s="288">
        <f>SUM($B$83:AD83)</f>
        <v>-1165647.3178998749</v>
      </c>
      <c r="AE84" s="288">
        <f>SUM($B$83:AE83)</f>
        <v>-1161355.3594626023</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-1149053.1047139936</v>
      </c>
      <c r="C86" s="288">
        <f t="shared" si="15"/>
        <v>3752.6416829758141</v>
      </c>
      <c r="D86" s="288">
        <f t="shared" si="15"/>
        <v>3127.2014024798455</v>
      </c>
      <c r="E86" s="288">
        <f t="shared" si="15"/>
        <v>2606.0011687331889</v>
      </c>
      <c r="F86" s="288">
        <f t="shared" si="15"/>
        <v>2171.6676406110041</v>
      </c>
      <c r="G86" s="288">
        <f t="shared" si="15"/>
        <v>1809.7230338424931</v>
      </c>
      <c r="H86" s="288">
        <f t="shared" si="15"/>
        <v>1187.4228949795631</v>
      </c>
      <c r="I86" s="288">
        <f t="shared" si="15"/>
        <v>1256.7521068350716</v>
      </c>
      <c r="J86" s="288">
        <f t="shared" si="15"/>
        <v>7728.1191144984923</v>
      </c>
      <c r="K86" s="288">
        <f t="shared" si="15"/>
        <v>872.74451863547176</v>
      </c>
      <c r="L86" s="288">
        <f t="shared" si="15"/>
        <v>727.28709886288459</v>
      </c>
      <c r="M86" s="288">
        <f t="shared" si="15"/>
        <v>-2622.935891501123</v>
      </c>
      <c r="N86" s="288">
        <f t="shared" si="15"/>
        <v>-783.67903862452556</v>
      </c>
      <c r="O86" s="288">
        <f t="shared" si="15"/>
        <v>-508.87818730117402</v>
      </c>
      <c r="P86" s="288">
        <f t="shared" si="15"/>
        <v>-378.48859112994893</v>
      </c>
      <c r="Q86" s="288">
        <f t="shared" si="15"/>
        <v>-277.4266884796512</v>
      </c>
      <c r="R86" s="288">
        <f t="shared" si="15"/>
        <v>1354.2080177982198</v>
      </c>
      <c r="S86" s="288">
        <f t="shared" si="15"/>
        <v>-139.90676867294619</v>
      </c>
      <c r="T86" s="288">
        <f t="shared" si="15"/>
        <v>-130.57588969626539</v>
      </c>
      <c r="U86" s="288">
        <f t="shared" si="15"/>
        <v>-60.52507971567988</v>
      </c>
      <c r="V86" s="288">
        <f t="shared" si="15"/>
        <v>-35.174067042474938</v>
      </c>
      <c r="W86" s="288">
        <f t="shared" si="15"/>
        <v>-16.592139712679366</v>
      </c>
      <c r="X86" s="288">
        <f t="shared" si="15"/>
        <v>-3.2271307416367496</v>
      </c>
      <c r="Y86" s="288">
        <f t="shared" si="15"/>
        <v>6.143768008855778</v>
      </c>
      <c r="Z86" s="288">
        <f t="shared" si="15"/>
        <v>361.78740160815494</v>
      </c>
      <c r="AA86" s="288">
        <f t="shared" si="15"/>
        <v>16.534621710157907</v>
      </c>
      <c r="AB86" s="288">
        <f t="shared" si="15"/>
        <v>18.890566486987112</v>
      </c>
      <c r="AC86" s="288">
        <f t="shared" si="15"/>
        <v>20.001901290701831</v>
      </c>
      <c r="AD86" s="288">
        <f t="shared" si="15"/>
        <v>20.218053201873452</v>
      </c>
      <c r="AE86" s="288">
        <f t="shared" si="15"/>
        <v>19.806546106801555</v>
      </c>
    </row>
    <row r="87" spans="1:31" x14ac:dyDescent="0.2">
      <c r="A87" s="294" t="s">
        <v>595</v>
      </c>
      <c r="B87" s="288">
        <f>SUM($B$86:B86)</f>
        <v>-1149053.1047139936</v>
      </c>
      <c r="C87" s="288">
        <f>SUM($B$86:C86)</f>
        <v>-1145300.4630310177</v>
      </c>
      <c r="D87" s="288">
        <f>SUM($B$86:D86)</f>
        <v>-1142173.2616285379</v>
      </c>
      <c r="E87" s="288">
        <f>SUM($B$86:E86)</f>
        <v>-1139567.2604598047</v>
      </c>
      <c r="F87" s="288">
        <f>SUM($B$86:F86)</f>
        <v>-1137395.5928191936</v>
      </c>
      <c r="G87" s="288">
        <f>SUM($B$86:G86)</f>
        <v>-1135585.8697853512</v>
      </c>
      <c r="H87" s="288">
        <f>SUM($B$86:H86)</f>
        <v>-1134398.4468903716</v>
      </c>
      <c r="I87" s="288">
        <f>SUM($B$86:I86)</f>
        <v>-1133141.6947835365</v>
      </c>
      <c r="J87" s="288">
        <f>SUM($B$86:J86)</f>
        <v>-1125413.5756690379</v>
      </c>
      <c r="K87" s="288">
        <f>SUM($B$86:K86)</f>
        <v>-1124540.8311504023</v>
      </c>
      <c r="L87" s="288">
        <f>SUM($B$86:L86)</f>
        <v>-1123813.5440515394</v>
      </c>
      <c r="M87" s="288">
        <f>SUM($B$86:M86)</f>
        <v>-1126436.4799430405</v>
      </c>
      <c r="N87" s="288">
        <f>SUM($B$86:N86)</f>
        <v>-1127220.158981665</v>
      </c>
      <c r="O87" s="288">
        <f>SUM($B$86:O86)</f>
        <v>-1127729.0371689661</v>
      </c>
      <c r="P87" s="288">
        <f>SUM($B$86:P86)</f>
        <v>-1128107.525760096</v>
      </c>
      <c r="Q87" s="288">
        <f>SUM($B$86:Q86)</f>
        <v>-1128384.9524485758</v>
      </c>
      <c r="R87" s="288">
        <f>SUM($B$86:R86)</f>
        <v>-1127030.7444307776</v>
      </c>
      <c r="S87" s="288">
        <f>SUM($B$86:S86)</f>
        <v>-1127170.6511994505</v>
      </c>
      <c r="T87" s="288">
        <f>SUM($B$86:T86)</f>
        <v>-1127301.2270891469</v>
      </c>
      <c r="U87" s="288">
        <f>SUM($B$86:U86)</f>
        <v>-1127361.7521688626</v>
      </c>
      <c r="V87" s="288">
        <f>SUM($B$86:V86)</f>
        <v>-1127396.9262359051</v>
      </c>
      <c r="W87" s="288">
        <f>SUM($B$86:W86)</f>
        <v>-1127413.5183756179</v>
      </c>
      <c r="X87" s="288">
        <f>SUM($B$86:X86)</f>
        <v>-1127416.7455063595</v>
      </c>
      <c r="Y87" s="288">
        <f>SUM($B$86:Y86)</f>
        <v>-1127410.6017383507</v>
      </c>
      <c r="Z87" s="288">
        <f>SUM($B$86:Z86)</f>
        <v>-1127048.8143367425</v>
      </c>
      <c r="AA87" s="288">
        <f>SUM($B$86:AA86)</f>
        <v>-1127032.2797150323</v>
      </c>
      <c r="AB87" s="288">
        <f>SUM($B$86:AB86)</f>
        <v>-1127013.3891485452</v>
      </c>
      <c r="AC87" s="288">
        <f>SUM($B$86:AC86)</f>
        <v>-1126993.3872472546</v>
      </c>
      <c r="AD87" s="288">
        <f>SUM($B$86:AD86)</f>
        <v>-1126973.1691940527</v>
      </c>
      <c r="AE87" s="288">
        <f>SUM($B$86:AE86)</f>
        <v>-1126953.362647946</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row>
    <row r="89" spans="1:31" x14ac:dyDescent="0.2">
      <c r="A89" s="294" t="s">
        <v>597</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2025</v>
      </c>
      <c r="C91" s="302">
        <f t="shared" ref="C91:R92" si="18">B91+1</f>
        <v>2026</v>
      </c>
      <c r="D91" s="302">
        <f t="shared" si="18"/>
        <v>2027</v>
      </c>
      <c r="E91" s="302">
        <f t="shared" si="18"/>
        <v>2028</v>
      </c>
      <c r="F91" s="302">
        <f t="shared" si="18"/>
        <v>2029</v>
      </c>
      <c r="G91" s="302">
        <f t="shared" si="18"/>
        <v>2030</v>
      </c>
      <c r="H91" s="302">
        <f t="shared" si="18"/>
        <v>2031</v>
      </c>
      <c r="I91" s="302">
        <f t="shared" si="18"/>
        <v>2032</v>
      </c>
      <c r="J91" s="302">
        <f t="shared" si="18"/>
        <v>2033</v>
      </c>
      <c r="K91" s="302">
        <f t="shared" si="18"/>
        <v>2034</v>
      </c>
      <c r="L91" s="302">
        <f t="shared" si="18"/>
        <v>2035</v>
      </c>
      <c r="M91" s="302">
        <f t="shared" si="18"/>
        <v>2036</v>
      </c>
      <c r="N91" s="302">
        <f t="shared" si="18"/>
        <v>2037</v>
      </c>
      <c r="O91" s="302">
        <f t="shared" si="18"/>
        <v>2038</v>
      </c>
      <c r="P91" s="302">
        <f t="shared" si="18"/>
        <v>2039</v>
      </c>
      <c r="Q91" s="302">
        <f t="shared" si="18"/>
        <v>2040</v>
      </c>
      <c r="R91" s="302">
        <f t="shared" si="18"/>
        <v>2041</v>
      </c>
      <c r="S91" s="302">
        <f t="shared" ref="S91:AE92" si="19">R91+1</f>
        <v>2042</v>
      </c>
      <c r="T91" s="302">
        <f t="shared" si="19"/>
        <v>2043</v>
      </c>
      <c r="U91" s="302">
        <f t="shared" si="19"/>
        <v>2044</v>
      </c>
      <c r="V91" s="302">
        <f t="shared" si="19"/>
        <v>2045</v>
      </c>
      <c r="W91" s="302">
        <f t="shared" si="19"/>
        <v>2046</v>
      </c>
      <c r="X91" s="302">
        <f t="shared" si="19"/>
        <v>2047</v>
      </c>
      <c r="Y91" s="302">
        <f t="shared" si="19"/>
        <v>2048</v>
      </c>
      <c r="Z91" s="302">
        <f t="shared" si="19"/>
        <v>2049</v>
      </c>
      <c r="AA91" s="302">
        <f t="shared" si="19"/>
        <v>2050</v>
      </c>
      <c r="AB91" s="302">
        <f t="shared" si="19"/>
        <v>2051</v>
      </c>
      <c r="AC91" s="302">
        <f t="shared" si="19"/>
        <v>2052</v>
      </c>
      <c r="AD91" s="302">
        <f t="shared" si="19"/>
        <v>2053</v>
      </c>
      <c r="AE91" s="302">
        <f t="shared" si="19"/>
        <v>2054</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6" t="s">
        <v>599</v>
      </c>
      <c r="B93" s="366"/>
      <c r="C93" s="366"/>
      <c r="D93" s="366"/>
      <c r="E93" s="366"/>
      <c r="F93" s="366"/>
      <c r="G93" s="366"/>
      <c r="H93" s="366"/>
      <c r="I93" s="366"/>
      <c r="J93" s="366"/>
      <c r="K93" s="366"/>
      <c r="L93" s="366"/>
      <c r="M93" s="366"/>
      <c r="N93" s="366"/>
      <c r="O93" s="366"/>
      <c r="P93" s="366"/>
      <c r="Q93" s="366"/>
      <c r="R93" s="366"/>
      <c r="S93" s="366"/>
      <c r="T93" s="366"/>
      <c r="U93" s="366"/>
      <c r="V93" s="366"/>
      <c r="W93" s="366"/>
      <c r="X93" s="366"/>
      <c r="Y93" s="366"/>
      <c r="Z93" s="366"/>
      <c r="AA93" s="366"/>
      <c r="AB93" s="366"/>
      <c r="AC93" s="366"/>
    </row>
    <row r="94" spans="1:31" x14ac:dyDescent="0.2">
      <c r="A94" s="366" t="s">
        <v>600</v>
      </c>
      <c r="B94" s="366"/>
      <c r="C94" s="366"/>
      <c r="D94" s="366"/>
      <c r="E94" s="366"/>
      <c r="F94" s="366"/>
      <c r="G94" s="366"/>
      <c r="H94" s="366"/>
      <c r="I94" s="366"/>
      <c r="N94" s="232"/>
    </row>
    <row r="95" spans="1:31" x14ac:dyDescent="0.2">
      <c r="C95" s="303"/>
      <c r="N95" s="232"/>
    </row>
    <row r="96" spans="1:31" hidden="1" x14ac:dyDescent="0.2">
      <c r="N96" s="232"/>
    </row>
    <row r="97" spans="2:14" s="222" customFormat="1" hidden="1" x14ac:dyDescent="0.2">
      <c r="N97" s="232"/>
    </row>
    <row r="98" spans="2:14" s="222" customFormat="1" hidden="1" x14ac:dyDescent="0.2">
      <c r="N98" s="232"/>
    </row>
    <row r="99" spans="2:14" s="222" customFormat="1" hidden="1" x14ac:dyDescent="0.2">
      <c r="B99" s="312">
        <v>2022</v>
      </c>
      <c r="C99" s="312">
        <f>B99+1</f>
        <v>2023</v>
      </c>
      <c r="D99" s="312">
        <f t="shared" ref="D99:F99" si="20">C99+1</f>
        <v>2024</v>
      </c>
      <c r="E99" s="312">
        <f t="shared" si="20"/>
        <v>2025</v>
      </c>
      <c r="F99" s="312">
        <f t="shared" si="20"/>
        <v>2026</v>
      </c>
      <c r="N99" s="232"/>
    </row>
    <row r="100" spans="2:14" s="222" customFormat="1" hidden="1" x14ac:dyDescent="0.2">
      <c r="B100" s="312">
        <v>114.63142733059399</v>
      </c>
      <c r="C100" s="312">
        <v>106.968874824043</v>
      </c>
      <c r="D100" s="312">
        <v>105.27260918901</v>
      </c>
      <c r="E100" s="312">
        <v>104.761984318213</v>
      </c>
      <c r="F100" s="312">
        <v>104.57995653007001</v>
      </c>
      <c r="N100" s="232"/>
    </row>
    <row r="101" spans="2:14" s="222" customFormat="1" hidden="1" x14ac:dyDescent="0.2">
      <c r="N101" s="232"/>
    </row>
    <row r="102" spans="2:14" s="222" customFormat="1" hidden="1" x14ac:dyDescent="0.2">
      <c r="N102" s="232"/>
    </row>
    <row r="103" spans="2:14" s="222" customFormat="1" hidden="1" x14ac:dyDescent="0.2">
      <c r="N103" s="232"/>
    </row>
    <row r="104" spans="2:14" s="222" customFormat="1" hidden="1" x14ac:dyDescent="0.2">
      <c r="N104" s="232"/>
    </row>
    <row r="105" spans="2:14" s="222" customFormat="1" hidden="1" x14ac:dyDescent="0.2">
      <c r="N105" s="232"/>
    </row>
    <row r="106" spans="2:14" s="222" customFormat="1" hidden="1" x14ac:dyDescent="0.2">
      <c r="N106" s="232"/>
    </row>
    <row r="107" spans="2:14" s="222" customFormat="1" hidden="1" x14ac:dyDescent="0.2">
      <c r="N107" s="232"/>
    </row>
    <row r="108" spans="2:14" s="222" customFormat="1" hidden="1" x14ac:dyDescent="0.2">
      <c r="N108" s="232"/>
    </row>
    <row r="109" spans="2:14" s="222" customFormat="1" hidden="1" x14ac:dyDescent="0.2">
      <c r="N109" s="232"/>
    </row>
    <row r="110" spans="2:14" s="222" customFormat="1" hidden="1" x14ac:dyDescent="0.2">
      <c r="N110" s="232"/>
    </row>
    <row r="111" spans="2:14" s="222" customFormat="1" hidden="1" x14ac:dyDescent="0.2">
      <c r="N111" s="232"/>
    </row>
    <row r="112" spans="2:14" s="222" customFormat="1" hidden="1" x14ac:dyDescent="0.2">
      <c r="N112" s="232"/>
    </row>
    <row r="113" spans="14:14" s="222" customFormat="1" hidden="1" x14ac:dyDescent="0.2">
      <c r="N113" s="232"/>
    </row>
    <row r="114" spans="14:14" s="222" customFormat="1" hidden="1" x14ac:dyDescent="0.2">
      <c r="N114" s="232"/>
    </row>
    <row r="115" spans="14:14" s="222" customFormat="1" hidden="1" x14ac:dyDescent="0.2">
      <c r="N115" s="232"/>
    </row>
    <row r="116" spans="14:14" s="222" customFormat="1" hidden="1" x14ac:dyDescent="0.2">
      <c r="N116" s="232"/>
    </row>
    <row r="117" spans="14:14" s="222" customFormat="1" hidden="1" x14ac:dyDescent="0.2">
      <c r="N117" s="232"/>
    </row>
    <row r="118" spans="14:14" s="222" customFormat="1" hidden="1" x14ac:dyDescent="0.2">
      <c r="N118" s="232"/>
    </row>
    <row r="119" spans="14:14" s="222" customFormat="1" hidden="1" x14ac:dyDescent="0.2">
      <c r="N119" s="232"/>
    </row>
    <row r="120" spans="14:14" s="222" customFormat="1" hidden="1" x14ac:dyDescent="0.2">
      <c r="N120" s="232"/>
    </row>
    <row r="121" spans="14:14" s="222" customFormat="1" hidden="1" x14ac:dyDescent="0.2">
      <c r="N121" s="232"/>
    </row>
    <row r="122" spans="14:14" s="222" customFormat="1" hidden="1" x14ac:dyDescent="0.2">
      <c r="N122" s="232"/>
    </row>
    <row r="123" spans="14:14" s="222" customFormat="1" hidden="1" x14ac:dyDescent="0.2">
      <c r="N123" s="232"/>
    </row>
    <row r="124" spans="14:14" s="222" customFormat="1" hidden="1" x14ac:dyDescent="0.2">
      <c r="N124" s="232"/>
    </row>
    <row r="125" spans="14:14" s="222" customFormat="1" hidden="1" x14ac:dyDescent="0.2">
      <c r="N125" s="232"/>
    </row>
    <row r="126" spans="14:14" s="222" customFormat="1" hidden="1" x14ac:dyDescent="0.2">
      <c r="N126" s="232"/>
    </row>
    <row r="127" spans="14:14" s="222" customFormat="1" hidden="1" x14ac:dyDescent="0.2">
      <c r="N127" s="232"/>
    </row>
    <row r="128" spans="14:14" s="222" customFormat="1" hidden="1" x14ac:dyDescent="0.2">
      <c r="N128" s="232"/>
    </row>
    <row r="129" spans="14:14" s="222" customFormat="1" hidden="1" x14ac:dyDescent="0.2">
      <c r="N129" s="232"/>
    </row>
    <row r="130" spans="14:14" s="222" customFormat="1" hidden="1" x14ac:dyDescent="0.2">
      <c r="N130" s="232"/>
    </row>
    <row r="131" spans="14:14" s="222" customFormat="1" hidden="1" x14ac:dyDescent="0.2">
      <c r="N131" s="232"/>
    </row>
    <row r="132" spans="14:14" s="222" customFormat="1" hidden="1" x14ac:dyDescent="0.2">
      <c r="N132" s="232"/>
    </row>
    <row r="133" spans="14:14" s="222" customFormat="1" hidden="1" x14ac:dyDescent="0.2">
      <c r="N133" s="232"/>
    </row>
    <row r="134" spans="14:14" s="222" customFormat="1" hidden="1" x14ac:dyDescent="0.2">
      <c r="N134" s="232"/>
    </row>
    <row r="135" spans="14:14" s="222" customFormat="1" hidden="1" x14ac:dyDescent="0.2">
      <c r="N135" s="232"/>
    </row>
    <row r="136" spans="14:14" s="222" customFormat="1" hidden="1" x14ac:dyDescent="0.2">
      <c r="N136" s="232"/>
    </row>
    <row r="137" spans="14:14" s="222" customFormat="1" hidden="1" x14ac:dyDescent="0.2">
      <c r="N137" s="232"/>
    </row>
    <row r="138" spans="14:14" s="222" customFormat="1" hidden="1" x14ac:dyDescent="0.2">
      <c r="N138" s="232"/>
    </row>
    <row r="139" spans="14:14" s="222" customFormat="1" hidden="1" x14ac:dyDescent="0.2">
      <c r="N139" s="232"/>
    </row>
    <row r="140" spans="14:14" s="222" customFormat="1" hidden="1" x14ac:dyDescent="0.2">
      <c r="N140" s="232"/>
    </row>
    <row r="141" spans="14:14" s="222" customFormat="1" hidden="1" x14ac:dyDescent="0.2">
      <c r="N141" s="232"/>
    </row>
    <row r="142" spans="14:14" s="222" customFormat="1" hidden="1" x14ac:dyDescent="0.2">
      <c r="N142" s="232"/>
    </row>
    <row r="143" spans="14:14" s="222" customFormat="1" hidden="1" x14ac:dyDescent="0.2">
      <c r="N143" s="232"/>
    </row>
    <row r="144" spans="14:14" s="222" customFormat="1" hidden="1" x14ac:dyDescent="0.2">
      <c r="N144" s="232"/>
    </row>
    <row r="145" spans="14:14" s="222" customFormat="1" hidden="1" x14ac:dyDescent="0.2">
      <c r="N145" s="232"/>
    </row>
    <row r="146" spans="14:14" s="222" customFormat="1" hidden="1" x14ac:dyDescent="0.2">
      <c r="N146" s="232"/>
    </row>
    <row r="147" spans="14:14" s="222" customFormat="1" hidden="1" x14ac:dyDescent="0.2">
      <c r="N147" s="232"/>
    </row>
    <row r="148" spans="14:14" s="222" customFormat="1" hidden="1" x14ac:dyDescent="0.2">
      <c r="N148" s="232"/>
    </row>
    <row r="149" spans="14:14" s="222" customFormat="1" hidden="1" x14ac:dyDescent="0.2">
      <c r="N149" s="232"/>
    </row>
    <row r="150" spans="14:14" s="222" customFormat="1" hidden="1" x14ac:dyDescent="0.2">
      <c r="N150" s="232"/>
    </row>
    <row r="151" spans="14:14" s="222" customFormat="1" hidden="1" x14ac:dyDescent="0.2">
      <c r="N151" s="232"/>
    </row>
    <row r="152" spans="14:14" s="222" customFormat="1" hidden="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60" workbookViewId="0">
      <selection activeCell="K50" sqref="K5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7" t="str">
        <f>'2. паспорт  ТП'!A4:S4</f>
        <v>Год раскрытия информации: 2024 год</v>
      </c>
      <c r="B5" s="317"/>
      <c r="C5" s="317"/>
      <c r="D5" s="317"/>
      <c r="E5" s="317"/>
      <c r="F5" s="317"/>
      <c r="G5" s="317"/>
      <c r="H5" s="317"/>
      <c r="I5" s="317"/>
      <c r="J5" s="317"/>
      <c r="K5" s="317"/>
      <c r="L5" s="3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1" t="s">
        <v>6</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row>
    <row r="10" spans="1:44" x14ac:dyDescent="0.25">
      <c r="A10" s="318" t="s">
        <v>5</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8" t="str">
        <f>'1. паспорт местоположение'!A12:C12</f>
        <v>O 24-14</v>
      </c>
      <c r="B12" s="328"/>
      <c r="C12" s="328"/>
      <c r="D12" s="328"/>
      <c r="E12" s="328"/>
      <c r="F12" s="328"/>
      <c r="G12" s="328"/>
      <c r="H12" s="328"/>
      <c r="I12" s="328"/>
      <c r="J12" s="328"/>
      <c r="K12" s="328"/>
      <c r="L12" s="328"/>
    </row>
    <row r="13" spans="1:44" x14ac:dyDescent="0.25">
      <c r="A13" s="318" t="s">
        <v>4</v>
      </c>
      <c r="B13" s="318"/>
      <c r="C13" s="318"/>
      <c r="D13" s="318"/>
      <c r="E13" s="318"/>
      <c r="F13" s="318"/>
      <c r="G13" s="318"/>
      <c r="H13" s="318"/>
      <c r="I13" s="318"/>
      <c r="J13" s="318"/>
      <c r="K13" s="318"/>
      <c r="L13" s="318"/>
    </row>
    <row r="14" spans="1:44" ht="18.75" x14ac:dyDescent="0.25">
      <c r="A14" s="332"/>
      <c r="B14" s="332"/>
      <c r="C14" s="332"/>
      <c r="D14" s="332"/>
      <c r="E14" s="332"/>
      <c r="F14" s="332"/>
      <c r="G14" s="332"/>
      <c r="H14" s="332"/>
      <c r="I14" s="332"/>
      <c r="J14" s="332"/>
      <c r="K14" s="332"/>
      <c r="L14" s="332"/>
    </row>
    <row r="15" spans="1:44" x14ac:dyDescent="0.25">
      <c r="A15" s="328"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28"/>
      <c r="C15" s="328"/>
      <c r="D15" s="328"/>
      <c r="E15" s="328"/>
      <c r="F15" s="328"/>
      <c r="G15" s="328"/>
      <c r="H15" s="328"/>
      <c r="I15" s="328"/>
      <c r="J15" s="328"/>
      <c r="K15" s="328"/>
      <c r="L15" s="328"/>
    </row>
    <row r="16" spans="1:44" x14ac:dyDescent="0.25">
      <c r="A16" s="318" t="s">
        <v>3</v>
      </c>
      <c r="B16" s="318"/>
      <c r="C16" s="318"/>
      <c r="D16" s="318"/>
      <c r="E16" s="318"/>
      <c r="F16" s="318"/>
      <c r="G16" s="318"/>
      <c r="H16" s="318"/>
      <c r="I16" s="318"/>
      <c r="J16" s="318"/>
      <c r="K16" s="318"/>
      <c r="L16" s="318"/>
    </row>
    <row r="17" spans="1:12" ht="15.75" customHeight="1" x14ac:dyDescent="0.25">
      <c r="L17" s="72"/>
    </row>
    <row r="18" spans="1:12" x14ac:dyDescent="0.25">
      <c r="K18" s="32"/>
    </row>
    <row r="19" spans="1:12" ht="15.75" customHeight="1" x14ac:dyDescent="0.25">
      <c r="A19" s="380" t="s">
        <v>422</v>
      </c>
      <c r="B19" s="380"/>
      <c r="C19" s="380"/>
      <c r="D19" s="380"/>
      <c r="E19" s="380"/>
      <c r="F19" s="380"/>
      <c r="G19" s="380"/>
      <c r="H19" s="380"/>
      <c r="I19" s="380"/>
      <c r="J19" s="380"/>
      <c r="K19" s="380"/>
      <c r="L19" s="380"/>
    </row>
    <row r="20" spans="1:12" x14ac:dyDescent="0.25">
      <c r="A20" s="46"/>
      <c r="B20" s="46"/>
    </row>
    <row r="21" spans="1:12" ht="28.5" customHeight="1" x14ac:dyDescent="0.25">
      <c r="A21" s="373" t="s">
        <v>217</v>
      </c>
      <c r="B21" s="373" t="s">
        <v>216</v>
      </c>
      <c r="C21" s="378" t="s">
        <v>354</v>
      </c>
      <c r="D21" s="378"/>
      <c r="E21" s="378"/>
      <c r="F21" s="378"/>
      <c r="G21" s="378"/>
      <c r="H21" s="378"/>
      <c r="I21" s="373" t="s">
        <v>215</v>
      </c>
      <c r="J21" s="375" t="s">
        <v>356</v>
      </c>
      <c r="K21" s="373" t="s">
        <v>214</v>
      </c>
      <c r="L21" s="374" t="s">
        <v>355</v>
      </c>
    </row>
    <row r="22" spans="1:12" ht="58.5" customHeight="1" x14ac:dyDescent="0.25">
      <c r="A22" s="373"/>
      <c r="B22" s="373"/>
      <c r="C22" s="379" t="s">
        <v>565</v>
      </c>
      <c r="D22" s="379"/>
      <c r="E22" s="379" t="s">
        <v>8</v>
      </c>
      <c r="F22" s="379"/>
      <c r="G22" s="379" t="s">
        <v>566</v>
      </c>
      <c r="H22" s="379"/>
      <c r="I22" s="373"/>
      <c r="J22" s="376"/>
      <c r="K22" s="373"/>
      <c r="L22" s="374"/>
    </row>
    <row r="23" spans="1:12" ht="31.5" x14ac:dyDescent="0.25">
      <c r="A23" s="373"/>
      <c r="B23" s="373"/>
      <c r="C23" s="64" t="s">
        <v>213</v>
      </c>
      <c r="D23" s="64" t="s">
        <v>212</v>
      </c>
      <c r="E23" s="64" t="s">
        <v>213</v>
      </c>
      <c r="F23" s="64" t="s">
        <v>212</v>
      </c>
      <c r="G23" s="64" t="s">
        <v>213</v>
      </c>
      <c r="H23" s="64" t="s">
        <v>212</v>
      </c>
      <c r="I23" s="373"/>
      <c r="J23" s="377"/>
      <c r="K23" s="373"/>
      <c r="L23" s="374"/>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45667</v>
      </c>
      <c r="D31" s="214">
        <v>45731</v>
      </c>
      <c r="E31" s="70"/>
      <c r="F31" s="70"/>
      <c r="G31" s="214"/>
      <c r="H31" s="214"/>
      <c r="I31" s="150"/>
      <c r="J31" s="70"/>
      <c r="K31" s="62"/>
      <c r="L31" s="62"/>
    </row>
    <row r="32" spans="1:12" ht="31.5" x14ac:dyDescent="0.25">
      <c r="A32" s="64" t="s">
        <v>204</v>
      </c>
      <c r="B32" s="63" t="s">
        <v>369</v>
      </c>
      <c r="C32" s="214">
        <v>45731</v>
      </c>
      <c r="D32" s="214">
        <v>45737</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45737</v>
      </c>
      <c r="D35" s="214">
        <v>45741</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45741</v>
      </c>
      <c r="D37" s="216">
        <v>45776</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45778</v>
      </c>
      <c r="D39" s="216">
        <v>45791</v>
      </c>
      <c r="E39" s="62"/>
      <c r="F39" s="62"/>
      <c r="G39" s="216"/>
      <c r="H39" s="216"/>
      <c r="I39" s="151"/>
      <c r="J39" s="62"/>
      <c r="K39" s="62"/>
      <c r="L39" s="62"/>
    </row>
    <row r="40" spans="1:12" ht="33.75" customHeight="1" x14ac:dyDescent="0.25">
      <c r="A40" s="64" t="s">
        <v>201</v>
      </c>
      <c r="B40" s="63" t="s">
        <v>372</v>
      </c>
      <c r="C40" s="216">
        <v>45792</v>
      </c>
      <c r="D40" s="214">
        <v>45823</v>
      </c>
      <c r="E40" s="62"/>
      <c r="F40" s="62"/>
      <c r="G40" s="216"/>
      <c r="H40" s="214"/>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45792</v>
      </c>
      <c r="D42" s="214">
        <v>45823</v>
      </c>
      <c r="E42" s="62"/>
      <c r="F42" s="62"/>
      <c r="G42" s="214"/>
      <c r="H42" s="214"/>
      <c r="I42" s="152"/>
      <c r="J42" s="62"/>
      <c r="K42" s="62"/>
      <c r="L42" s="62"/>
    </row>
    <row r="43" spans="1:12" ht="34.5" customHeight="1" x14ac:dyDescent="0.25">
      <c r="A43" s="64" t="s">
        <v>199</v>
      </c>
      <c r="B43" s="63" t="s">
        <v>197</v>
      </c>
      <c r="C43" s="214">
        <v>45823</v>
      </c>
      <c r="D43" s="214">
        <v>45828</v>
      </c>
      <c r="E43" s="62"/>
      <c r="F43" s="62"/>
      <c r="G43" s="214"/>
      <c r="H43" s="214"/>
      <c r="I43" s="152"/>
      <c r="J43" s="62"/>
      <c r="K43" s="62"/>
      <c r="L43" s="62"/>
    </row>
    <row r="44" spans="1:12" ht="24.75" customHeight="1" x14ac:dyDescent="0.25">
      <c r="A44" s="64" t="s">
        <v>198</v>
      </c>
      <c r="B44" s="63" t="s">
        <v>195</v>
      </c>
      <c r="C44" s="214">
        <v>45828</v>
      </c>
      <c r="D44" s="214">
        <v>45930</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45930</v>
      </c>
      <c r="D49" s="214">
        <v>45932</v>
      </c>
      <c r="E49" s="62"/>
      <c r="F49" s="62"/>
      <c r="G49" s="214"/>
      <c r="H49" s="214"/>
      <c r="I49" s="152"/>
      <c r="J49" s="62"/>
      <c r="K49" s="62"/>
      <c r="L49" s="62"/>
    </row>
    <row r="50" spans="1:12" ht="86.25" customHeight="1" x14ac:dyDescent="0.25">
      <c r="A50" s="64" t="s">
        <v>190</v>
      </c>
      <c r="B50" s="63" t="s">
        <v>375</v>
      </c>
      <c r="C50" s="214">
        <v>45930</v>
      </c>
      <c r="D50" s="216">
        <v>45945</v>
      </c>
      <c r="E50" s="62"/>
      <c r="F50" s="62"/>
      <c r="G50" s="214"/>
      <c r="H50" s="216"/>
      <c r="I50" s="151"/>
      <c r="J50" s="62"/>
      <c r="K50" s="62"/>
      <c r="L50" s="62"/>
    </row>
    <row r="51" spans="1:12" ht="77.25" customHeight="1" x14ac:dyDescent="0.25">
      <c r="A51" s="64" t="s">
        <v>188</v>
      </c>
      <c r="B51" s="63" t="s">
        <v>377</v>
      </c>
      <c r="C51" s="214">
        <v>45930</v>
      </c>
      <c r="D51" s="216">
        <v>45935</v>
      </c>
      <c r="E51" s="62"/>
      <c r="F51" s="62"/>
      <c r="G51" s="214"/>
      <c r="H51" s="216"/>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45930</v>
      </c>
      <c r="D53" s="216">
        <v>45960</v>
      </c>
      <c r="E53" s="62"/>
      <c r="F53" s="62"/>
      <c r="G53" s="216"/>
      <c r="H53" s="216"/>
      <c r="I53" s="151"/>
      <c r="J53" s="62"/>
      <c r="K53" s="62"/>
      <c r="L53" s="62"/>
    </row>
    <row r="54" spans="1:12" ht="46.5" customHeight="1" x14ac:dyDescent="0.25">
      <c r="A54" s="64" t="s">
        <v>379</v>
      </c>
      <c r="B54" s="63" t="s">
        <v>185</v>
      </c>
      <c r="C54" s="216">
        <v>45930</v>
      </c>
      <c r="D54" s="216">
        <v>45961</v>
      </c>
      <c r="E54" s="62"/>
      <c r="F54" s="62"/>
      <c r="G54" s="216"/>
      <c r="H54" s="216"/>
      <c r="I54" s="151"/>
      <c r="J54" s="62"/>
      <c r="K54" s="62"/>
      <c r="L54" s="6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2024-04-22T18:04:55Z</dcterms:modified>
</cp:coreProperties>
</file>