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РП -2\"/>
    </mc:Choice>
  </mc:AlternateContent>
  <xr:revisionPtr revIDLastSave="0" documentId="13_ncr:1_{C8F63ECF-AAFE-4A7A-A520-3707BCB5266B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РП-2_4 квартал 2023" sheetId="6" r:id="rId1"/>
    <sheet name="Сводка РП-2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D24" i="8" l="1"/>
  <c r="E24" i="8"/>
  <c r="F24" i="8"/>
  <c r="G24" i="8"/>
  <c r="I9" i="8"/>
  <c r="G10" i="8"/>
  <c r="F10" i="8"/>
  <c r="E10" i="8"/>
  <c r="D10" i="8"/>
  <c r="G9" i="8"/>
  <c r="H9" i="8" s="1"/>
  <c r="F9" i="8"/>
  <c r="E9" i="8"/>
  <c r="D9" i="8"/>
  <c r="G23" i="8"/>
  <c r="F23" i="8"/>
  <c r="E23" i="8"/>
  <c r="D23" i="8"/>
  <c r="H23" i="8" s="1"/>
  <c r="I23" i="8" s="1"/>
  <c r="I25" i="8" s="1"/>
  <c r="G22" i="8"/>
  <c r="D22" i="8"/>
  <c r="H22" i="8" s="1"/>
  <c r="H12" i="8"/>
  <c r="H11" i="8"/>
  <c r="H10" i="8" l="1"/>
  <c r="I10" i="8" s="1"/>
  <c r="G25" i="8"/>
  <c r="G26" i="8" s="1"/>
  <c r="F25" i="8"/>
  <c r="F26" i="8" s="1"/>
  <c r="E25" i="8"/>
  <c r="E26" i="8" s="1"/>
  <c r="D25" i="8"/>
  <c r="D26" i="8" l="1"/>
  <c r="H26" i="8" s="1"/>
  <c r="I26" i="8" s="1"/>
  <c r="H25" i="8"/>
  <c r="H22" i="7" l="1"/>
  <c r="F22" i="7"/>
  <c r="E22" i="7"/>
  <c r="D22" i="7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7" i="7"/>
  <c r="F31" i="7" s="1"/>
  <c r="D20" i="7"/>
  <c r="E20" i="7"/>
  <c r="E21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H20" i="7"/>
  <c r="H21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<sst xmlns="http://schemas.openxmlformats.org/spreadsheetml/2006/main" count="124" uniqueCount="81">
  <si>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</si>
  <si>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</si>
  <si>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</si>
  <si>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</si>
  <si>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</si>
  <si>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</si>
  <si>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</si>
  <si>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</si>
  <si>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</si>
  <si>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</si>
  <si>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</si>
  <si>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</si>
  <si>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</si>
  <si>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</si>
  <si>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</si>
  <si>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</si>
  <si>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</si>
  <si>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</si>
  <si>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</si>
  <si>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</si>
  <si>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</si>
  <si>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</si>
  <si>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</si>
  <si>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</si>
  <si>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</si>
  <si>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</si>
  <si>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</si>
  <si>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</si>
  <si>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</si>
  <si>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</si>
  <si>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</si>
  <si>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</si>
  <si>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</si>
  <si>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</si>
  <si>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</si>
  <si>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</si>
  <si>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</si>
  <si>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</si>
  <si>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</si>
  <si>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</si>
  <si>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</si>
  <si>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</si>
  <si>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</si>
  <si>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</si>
  <si>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</si>
  <si>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Строительство РП-2 15 кВ (замена СП-2 15 кВ) в г. Пионерский Калининградской области</t>
  </si>
  <si>
    <t>Глава 2. Строительство РП-2 15 кВ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</si>
  <si>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</si>
  <si>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</si>
  <si>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</si>
  <si>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</si>
  <si>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</si>
  <si>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</si>
  <si>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</si>
  <si>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</si>
  <si>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</si>
  <si>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</si>
  <si>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</si>
  <si>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</si>
  <si>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</si>
  <si>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</si>
  <si>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</si>
  <si>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</si>
  <si>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</si>
  <si>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</si>
  <si>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</si>
  <si>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</si>
  <si>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</si>
  <si>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</si>
  <si>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</si>
  <si>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</si>
  <si>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</si>
  <si>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</si>
  <si>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</si>
  <si>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</si>
  <si>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</si>
  <si>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</si>
  <si>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</si>
  <si>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</si>
  <si>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t>Ф2025=Ф2023*((Кдеф2024/2023)/100*(Кдеф2025/2024)/100))</t>
  </si>
  <si>
    <r>
      <t>З=Ф</t>
    </r>
    <r>
      <rPr>
        <sz val="9"/>
        <rFont val="Times New Roman"/>
        <family val="1"/>
        <charset val="204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</si>
</sst>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 vertical="top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CAA98355-7653-4F82-99C6-32B2B8F83F0E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4" zoomScale="75" zoomScaleNormal="75" workbookViewId="0">
      <selection activeCell="H43" sqref="H43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4"/>
      <c r="C3" s="75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9.5" customHeight="1" x14ac:dyDescent="0.2">
      <c r="A6" s="82" t="s">
        <v>1</v>
      </c>
      <c r="B6" s="82"/>
      <c r="C6" s="82"/>
      <c r="D6" s="82"/>
      <c r="E6" s="82"/>
      <c r="F6" s="82"/>
      <c r="G6" s="82"/>
      <c r="H6" s="82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3.5" customHeight="1" x14ac:dyDescent="0.2">
      <c r="A9" s="81" t="s">
        <v>42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468.69</v>
      </c>
      <c r="E16" s="39">
        <v>1449.92236</v>
      </c>
      <c r="F16" s="39">
        <v>15000</v>
      </c>
      <c r="G16" s="39">
        <v>0</v>
      </c>
      <c r="H16" s="40">
        <f>SUM(D16:G16)</f>
        <v>16918.612359999999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468.69</v>
      </c>
      <c r="E17" s="41">
        <f>SUM(E16:E16)</f>
        <v>1449.92236</v>
      </c>
      <c r="F17" s="41">
        <f>SUM(F16:F16)</f>
        <v>15000</v>
      </c>
      <c r="G17" s="42">
        <f>SUM(G16:G16)</f>
        <v>0</v>
      </c>
      <c r="H17" s="40">
        <f>SUM(H16:H16)</f>
        <v>16918.612359999999</v>
      </c>
    </row>
    <row r="18" spans="1:8" ht="16.5" customHeight="1" x14ac:dyDescent="0.2">
      <c r="A18" s="26"/>
      <c r="B18" s="18"/>
      <c r="C18" s="27" t="s">
        <v>10</v>
      </c>
      <c r="D18" s="40">
        <f>D17</f>
        <v>468.69</v>
      </c>
      <c r="E18" s="40">
        <f>E17</f>
        <v>1449.92236</v>
      </c>
      <c r="F18" s="40">
        <f>F17</f>
        <v>15000</v>
      </c>
      <c r="G18" s="40">
        <f>G17</f>
        <v>0</v>
      </c>
      <c r="H18" s="40">
        <f>H17</f>
        <v>16918.612359999999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11.71725</v>
      </c>
      <c r="E20" s="43">
        <f>E18*0.025</f>
        <v>36.248059000000005</v>
      </c>
      <c r="F20" s="43">
        <v>0</v>
      </c>
      <c r="G20" s="43">
        <f>G18*0.025</f>
        <v>0</v>
      </c>
      <c r="H20" s="43">
        <f>SUM(D20:G20)</f>
        <v>47.965309000000005</v>
      </c>
    </row>
    <row r="21" spans="1:8" ht="15.75" customHeight="1" x14ac:dyDescent="0.2">
      <c r="A21" s="24"/>
      <c r="B21" s="8"/>
      <c r="C21" s="15" t="s">
        <v>12</v>
      </c>
      <c r="D21" s="7">
        <f>D20</f>
        <v>11.71725</v>
      </c>
      <c r="E21" s="7">
        <f>E20</f>
        <v>36.248059000000005</v>
      </c>
      <c r="F21" s="7">
        <f>F20</f>
        <v>0</v>
      </c>
      <c r="G21" s="7">
        <f>G20</f>
        <v>0</v>
      </c>
      <c r="H21" s="7">
        <f>H20</f>
        <v>47.965309000000005</v>
      </c>
    </row>
    <row r="22" spans="1:8" ht="15.75" customHeight="1" x14ac:dyDescent="0.2">
      <c r="A22" s="24"/>
      <c r="B22" s="8"/>
      <c r="C22" s="15" t="s">
        <v>13</v>
      </c>
      <c r="D22" s="7">
        <f>D18+D21</f>
        <v>480.40724999999998</v>
      </c>
      <c r="E22" s="7">
        <f>E18+E21</f>
        <v>1486.170419</v>
      </c>
      <c r="F22" s="7">
        <f>F18+F21</f>
        <v>15000</v>
      </c>
      <c r="G22" s="7">
        <f>G18+G21</f>
        <v>0</v>
      </c>
      <c r="H22" s="7">
        <f>H18+H21</f>
        <v>16966.577668999998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3440.9432000000002</v>
      </c>
      <c r="H24" s="43">
        <f>SUM(D24:G24)</f>
        <v>3440.9432000000002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3.6318788099999999</v>
      </c>
      <c r="E25" s="43">
        <f>E22*0.00756</f>
        <v>11.23544836764</v>
      </c>
      <c r="F25" s="43">
        <v>0</v>
      </c>
      <c r="G25" s="43">
        <v>0</v>
      </c>
      <c r="H25" s="7">
        <f>D25+E25</f>
        <v>14.86732717764</v>
      </c>
    </row>
    <row r="26" spans="1:8" ht="16.5" customHeight="1" x14ac:dyDescent="0.2">
      <c r="A26" s="24"/>
      <c r="B26" s="8"/>
      <c r="C26" s="15" t="s">
        <v>16</v>
      </c>
      <c r="D26" s="7">
        <f>SUM(D24:D25)</f>
        <v>3.6318788099999999</v>
      </c>
      <c r="E26" s="7">
        <f>SUM(E24:E25)</f>
        <v>11.23544836764</v>
      </c>
      <c r="F26" s="7">
        <f>SUM(F24:F25)</f>
        <v>0</v>
      </c>
      <c r="G26" s="7">
        <f>SUM(G24:G25)</f>
        <v>3440.9432000000002</v>
      </c>
      <c r="H26" s="7">
        <f>SUM(H24:H25)</f>
        <v>3455.8105271776403</v>
      </c>
    </row>
    <row r="27" spans="1:8" ht="16.5" customHeight="1" x14ac:dyDescent="0.2">
      <c r="A27" s="24"/>
      <c r="B27" s="20"/>
      <c r="C27" s="15" t="s">
        <v>17</v>
      </c>
      <c r="D27" s="7">
        <f>D22+D26</f>
        <v>484.03912880999997</v>
      </c>
      <c r="E27" s="7">
        <f>E22+E26</f>
        <v>1497.40586736764</v>
      </c>
      <c r="F27" s="7">
        <f>F22+F26</f>
        <v>15000</v>
      </c>
      <c r="G27" s="7">
        <f>G22+G26</f>
        <v>3440.9432000000002</v>
      </c>
      <c r="H27" s="7">
        <f>H22+H26</f>
        <v>20422.388196177639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713.28599999999994</v>
      </c>
      <c r="H29" s="43">
        <f>SUM(D29:G29)</f>
        <v>713.28599999999994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713.28599999999994</v>
      </c>
      <c r="H30" s="7">
        <f>SUM(D30:G30)</f>
        <v>713.28599999999994</v>
      </c>
    </row>
    <row r="31" spans="1:8" ht="17.25" customHeight="1" x14ac:dyDescent="0.2">
      <c r="A31" s="10"/>
      <c r="B31" s="31"/>
      <c r="C31" s="12" t="s">
        <v>28</v>
      </c>
      <c r="D31" s="44">
        <f>D27+D30</f>
        <v>484.03912880999997</v>
      </c>
      <c r="E31" s="44">
        <f>E27+E30</f>
        <v>1497.40586736764</v>
      </c>
      <c r="F31" s="44">
        <f>F27+F30</f>
        <v>15000</v>
      </c>
      <c r="G31" s="44">
        <f>G27+G30</f>
        <v>4154.2291999999998</v>
      </c>
      <c r="H31" s="44">
        <f>H27+H30</f>
        <v>21135.674196177639</v>
      </c>
    </row>
    <row r="32" spans="1:8" ht="18" customHeight="1" x14ac:dyDescent="0.2">
      <c r="A32" s="10"/>
      <c r="B32" s="11"/>
      <c r="C32" s="12" t="s">
        <v>18</v>
      </c>
      <c r="D32" s="44">
        <f>D31*0.2</f>
        <v>96.807825761999993</v>
      </c>
      <c r="E32" s="44">
        <f>E31*0.2</f>
        <v>299.48117347352803</v>
      </c>
      <c r="F32" s="44">
        <f>F31*0.2</f>
        <v>3000</v>
      </c>
      <c r="G32" s="44">
        <f>G31*0.2</f>
        <v>830.84583999999995</v>
      </c>
      <c r="H32" s="44">
        <f>H31*0.2</f>
        <v>4227.1348392355276</v>
      </c>
    </row>
    <row r="33" spans="1:9" ht="18" customHeight="1" x14ac:dyDescent="0.2">
      <c r="A33" s="10"/>
      <c r="B33" s="21"/>
      <c r="C33" s="22" t="s">
        <v>19</v>
      </c>
      <c r="D33" s="45">
        <f>D31+D32</f>
        <v>580.84695457199996</v>
      </c>
      <c r="E33" s="45">
        <f>SUM(E31:E32)</f>
        <v>1796.8870408411681</v>
      </c>
      <c r="F33" s="45">
        <f>SUM(F31:F32)</f>
        <v>18000</v>
      </c>
      <c r="G33" s="45">
        <f>SUM(G31:G32)</f>
        <v>4985.0750399999997</v>
      </c>
      <c r="H33" s="45">
        <f>SUM(H31:H32)</f>
        <v>25362.809035413167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6"/>
      <c r="C36" s="67"/>
      <c r="D36" s="68" t="s">
        <v>22</v>
      </c>
      <c r="E36" s="69"/>
      <c r="F36" s="69"/>
      <c r="G36" s="69"/>
      <c r="H36" s="69"/>
    </row>
    <row r="37" spans="1:9" ht="9" customHeight="1" x14ac:dyDescent="0.2">
      <c r="B37" s="67"/>
      <c r="C37" s="67"/>
      <c r="D37" s="69"/>
      <c r="E37" s="69"/>
      <c r="F37" s="69"/>
      <c r="G37" s="69"/>
      <c r="H37" s="69"/>
    </row>
    <row r="38" spans="1:9" ht="18" customHeight="1" x14ac:dyDescent="0.2">
      <c r="B38" s="66" t="s">
        <v>23</v>
      </c>
      <c r="C38" s="66"/>
      <c r="D38" s="70" t="s">
        <v>24</v>
      </c>
      <c r="E38" s="70"/>
      <c r="F38" s="70"/>
      <c r="G38" s="70"/>
      <c r="H38" s="70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B7:H7"/>
    <mergeCell ref="C8:G8"/>
    <mergeCell ref="A9:H9"/>
    <mergeCell ref="A6:H6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9" sqref="G29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4"/>
      <c r="C3" s="75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87"/>
      <c r="B6" s="87"/>
      <c r="C6" s="82" t="s">
        <v>1</v>
      </c>
      <c r="D6" s="82"/>
      <c r="E6" s="82"/>
      <c r="F6" s="82"/>
      <c r="G6" s="82"/>
      <c r="H6" s="5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2.75" customHeight="1" x14ac:dyDescent="0.2">
      <c r="A9" s="81" t="s">
        <v>41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34.287759999999999</v>
      </c>
      <c r="E16" s="39">
        <v>51.115090000000002</v>
      </c>
      <c r="F16" s="39">
        <v>2318.3925800000002</v>
      </c>
      <c r="G16" s="39">
        <v>0</v>
      </c>
      <c r="H16" s="40">
        <f>SUM(D16:G16)</f>
        <v>2403.7954300000001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34.287759999999999</v>
      </c>
      <c r="E17" s="41">
        <f>SUM(E16:E16)</f>
        <v>51.115090000000002</v>
      </c>
      <c r="F17" s="41">
        <f>SUM(F16:F16)</f>
        <v>2318.3925800000002</v>
      </c>
      <c r="G17" s="42">
        <f>SUM(G16:G16)</f>
        <v>0</v>
      </c>
      <c r="H17" s="40">
        <f>SUM(H16:H16)</f>
        <v>2403.7954300000001</v>
      </c>
    </row>
    <row r="18" spans="1:8" ht="16.5" customHeight="1" x14ac:dyDescent="0.2">
      <c r="A18" s="26"/>
      <c r="B18" s="18"/>
      <c r="C18" s="27" t="s">
        <v>10</v>
      </c>
      <c r="D18" s="40">
        <f>D17</f>
        <v>34.287759999999999</v>
      </c>
      <c r="E18" s="40">
        <f>E17</f>
        <v>51.115090000000002</v>
      </c>
      <c r="F18" s="40">
        <f>F17</f>
        <v>2318.3925800000002</v>
      </c>
      <c r="G18" s="40">
        <f>G17</f>
        <v>0</v>
      </c>
      <c r="H18" s="40">
        <f>H17</f>
        <v>2403.7954300000001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0.85719400000000001</v>
      </c>
      <c r="E20" s="43">
        <f>E18*0.025</f>
        <v>1.2778772500000002</v>
      </c>
      <c r="F20" s="43">
        <v>0</v>
      </c>
      <c r="G20" s="43">
        <f>G18*0.025</f>
        <v>0</v>
      </c>
      <c r="H20" s="43">
        <f>SUM(D20:G20)</f>
        <v>2.1350712500000002</v>
      </c>
    </row>
    <row r="21" spans="1:8" ht="15.75" customHeight="1" x14ac:dyDescent="0.2">
      <c r="A21" s="24"/>
      <c r="B21" s="8"/>
      <c r="C21" s="15" t="s">
        <v>12</v>
      </c>
      <c r="D21" s="7">
        <f>D20</f>
        <v>0.85719400000000001</v>
      </c>
      <c r="E21" s="7">
        <f>E20</f>
        <v>1.2778772500000002</v>
      </c>
      <c r="F21" s="7">
        <f>F20</f>
        <v>0</v>
      </c>
      <c r="G21" s="7">
        <f>G20</f>
        <v>0</v>
      </c>
      <c r="H21" s="7">
        <f>H20</f>
        <v>2.1350712500000002</v>
      </c>
    </row>
    <row r="22" spans="1:8" ht="15.75" customHeight="1" x14ac:dyDescent="0.2">
      <c r="A22" s="24"/>
      <c r="B22" s="8"/>
      <c r="C22" s="15" t="s">
        <v>13</v>
      </c>
      <c r="D22" s="7">
        <f>D18+D21</f>
        <v>35.144953999999998</v>
      </c>
      <c r="E22" s="7">
        <f>E18+E21</f>
        <v>52.392967250000005</v>
      </c>
      <c r="F22" s="7">
        <f>F18+F21</f>
        <v>2318.3925800000002</v>
      </c>
      <c r="G22" s="7">
        <f>G18+G21</f>
        <v>0</v>
      </c>
      <c r="H22" s="7">
        <f>H18+H21</f>
        <v>2405.9305012499999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96.062029999999993</v>
      </c>
      <c r="H24" s="43">
        <f>SUM(D24:G24)</f>
        <v>96.062029999999993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0.26569585223999997</v>
      </c>
      <c r="E25" s="43">
        <f>E22*0.00756</f>
        <v>0.39609083241000004</v>
      </c>
      <c r="F25" s="43">
        <v>0</v>
      </c>
      <c r="G25" s="43">
        <v>0</v>
      </c>
      <c r="H25" s="7">
        <f>D25+E25</f>
        <v>0.66178668465000001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0.26569585223999997</v>
      </c>
      <c r="E26" s="7">
        <f>SUM(E24:E25)</f>
        <v>0.39609083241000004</v>
      </c>
      <c r="F26" s="7">
        <f>SUM(F24:F25)</f>
        <v>0</v>
      </c>
      <c r="G26" s="7">
        <f>SUM(G24:G25)</f>
        <v>96.062029999999993</v>
      </c>
      <c r="H26" s="7">
        <f>SUM(H24:H25)</f>
        <v>96.723816684649989</v>
      </c>
    </row>
    <row r="27" spans="1:8" ht="16.5" customHeight="1" x14ac:dyDescent="0.2">
      <c r="A27" s="24"/>
      <c r="B27" s="20"/>
      <c r="C27" s="15" t="s">
        <v>17</v>
      </c>
      <c r="D27" s="7">
        <f>D22+D26</f>
        <v>35.410649852239999</v>
      </c>
      <c r="E27" s="7">
        <f>E22+E26</f>
        <v>52.789058082410008</v>
      </c>
      <c r="F27" s="7">
        <f>F22+F26</f>
        <v>2318.3925800000002</v>
      </c>
      <c r="G27" s="7">
        <f>G22+G26</f>
        <v>96.062029999999993</v>
      </c>
      <c r="H27" s="7">
        <f>H22+H26</f>
        <v>2502.65431793465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105.71429000000001</v>
      </c>
      <c r="H29" s="43">
        <f>SUM(D29:G29)</f>
        <v>105.71429000000001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105.71429000000001</v>
      </c>
      <c r="H30" s="7">
        <f>SUM(D30:G30)</f>
        <v>105.71429000000001</v>
      </c>
    </row>
    <row r="31" spans="1:8" ht="17.25" customHeight="1" x14ac:dyDescent="0.2">
      <c r="A31" s="10"/>
      <c r="B31" s="31"/>
      <c r="C31" s="12" t="s">
        <v>28</v>
      </c>
      <c r="D31" s="44">
        <f>D27+D30</f>
        <v>35.410649852239999</v>
      </c>
      <c r="E31" s="44">
        <f>E27+E30</f>
        <v>52.789058082410008</v>
      </c>
      <c r="F31" s="44">
        <f>F27+F30</f>
        <v>2318.3925800000002</v>
      </c>
      <c r="G31" s="44">
        <f>G27+G30</f>
        <v>201.77632</v>
      </c>
      <c r="H31" s="44">
        <f>H27+H30</f>
        <v>2608.3686079346498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6"/>
      <c r="C34" s="67"/>
      <c r="D34" s="68" t="s">
        <v>22</v>
      </c>
      <c r="E34" s="69"/>
      <c r="F34" s="69"/>
      <c r="G34" s="69"/>
      <c r="H34" s="69"/>
    </row>
    <row r="35" spans="2:8" ht="9" customHeight="1" x14ac:dyDescent="0.2">
      <c r="B35" s="67"/>
      <c r="C35" s="67"/>
      <c r="D35" s="69"/>
      <c r="E35" s="69"/>
      <c r="F35" s="69"/>
      <c r="G35" s="69"/>
      <c r="H35" s="69"/>
    </row>
    <row r="36" spans="2:8" ht="18" customHeight="1" x14ac:dyDescent="0.2">
      <c r="B36" s="66" t="s">
        <v>23</v>
      </c>
      <c r="C36" s="66"/>
      <c r="D36" s="70" t="s">
        <v>24</v>
      </c>
      <c r="E36" s="70"/>
      <c r="F36" s="70"/>
      <c r="G36" s="70"/>
      <c r="H36" s="70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40E02-707B-4049-906D-C901DE7A1B27}">
  <dimension ref="A6:J26"/>
  <sheetViews>
    <sheetView tabSelected="1" topLeftCell="A8" workbookViewId="0">
      <selection activeCell="D26" sqref="D26:I26"/>
    </sheetView>
  </sheetViews>
  <sheetFormatPr defaultRowHeight="15" x14ac:dyDescent="0.25"/>
  <cols>
    <col min="2" max="2" width="36.28515625" customWidth="1"/>
    <col min="3" max="3" width="26.140625" customWidth="1"/>
    <col min="4" max="8" width="14.7109375" customWidth="1"/>
    <col min="9" max="9" width="17.140625" customWidth="1"/>
    <col min="10" max="10" width="18.42578125" customWidth="1"/>
  </cols>
  <sheetData>
    <row r="6" spans="1:10" ht="15.75" x14ac:dyDescent="0.25">
      <c r="A6" s="97" t="s">
        <v>47</v>
      </c>
      <c r="B6" s="97" t="s">
        <v>48</v>
      </c>
      <c r="C6" s="97" t="s">
        <v>49</v>
      </c>
      <c r="D6" s="100" t="s">
        <v>50</v>
      </c>
      <c r="E6" s="101"/>
      <c r="F6" s="101"/>
      <c r="G6" s="101"/>
      <c r="H6" s="102"/>
      <c r="I6" s="103" t="s">
        <v>51</v>
      </c>
      <c r="J6" s="103" t="s">
        <v>52</v>
      </c>
    </row>
    <row r="7" spans="1:10" x14ac:dyDescent="0.25">
      <c r="A7" s="98"/>
      <c r="B7" s="98"/>
      <c r="C7" s="98"/>
      <c r="D7" s="88" t="s">
        <v>53</v>
      </c>
      <c r="E7" s="88" t="s">
        <v>54</v>
      </c>
      <c r="F7" s="90" t="s">
        <v>55</v>
      </c>
      <c r="G7" s="88" t="s">
        <v>56</v>
      </c>
      <c r="H7" s="94" t="s">
        <v>57</v>
      </c>
      <c r="I7" s="103"/>
      <c r="J7" s="103"/>
    </row>
    <row r="8" spans="1:10" ht="33.75" customHeight="1" x14ac:dyDescent="0.25">
      <c r="A8" s="99"/>
      <c r="B8" s="99"/>
      <c r="C8" s="99"/>
      <c r="D8" s="89"/>
      <c r="E8" s="89"/>
      <c r="F8" s="91"/>
      <c r="G8" s="89"/>
      <c r="H8" s="95"/>
      <c r="I8" s="103"/>
      <c r="J8" s="103"/>
    </row>
    <row r="9" spans="1:10" ht="37.5" customHeight="1" x14ac:dyDescent="0.25">
      <c r="A9" s="46">
        <v>1</v>
      </c>
      <c r="B9" s="46" t="s">
        <v>58</v>
      </c>
      <c r="C9" s="50"/>
      <c r="D9" s="49">
        <f>'Сводка РП-2_4 квартал 2023'!G29</f>
        <v>713.28599999999994</v>
      </c>
      <c r="E9" s="49">
        <f>'Сводка РП-2_4 квартал 2023'!D31+'Сводка РП-2_4 квартал 2023'!E31</f>
        <v>1981.44499617764</v>
      </c>
      <c r="F9" s="49">
        <f>'Сводка РП-2_4 квартал 2023'!F31</f>
        <v>15000</v>
      </c>
      <c r="G9" s="49">
        <f>'Сводка РП-2_4 квартал 2023'!G31-'Сводка РП-2_4 квартал 2023'!G30</f>
        <v>3440.9431999999997</v>
      </c>
      <c r="H9" s="51">
        <f>SUM(D9:G9)</f>
        <v>21135.674196177642</v>
      </c>
      <c r="I9" s="52">
        <f>H9*1.2</f>
        <v>25362.809035413171</v>
      </c>
      <c r="J9" s="53"/>
    </row>
    <row r="10" spans="1:10" ht="37.5" customHeight="1" x14ac:dyDescent="0.25">
      <c r="A10" s="46">
        <v>2</v>
      </c>
      <c r="B10" s="47" t="s">
        <v>59</v>
      </c>
      <c r="C10" s="47" t="s">
        <v>60</v>
      </c>
      <c r="D10" s="49">
        <f>'Сводка РП-2_базовые цены'!G29</f>
        <v>105.71429000000001</v>
      </c>
      <c r="E10" s="49">
        <f>'Сводка РП-2_базовые цены'!D31+'Сводка РП-2_базовые цены'!E31</f>
        <v>88.199707934650007</v>
      </c>
      <c r="F10" s="49">
        <f>'Сводка РП-2_базовые цены'!F31</f>
        <v>2318.3925800000002</v>
      </c>
      <c r="G10" s="49">
        <f>'Сводка РП-2_базовые цены'!G31</f>
        <v>201.77632</v>
      </c>
      <c r="H10" s="51">
        <f>SUM(D10:G10)</f>
        <v>2714.0828979346502</v>
      </c>
      <c r="I10" s="52">
        <f>H10*1.2</f>
        <v>3256.8994775215801</v>
      </c>
      <c r="J10" s="54"/>
    </row>
    <row r="11" spans="1:10" ht="15.75" x14ac:dyDescent="0.25">
      <c r="A11" s="92">
        <v>3</v>
      </c>
      <c r="B11" s="92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92" t="s">
        <v>63</v>
      </c>
    </row>
    <row r="12" spans="1:10" ht="15.75" x14ac:dyDescent="0.25">
      <c r="A12" s="93"/>
      <c r="B12" s="93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93"/>
    </row>
    <row r="13" spans="1:10" ht="15.75" x14ac:dyDescent="0.25">
      <c r="A13" s="92">
        <v>4</v>
      </c>
      <c r="B13" s="92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6"/>
      <c r="B14" s="96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6"/>
      <c r="B15" s="96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6"/>
      <c r="B16" s="96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6"/>
      <c r="B17" s="96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6"/>
      <c r="B18" s="96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6"/>
      <c r="B19" s="96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6"/>
      <c r="B20" s="96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93"/>
      <c r="B21" s="93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26.25" customHeight="1" x14ac:dyDescent="0.25">
      <c r="A22" s="92">
        <v>5</v>
      </c>
      <c r="B22" s="92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92" t="s">
        <v>63</v>
      </c>
    </row>
    <row r="23" spans="1:10" ht="33" customHeight="1" x14ac:dyDescent="0.25">
      <c r="A23" s="93"/>
      <c r="B23" s="93"/>
      <c r="C23" s="55" t="s">
        <v>77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93"/>
    </row>
    <row r="24" spans="1:10" ht="69.75" customHeight="1" x14ac:dyDescent="0.25">
      <c r="A24" s="56"/>
      <c r="B24" s="56" t="s">
        <v>75</v>
      </c>
      <c r="C24" s="65" t="s">
        <v>79</v>
      </c>
      <c r="D24" s="61">
        <f>D9*D16/100*D17/100</f>
        <v>787.11636990728982</v>
      </c>
      <c r="E24" s="61">
        <f t="shared" ref="E24:G24" si="1">E9*E16/100*E17/100</f>
        <v>2186.5391898373273</v>
      </c>
      <c r="F24" s="61">
        <f t="shared" si="1"/>
        <v>16552.610802131749</v>
      </c>
      <c r="G24" s="61">
        <f t="shared" si="1"/>
        <v>3797.1062387894526</v>
      </c>
      <c r="H24" s="51"/>
      <c r="I24" s="52"/>
      <c r="J24" s="56"/>
    </row>
    <row r="25" spans="1:10" ht="15.75" x14ac:dyDescent="0.25">
      <c r="A25" s="50">
        <v>6</v>
      </c>
      <c r="B25" s="50"/>
      <c r="C25" s="62" t="s">
        <v>80</v>
      </c>
      <c r="D25" s="63">
        <f>SUM(D22:D24)</f>
        <v>787.11636990728982</v>
      </c>
      <c r="E25" s="63">
        <f t="shared" ref="E25:G25" si="2">SUM(E22:E24)</f>
        <v>2186.5391898373273</v>
      </c>
      <c r="F25" s="63">
        <f t="shared" si="2"/>
        <v>16552.610802131749</v>
      </c>
      <c r="G25" s="63">
        <f t="shared" si="2"/>
        <v>3797.1062387894526</v>
      </c>
      <c r="H25" s="51">
        <f>SUM(D25:G25)</f>
        <v>23323.372600665818</v>
      </c>
      <c r="I25" s="52">
        <f>SUM(I22:I23)</f>
        <v>0</v>
      </c>
      <c r="J25" s="64"/>
    </row>
    <row r="26" spans="1:10" ht="78" customHeight="1" x14ac:dyDescent="0.25">
      <c r="A26" s="50">
        <v>7</v>
      </c>
      <c r="B26" s="46" t="s">
        <v>78</v>
      </c>
      <c r="C26" s="46"/>
      <c r="D26" s="48">
        <f>ROUND(D25,8)</f>
        <v>787.11636991</v>
      </c>
      <c r="E26" s="48">
        <f t="shared" ref="E26:G26" si="3">ROUND(E25,8)</f>
        <v>2186.5391898399998</v>
      </c>
      <c r="F26" s="48">
        <f t="shared" si="3"/>
        <v>16552.610802129999</v>
      </c>
      <c r="G26" s="48">
        <f t="shared" si="3"/>
        <v>3797.1062387900001</v>
      </c>
      <c r="H26" s="51">
        <f>SUM(D26:G26)</f>
        <v>23323.372600670002</v>
      </c>
      <c r="I26" s="52">
        <f>ROUND(H26*1.2,8)</f>
        <v>27988.047120800002</v>
      </c>
      <c r="J26" s="64"/>
    </row>
  </sheetData>
  <mergeCells count="19"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РП-2_4 квартал 2023</vt:lpstr>
      <vt:lpstr>Сводка РП-2_базовые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2024-03-25T08:47:06Z</dcterms:modified>
</cp:coreProperties>
</file>