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I0424_1153926028850_39\Паспорта\"/>
    </mc:Choice>
  </mc:AlternateContent>
  <xr:revisionPtr revIDLastSave="0" documentId="13_ncr:1_{80F67962-38E3-42B2-B3C4-FDFC157DD8C7}"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A25" i="57" l="1"/>
  <c r="AA26" i="57"/>
  <c r="AA27" i="57"/>
  <c r="AA28" i="57"/>
  <c r="AA29" i="57"/>
  <c r="AA30" i="57"/>
  <c r="AA31" i="57"/>
  <c r="AA32" i="57"/>
  <c r="AA33" i="57"/>
  <c r="AA34" i="57"/>
  <c r="AA35" i="57"/>
  <c r="AA36" i="57"/>
  <c r="AA37" i="57"/>
  <c r="AA38" i="57"/>
  <c r="AA39" i="57"/>
  <c r="AA40" i="57"/>
  <c r="AA41" i="57"/>
  <c r="AA42" i="57"/>
  <c r="AA43" i="57"/>
  <c r="AA44" i="57"/>
  <c r="AA45" i="57"/>
  <c r="AA46" i="57"/>
  <c r="AA47" i="57"/>
  <c r="AA48" i="57"/>
  <c r="AA49" i="57"/>
  <c r="AA50" i="57"/>
  <c r="AA51" i="57"/>
  <c r="AA52" i="57"/>
  <c r="AA53" i="57"/>
  <c r="AA54" i="57"/>
  <c r="AA55" i="57"/>
  <c r="AA56" i="57"/>
  <c r="AA57" i="57"/>
  <c r="AA58" i="57"/>
  <c r="AA59" i="57"/>
  <c r="AA60" i="57"/>
  <c r="AA61" i="57"/>
  <c r="AA62" i="57"/>
  <c r="AA63" i="57"/>
  <c r="AA64" i="57"/>
  <c r="AA24" i="57"/>
  <c r="X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Z24" i="57" l="1"/>
  <c r="V24" i="57"/>
  <c r="R24" i="57"/>
  <c r="N24" i="57"/>
  <c r="J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29" i="57"/>
  <c r="D28" i="57"/>
  <c r="D26" i="57"/>
  <c r="D25" i="57"/>
  <c r="D30" i="57" l="1"/>
  <c r="B24" i="58" s="1"/>
  <c r="D63" i="57"/>
  <c r="E33" i="57"/>
  <c r="Y33" i="57" s="1"/>
  <c r="AB33" i="57" s="1"/>
  <c r="E41" i="57"/>
  <c r="Y41" i="57" s="1"/>
  <c r="AB41" i="57" s="1"/>
  <c r="D52" i="57" l="1"/>
  <c r="C67" i="58"/>
  <c r="D67" i="58" s="1"/>
  <c r="D65" i="58" s="1"/>
  <c r="D59" i="58" s="1"/>
  <c r="D66" i="58" s="1"/>
  <c r="B34" i="58"/>
  <c r="J61" i="58" s="1"/>
  <c r="R61" i="58" s="1"/>
  <c r="B28" i="58"/>
  <c r="H60" i="58" s="1"/>
  <c r="N60" i="58" s="1"/>
  <c r="C30" i="57"/>
  <c r="W30" i="57" s="1"/>
  <c r="D24" i="57"/>
  <c r="D27" i="57" s="1"/>
  <c r="B49" i="58"/>
  <c r="B58" i="58" s="1"/>
  <c r="B66" i="58" s="1"/>
  <c r="B68" i="58" s="1"/>
  <c r="E32" i="57"/>
  <c r="Y32" i="57" s="1"/>
  <c r="AB32" i="57" s="1"/>
  <c r="E31" i="57"/>
  <c r="Y31" i="57" s="1"/>
  <c r="AB31" i="57" s="1"/>
  <c r="E34" i="57"/>
  <c r="Y34" i="57" s="1"/>
  <c r="AB34" i="57" s="1"/>
  <c r="W31" i="57"/>
  <c r="W32" i="57"/>
  <c r="W33" i="57"/>
  <c r="W41" i="57"/>
  <c r="C65" i="58" l="1"/>
  <c r="C59" i="58" s="1"/>
  <c r="C66" i="58" s="1"/>
  <c r="E30" i="57"/>
  <c r="Y30" i="57" s="1"/>
  <c r="AB30" i="57" s="1"/>
  <c r="B80" i="58"/>
  <c r="B75" i="58"/>
  <c r="B70" i="58"/>
  <c r="B71" i="58" s="1"/>
  <c r="Z61" i="58"/>
  <c r="T60" i="58"/>
  <c r="B25" i="53"/>
  <c r="Z60" i="58" l="1"/>
  <c r="B72" i="58"/>
  <c r="B78" i="58"/>
  <c r="C49" i="7"/>
  <c r="K33" i="57" l="1"/>
  <c r="C52" i="57"/>
  <c r="C49" i="57"/>
  <c r="C24" i="57"/>
  <c r="W49" i="57" l="1"/>
  <c r="E49" i="57"/>
  <c r="Y49" i="57" s="1"/>
  <c r="AB49" i="57" s="1"/>
  <c r="W52" i="57"/>
  <c r="W58" i="57" s="1"/>
  <c r="E52" i="57"/>
  <c r="Y52" i="57" s="1"/>
  <c r="E24" i="57"/>
  <c r="Y24" i="57" s="1"/>
  <c r="W24" i="57"/>
  <c r="B27" i="53"/>
  <c r="W34" i="57"/>
  <c r="C27" i="57"/>
  <c r="C48" i="7"/>
  <c r="C56" i="57"/>
  <c r="C63" i="57"/>
  <c r="B97" i="53"/>
  <c r="AB52" i="57" l="1"/>
  <c r="Y58" i="57"/>
  <c r="B81" i="58"/>
  <c r="AB24" i="57"/>
  <c r="W56" i="57"/>
  <c r="E56" i="57"/>
  <c r="Y56" i="57" s="1"/>
  <c r="AB56" i="57" s="1"/>
  <c r="W63" i="57"/>
  <c r="E63" i="57"/>
  <c r="Y63" i="57" s="1"/>
  <c r="AB63" i="57" s="1"/>
  <c r="W27" i="57"/>
  <c r="E27" i="57"/>
  <c r="Y27" i="57" s="1"/>
  <c r="AB27" i="57" s="1"/>
  <c r="B24" i="53"/>
  <c r="B79" i="58" l="1"/>
  <c r="X24" i="57"/>
  <c r="T24" i="57"/>
  <c r="P24" i="57"/>
  <c r="O24" i="57"/>
  <c r="L24" i="57"/>
  <c r="H24" i="57"/>
  <c r="C79" i="58" l="1"/>
  <c r="B83" i="58"/>
  <c r="E67" i="58"/>
  <c r="D76" i="58"/>
  <c r="D68" i="58"/>
  <c r="C76" i="58"/>
  <c r="C68" i="58"/>
  <c r="F24" i="57"/>
  <c r="F30" i="57"/>
  <c r="F33" i="57"/>
  <c r="F31" i="57"/>
  <c r="F41" i="57"/>
  <c r="F27" i="57"/>
  <c r="F63" i="57"/>
  <c r="F32" i="57"/>
  <c r="F34"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E68" i="58" s="1"/>
  <c r="C70" i="58"/>
  <c r="C71" i="58" s="1"/>
  <c r="C75" i="58"/>
  <c r="E76" i="58"/>
  <c r="F67" i="58"/>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G84" i="58"/>
  <c r="G89" i="58" s="1"/>
  <c r="J75" i="58"/>
  <c r="J70" i="58"/>
  <c r="W36" i="57"/>
  <c r="E36" i="57"/>
  <c r="Y36" i="57" s="1"/>
  <c r="AB36" i="57" s="1"/>
  <c r="W25" i="57"/>
  <c r="E25" i="57"/>
  <c r="W45" i="57"/>
  <c r="E45" i="57"/>
  <c r="Y45" i="57" s="1"/>
  <c r="AB45" i="57" s="1"/>
  <c r="W59" i="57"/>
  <c r="E59" i="57"/>
  <c r="W60" i="57"/>
  <c r="E60" i="57"/>
  <c r="Y60" i="57" s="1"/>
  <c r="AB60" i="57" s="1"/>
  <c r="W28" i="57"/>
  <c r="E28" i="57"/>
  <c r="W62" i="57"/>
  <c r="E62" i="57"/>
  <c r="Y62" i="57" s="1"/>
  <c r="AB62" i="57" s="1"/>
  <c r="W38" i="57"/>
  <c r="E38" i="57"/>
  <c r="W55" i="57"/>
  <c r="E55" i="57"/>
  <c r="Y55" i="57" s="1"/>
  <c r="AB55" i="57" s="1"/>
  <c r="W35" i="57"/>
  <c r="E35" i="57"/>
  <c r="W39" i="57"/>
  <c r="E39" i="57"/>
  <c r="Y39" i="57" s="1"/>
  <c r="AB39" i="57" s="1"/>
  <c r="W44" i="57"/>
  <c r="E44" i="57"/>
  <c r="Y44" i="57" s="1"/>
  <c r="AB44" i="57" s="1"/>
  <c r="W61" i="57"/>
  <c r="E61" i="57"/>
  <c r="Y61" i="57" s="1"/>
  <c r="AB61" i="57" s="1"/>
  <c r="W29" i="57"/>
  <c r="E29" i="57"/>
  <c r="Y29" i="57" s="1"/>
  <c r="AB29" i="57" s="1"/>
  <c r="W54" i="57"/>
  <c r="E54" i="57"/>
  <c r="Y54" i="57" s="1"/>
  <c r="AB54" i="57" s="1"/>
  <c r="W50" i="57"/>
  <c r="E50" i="57"/>
  <c r="Y50" i="57" s="1"/>
  <c r="AB50" i="57" s="1"/>
  <c r="W51" i="57"/>
  <c r="E51" i="57"/>
  <c r="Y51" i="57" s="1"/>
  <c r="AB51" i="57" s="1"/>
  <c r="W53" i="57"/>
  <c r="E53" i="57"/>
  <c r="Y53" i="57" s="1"/>
  <c r="AB53" i="57" s="1"/>
  <c r="W37" i="57"/>
  <c r="E37" i="57"/>
  <c r="Y37" i="57" s="1"/>
  <c r="AB37" i="57" s="1"/>
  <c r="W42" i="57"/>
  <c r="E42" i="57"/>
  <c r="Y42" i="57" s="1"/>
  <c r="AB42" i="57" s="1"/>
  <c r="W43" i="57"/>
  <c r="E43" i="57"/>
  <c r="Y43" i="57" s="1"/>
  <c r="AB43" i="57" s="1"/>
  <c r="W47" i="57"/>
  <c r="E47" i="57"/>
  <c r="W64" i="57"/>
  <c r="E64" i="57"/>
  <c r="Y64" i="57" s="1"/>
  <c r="AB64" i="57" s="1"/>
  <c r="W40" i="57"/>
  <c r="E40" i="57"/>
  <c r="Y40" i="57" s="1"/>
  <c r="AB40" i="57" s="1"/>
  <c r="W48" i="57"/>
  <c r="E48" i="57"/>
  <c r="Y48" i="57" s="1"/>
  <c r="AB48" i="57" s="1"/>
  <c r="W57" i="57"/>
  <c r="E57" i="57"/>
  <c r="Y57" i="57" s="1"/>
  <c r="AB57" i="57" s="1"/>
  <c r="E58" i="57"/>
  <c r="AB58" i="57" s="1"/>
  <c r="W26" i="57"/>
  <c r="E26" i="57"/>
  <c r="Y26" i="57" s="1"/>
  <c r="AB26" i="57" s="1"/>
  <c r="W46" i="57"/>
  <c r="E46" i="57"/>
  <c r="Y46" i="57" s="1"/>
  <c r="AB46" i="57" s="1"/>
  <c r="K35" i="57"/>
  <c r="K39" i="57"/>
  <c r="K44" i="57"/>
  <c r="F44" i="57"/>
  <c r="K61" i="57"/>
  <c r="K29" i="57"/>
  <c r="F29" i="57"/>
  <c r="K54" i="57"/>
  <c r="K50" i="57"/>
  <c r="K43" i="57"/>
  <c r="K47" i="57"/>
  <c r="K64" i="57"/>
  <c r="K40" i="57"/>
  <c r="K48" i="57"/>
  <c r="K57" i="57"/>
  <c r="F57" i="57"/>
  <c r="K58" i="57"/>
  <c r="K26" i="57"/>
  <c r="F26" i="57"/>
  <c r="K46" i="57"/>
  <c r="K51" i="57"/>
  <c r="K36" i="57"/>
  <c r="K53" i="57"/>
  <c r="K25" i="57"/>
  <c r="K37" i="57"/>
  <c r="K45" i="57"/>
  <c r="K42" i="57"/>
  <c r="F42" i="57"/>
  <c r="K59" i="57"/>
  <c r="K60" i="57"/>
  <c r="K28" i="57"/>
  <c r="K62" i="57"/>
  <c r="K38" i="57"/>
  <c r="K55" i="57"/>
  <c r="F24" i="15"/>
  <c r="C52" i="15"/>
  <c r="E52" i="15" s="1"/>
  <c r="F52" i="15"/>
  <c r="I78" i="58" l="1"/>
  <c r="I83" i="58" s="1"/>
  <c r="I86" i="58" s="1"/>
  <c r="H84" i="58"/>
  <c r="F37" i="57"/>
  <c r="F55" i="57"/>
  <c r="F40" i="57"/>
  <c r="F60" i="57"/>
  <c r="F36" i="57"/>
  <c r="F62" i="57"/>
  <c r="F45" i="57"/>
  <c r="F54" i="57"/>
  <c r="F61" i="57"/>
  <c r="F53" i="57"/>
  <c r="F51" i="57"/>
  <c r="F39" i="57"/>
  <c r="L65" i="58"/>
  <c r="L59" i="58" s="1"/>
  <c r="L66" i="58" s="1"/>
  <c r="H88" i="58"/>
  <c r="I84" i="58"/>
  <c r="F58" i="57"/>
  <c r="F48" i="57"/>
  <c r="F43" i="57"/>
  <c r="F47" i="57"/>
  <c r="Y47" i="57"/>
  <c r="AB47" i="57" s="1"/>
  <c r="F35" i="57"/>
  <c r="Y35" i="57"/>
  <c r="AB35" i="57" s="1"/>
  <c r="F38" i="57"/>
  <c r="Y38" i="57"/>
  <c r="AB38" i="57" s="1"/>
  <c r="F28" i="57"/>
  <c r="Y28" i="57"/>
  <c r="AB28" i="57" s="1"/>
  <c r="F59" i="57"/>
  <c r="Y59" i="57"/>
  <c r="AB59" i="57" s="1"/>
  <c r="F25" i="57"/>
  <c r="Y25" i="57"/>
  <c r="AB25" i="57" s="1"/>
  <c r="I88" i="58"/>
  <c r="M67" i="58"/>
  <c r="L68" i="58"/>
  <c r="L76" i="58"/>
  <c r="F46" i="57"/>
  <c r="F64" i="57"/>
  <c r="F50" i="57"/>
  <c r="H87" i="58"/>
  <c r="I87" i="58"/>
  <c r="F87" i="58"/>
  <c r="F90" i="58" s="1"/>
  <c r="G87" i="58"/>
  <c r="J71" i="58"/>
  <c r="J78" i="58" s="1"/>
  <c r="J83" i="58" s="1"/>
  <c r="H89" i="58"/>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<sst xmlns="http://schemas.openxmlformats.org/spreadsheetml/2006/main" count="1092" uniqueCount="616">
  <si>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</si>
  <si>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</si>
  <si>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</si>
  <si>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</si>
  <si>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</si>
  <si>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</si>
  <si>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</si>
  <si>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</si>
  <si>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</si>
  <si>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</si>
  <si>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</si>
  <si>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</si>
  <si>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</si>
  <si>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</si>
  <si>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</si>
  <si>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</si>
  <si>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</si>
  <si>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</si>
  <si>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</si>
  <si>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</si>
  <si>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</si>
  <si>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</si>
  <si>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</si>
  <si>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</si>
  <si>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</si>
  <si>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</si>
  <si>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</si>
  <si>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</si>
  <si>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</si>
  <si>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</si>
  <si>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</si>
  <si>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</si>
  <si>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</si>
  <si>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</si>
  <si>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</si>
  <si>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</si>
  <si>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</si>
  <si>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</si>
  <si>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</si>
  <si>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</si>
  <si>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</si>
  <si>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</si>
  <si>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</si>
  <si>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</si>
  <si>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</si>
  <si>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</si>
  <si>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</si>
  <si>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</si>
  <si>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</si>
  <si>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</si>
  <si>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</si>
  <si>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</si>
  <si>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</si>
  <si>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</si>
  <si>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</si>
  <si>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</si>
  <si>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</si>
  <si>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</si>
  <si>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</si>
  <si>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</si>
  <si>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</si>
  <si>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</si>
  <si>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</si>
  <si>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</si>
  <si>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</si>
  <si>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</si>
  <si>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</si>
  <si>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</si>
  <si>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</si>
  <si>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</si>
  <si>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</si>
  <si>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</si>
  <si>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</si>
  <si>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</si>
  <si>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</si>
  <si>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</si>
  <si>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</si>
  <si>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</si>
  <si>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</si>
  <si>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</si>
  <si>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</si>
  <si>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</si>
  <si>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</si>
  <si>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</si>
  <si>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</si>
  <si>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</si>
  <si>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</si>
  <si>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</si>
  <si>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</si>
  <si>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</si>
  <si>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</si>
  <si>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</si>
  <si>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</si>
  <si>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</si>
  <si>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</si>
  <si>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</si>
  <si>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</si>
  <si>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</si>
  <si>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</si>
  <si>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</si>
  <si>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</si>
  <si>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</si>
  <si>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</si>
  <si>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</si>
  <si>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</si>
  <si>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</si>
  <si>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</si>
  <si>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</si>
  <si>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</si>
  <si>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</si>
  <si>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</si>
  <si>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</si>
  <si>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</si>
  <si>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</si>
  <si>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</si>
  <si>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</si>
  <si>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</si>
  <si>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</si>
  <si>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</si>
  <si>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</si>
  <si>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</si>
  <si>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</si>
  <si>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</si>
  <si>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</si>
  <si>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</si>
  <si>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</si>
  <si>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</si>
  <si>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</si>
  <si>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</si>
  <si>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</si>
  <si>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</si>
  <si>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</si>
  <si>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</si>
  <si>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</si>
  <si>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</si>
  <si>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</si>
  <si>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</si>
  <si>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</si>
  <si>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</si>
  <si>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</si>
  <si>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</si>
  <si>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</si>
  <si>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</si>
  <si>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</si>
  <si>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</si>
  <si>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</si>
  <si>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</si>
  <si>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</si>
  <si>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</si>
  <si>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</si>
  <si>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</si>
  <si>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</si>
  <si>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</si>
  <si>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</si>
  <si>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</si>
  <si>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</si>
  <si>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</si>
  <si>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</si>
  <si>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</si>
  <si>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</si>
  <si>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</si>
  <si>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</si>
  <si>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</si>
  <si>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</si>
  <si>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</si>
  <si>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</si>
  <si>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</si>
  <si>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</si>
  <si>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</si>
  <si>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</si>
  <si>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</si>
  <si>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</si>
  <si>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</si>
  <si>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</si>
  <si>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</si>
  <si>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</si>
  <si>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</si>
  <si>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</si>
  <si>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</si>
  <si>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</si>
  <si>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</si>
  <si>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</si>
  <si>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</si>
  <si>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</si>
  <si>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</si>
  <si>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</si>
  <si>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</si>
  <si>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</si>
  <si>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</si>
  <si>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</si>
  <si>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</si>
  <si>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</si>
  <si>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</si>
  <si>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</si>
  <si>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</si>
  <si>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</si>
  <si>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</si>
  <si>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</si>
  <si>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</si>
  <si>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</si>
  <si>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</si>
  <si>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</si>
  <si>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</si>
  <si>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</si>
  <si>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</si>
  <si>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</si>
  <si>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</si>
  <si>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</si>
  <si>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</si>
  <si>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</si>
  <si>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</si>
  <si>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</si>
  <si>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</si>
  <si>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</si>
  <si>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</si>
  <si>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</si>
  <si>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</si>
  <si>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</si>
  <si>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</si>
  <si>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</si>
  <si>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</si>
  <si>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</si>
  <si>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</si>
  <si>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</si>
  <si>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</si>
  <si>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</si>
  <si>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</si>
  <si>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</si>
  <si>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</si>
  <si>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</si>
  <si>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</si>
  <si>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</si>
  <si>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</si>
  <si>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</si>
  <si>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</si>
  <si>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</si>
  <si>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</si>
  <si>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</si>
  <si>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</si>
  <si>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</si>
  <si>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</si>
  <si>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</si>
  <si>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</si>
  <si>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</si>
  <si>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</si>
  <si>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</si>
  <si>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</si>
  <si>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</si>
  <si>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</si>
  <si>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</si>
  <si>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</si>
  <si>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</si>
  <si>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</si>
  <si>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</si>
  <si>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</si>
  <si>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</si>
  <si>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</si>
  <si>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</si>
  <si>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</si>
  <si>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</si>
  <si>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</si>
  <si>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</si>
  <si>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</si>
  <si>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</si>
  <si>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</si>
  <si>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</si>
  <si>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</si>
  <si>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</si>
  <si>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</si>
  <si>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</si>
  <si>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</si>
  <si>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</si>
  <si>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</si>
  <si>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</si>
  <si>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</si>
  <si>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</si>
  <si>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</si>
  <si>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</si>
  <si>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</si>
  <si>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</si>
  <si>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</si>
  <si>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</si>
  <si>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</si>
  <si>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</si>
  <si>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</si>
  <si>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</si>
  <si>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</si>
  <si>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</si>
  <si>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</si>
  <si>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</si>
  <si>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</si>
  <si>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</si>
  <si>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</si>
  <si>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</si>
  <si>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</si>
  <si>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</si>
  <si>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</si>
  <si>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</si>
  <si>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</si>
  <si>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</si>
  <si>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</si>
  <si>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</si>
  <si>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</si>
  <si>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</si>
  <si>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</si>
  <si>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</si>
  <si>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</si>
  <si>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</si>
  <si>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</si>
  <si>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</si>
  <si>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</si>
  <si>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</si>
  <si>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</si>
  <si>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</si>
  <si>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</si>
  <si>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</si>
  <si>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</si>
  <si>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</si>
  <si>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</si>
  <si>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</si>
  <si>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</si>
  <si>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</si>
  <si>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</si>
  <si>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</si>
  <si>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</si>
  <si>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</si>
  <si>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</si>
  <si>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</si>
  <si>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</si>
  <si>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</si>
  <si>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</si>
  <si>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</si>
  <si>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</si>
  <si>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</si>
  <si>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</si>
  <si>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</si>
  <si>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</si>
  <si>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</si>
  <si>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</si>
  <si>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</si>
  <si>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</si>
  <si>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</si>
  <si>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</si>
  <si>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</si>
  <si>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</si>
  <si>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</si>
  <si>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</si>
  <si>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</si>
  <si>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</si>
  <si>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</si>
  <si>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</si>
  <si>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</si>
  <si>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</si>
  <si>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</si>
  <si>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</si>
  <si>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</si>
  <si>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</si>
  <si>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</si>
  <si>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</si>
  <si>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</si>
  <si>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</si>
  <si>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</si>
  <si>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</si>
  <si>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</si>
  <si>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</si>
  <si>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</si>
  <si>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</si>
  <si>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</si>
  <si>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</si>
  <si>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</si>
  <si>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</si>
  <si>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</si>
  <si>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</si>
  <si>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</si>
  <si>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</si>
  <si>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</si>
  <si>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</si>
  <si>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</si>
  <si>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</si>
  <si>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</si>
  <si>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</si>
  <si>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</si>
  <si>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</si>
  <si>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</si>
  <si>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</si>
  <si>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</si>
  <si>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</si>
  <si>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</si>
  <si>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</si>
  <si>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</si>
  <si>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</si>
  <si>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</si>
  <si>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</si>
  <si>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</si>
  <si>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</si>
  <si>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</si>
  <si>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</si>
  <si>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</si>
  <si>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</si>
  <si>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</si>
  <si>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</si>
  <si>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</si>
  <si>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</si>
  <si>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</si>
  <si>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</si>
  <si>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</si>
  <si>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</si>
  <si>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</si>
  <si>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</si>
  <si>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</si>
  <si>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</si>
  <si>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</si>
  <si>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</si>
  <si>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</si>
  <si>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</si>
  <si>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</si>
  <si>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</si>
  <si>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</si>
  <si>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</si>
  <si>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</si>
  <si>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</si>
  <si>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</si>
  <si>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</si>
  <si>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</si>
  <si>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</si>
  <si>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</si>
  <si>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</si>
  <si>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</si>
  <si>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</si>
  <si>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</si>
  <si>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</si>
  <si>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</si>
  <si>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</si>
  <si>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</si>
  <si>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</si>
  <si>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</si>
  <si>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</si>
  <si>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</si>
  <si>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</si>
  <si>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</si>
  <si>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</si>
  <si>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</si>
  <si>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</si>
  <si>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</si>
  <si>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</si>
  <si>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</si>
  <si>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</si>
  <si>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</si>
  <si>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</si>
  <si>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</si>
  <si>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</si>
  <si>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</si>
  <si>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</si>
  <si>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</si>
  <si>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</si>
  <si>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</si>
  <si>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</si>
  <si>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</si>
  <si>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</si>
  <si>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</si>
  <si>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</si>
  <si>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</si>
  <si>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</si>
  <si>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</si>
  <si>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</si>
  <si>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</si>
  <si>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</si>
  <si>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</si>
  <si>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</si>
  <si>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</si>
  <si>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</si>
  <si>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</si>
  <si>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</si>
  <si>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</si>
  <si>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</si>
  <si>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</si>
  <si>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</si>
  <si>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</si>
  <si>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</si>
  <si>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</si>
  <si>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</si>
  <si>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</si>
  <si>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</si>
  <si>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</si>
  <si>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</si>
  <si>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</si>
  <si>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</si>
  <si>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</si>
  <si>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</si>
  <si>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</si>
  <si>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</si>
  <si>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</si>
  <si>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</si>
  <si>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</si>
  <si>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</si>
  <si>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</si>
  <si>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</si>
  <si>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</si>
  <si>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</si>
  <si>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</si>
  <si>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</si>
  <si>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</si>
  <si>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</si>
  <si>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</si>
  <si>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</si>
  <si>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</si>
  <si>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</si>
  <si>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</si>
  <si>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</si>
  <si>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</si>
  <si>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</si>
  <si>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</si>
  <si>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</si>
  <si>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</si>
  <si>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</si>
  <si>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</si>
  <si>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</si>
  <si>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</si>
  <si>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</si>
  <si>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</si>
  <si>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</si>
  <si>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</si>
  <si>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</si>
  <si>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</si>
  <si>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</si>
  <si>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</si>
  <si>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</si>
  <si>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</si>
  <si>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</si>
  <si>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</si>
  <si>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</si>
  <si>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</si>
  <si>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</si>
  <si>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</si>
  <si>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</si>
  <si>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</si>
  <si>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</si>
  <si>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</si>
  <si>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</si>
  <si>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</si>
  <si>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</si>
  <si>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</si>
  <si>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</si>
  <si>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</si>
  <si>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</si>
  <si>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</si>
  <si>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</si>
  <si>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</si>
  <si>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</si>
  <si>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</si>
  <si>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</si>
  <si>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</si>
  <si>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</si>
  <si>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</si>
  <si>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</si>
  <si>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</si>
  <si>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</si>
  <si>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</si>
  <si>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</si>
  <si>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</si>
  <si>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</si>
  <si>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</si>
  <si>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</si>
  <si>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</si>
  <si>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</si>
  <si>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</si>
  <si>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</si>
  <si>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</si>
  <si>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</si>
  <si>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</si>
  <si>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</si>
  <si>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</si>
  <si>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</si>
  <si>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</si>
  <si>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</si>
  <si>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</si>
  <si>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</si>
  <si>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</si>
  <si>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</si>
  <si>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</si>
  <si>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</si>
  <si>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</si>
  <si>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</si>
  <si>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</si>
  <si>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</si>
  <si>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</si>
  <si>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</si>
  <si>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</si>
  <si>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</si>
  <si>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</si>
  <si>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</si>
  <si>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</si>
  <si>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</si>
  <si>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</si>
  <si>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</si>
  <si>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</si>
  <si>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</si>
  <si>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</si>
  <si>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</si>
  <si>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</si>
  <si>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</si>
  <si>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</si>
  <si>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</si>
  <si>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</si>
  <si>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</si>
  <si>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</si>
  <si>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</si>
  <si>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</si>
  <si>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</si>
  <si>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</si>
  <si>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</si>
  <si>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</si>
  <si>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</si>
  <si>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2024год</t>
  </si>
  <si>
    <t>Прогноз социально-экономического развития Российской Федерации на 2024 год и на плановый период 2025 и 2026 годов (опубликовано 22 сентября 2023 г.))</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</si>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</sst>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68" fillId="0" borderId="0" xfId="62" applyFont="1"/>
    <xf numFmtId="0" fontId="11" fillId="0" borderId="68" xfId="75" applyBorder="1" applyAlignment="1">
      <alignment horizontal="center" vertical="center" wrapText="1"/>
    </xf>
    <xf numFmtId="2" fontId="78" fillId="0" borderId="68"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68" fillId="0" borderId="0" xfId="62"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2" applyFont="1" applyBorder="1" applyAlignment="1">
      <alignment horizontal="center" vertical="center"/>
    </xf>
    <xf numFmtId="0" fontId="42" fillId="0" borderId="47" xfId="52" applyFont="1" applyBorder="1" applyAlignment="1">
      <alignment horizontal="center" vertical="center" wrapText="1"/>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0B95215C-521F-4023-B1E8-0D60FBCAA532}"/>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613</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572</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597</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4" t="s">
        <v>592</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577</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522</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4" t="s">
        <v>578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ввод'!C24</f>
        <v>12.915153027427881</v>
      </c>
    </row>
    <row r="49" spans="1:3" ht="71.25" customHeight="1" x14ac:dyDescent="0.25">
      <c r="A49" s="22" t="s">
        <v>403</v>
      </c>
      <c r="B49" s="29" t="s">
        <v>450</v>
      </c>
      <c r="C49" s="147">
        <f>'6.2. Паспорт фин осв ввод'!C30</f>
        <v>10.762627522856567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7" t="str">
        <f>'1. паспорт местоположение'!A12:C12</f>
        <v>J 19-17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7" t="str">
        <f>'1. паспорт местоположение'!A15</f>
        <v xml:space="preserve">Реконструкция КЛ 15 кВ   от ТП-2 до ТП-5 с заменой  кабеля на кабель большего сечения, протяженностью 1,92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5" t="s">
        <v>183</v>
      </c>
      <c r="B20" s="375" t="s">
        <v>182</v>
      </c>
      <c r="C20" s="387" t="s">
        <v>181</v>
      </c>
      <c r="D20" s="387"/>
      <c r="E20" s="389" t="s">
        <v>180</v>
      </c>
      <c r="F20" s="389"/>
      <c r="G20" s="395"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91" t="s">
        <v>179</v>
      </c>
      <c r="AC20" s="392"/>
      <c r="AD20" s="58"/>
      <c r="AE20" s="58"/>
      <c r="AF20" s="58"/>
    </row>
    <row r="21" spans="1:32" ht="99.75" customHeight="1" x14ac:dyDescent="0.25">
      <c r="A21" s="376"/>
      <c r="B21" s="376"/>
      <c r="C21" s="387"/>
      <c r="D21" s="387"/>
      <c r="E21" s="389"/>
      <c r="F21" s="389"/>
      <c r="G21" s="396"/>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3"/>
      <c r="AC21" s="394"/>
    </row>
    <row r="22" spans="1:32" ht="89.25" customHeight="1" x14ac:dyDescent="0.25">
      <c r="A22" s="377"/>
      <c r="B22" s="377"/>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6"/>
      <c r="C66" s="386"/>
      <c r="D66" s="386"/>
      <c r="E66" s="386"/>
      <c r="F66" s="386"/>
      <c r="G66" s="386"/>
      <c r="H66" s="386"/>
      <c r="I66" s="38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6"/>
      <c r="C68" s="386"/>
      <c r="D68" s="386"/>
      <c r="E68" s="386"/>
      <c r="F68" s="386"/>
      <c r="G68" s="386"/>
      <c r="H68" s="386"/>
      <c r="I68" s="386"/>
      <c r="J68" s="46"/>
      <c r="K68" s="46"/>
    </row>
    <row r="70" spans="1:28" ht="36.75" customHeight="1" x14ac:dyDescent="0.25">
      <c r="B70" s="386"/>
      <c r="C70" s="386"/>
      <c r="D70" s="386"/>
      <c r="E70" s="386"/>
      <c r="F70" s="386"/>
      <c r="G70" s="386"/>
      <c r="H70" s="386"/>
      <c r="I70" s="386"/>
      <c r="J70" s="46"/>
      <c r="K70" s="46"/>
    </row>
    <row r="71" spans="1:28" x14ac:dyDescent="0.25">
      <c r="N71" s="47"/>
    </row>
    <row r="72" spans="1:28" ht="51" customHeight="1" x14ac:dyDescent="0.25">
      <c r="B72" s="386"/>
      <c r="C72" s="386"/>
      <c r="D72" s="386"/>
      <c r="E72" s="386"/>
      <c r="F72" s="386"/>
      <c r="G72" s="386"/>
      <c r="H72" s="386"/>
      <c r="I72" s="386"/>
      <c r="J72" s="46"/>
      <c r="K72" s="46"/>
      <c r="N72" s="47"/>
    </row>
    <row r="73" spans="1:28" ht="32.25" customHeight="1" x14ac:dyDescent="0.25">
      <c r="B73" s="386"/>
      <c r="C73" s="386"/>
      <c r="D73" s="386"/>
      <c r="E73" s="386"/>
      <c r="F73" s="386"/>
      <c r="G73" s="386"/>
      <c r="H73" s="386"/>
      <c r="I73" s="386"/>
      <c r="J73" s="46"/>
      <c r="K73" s="46"/>
    </row>
    <row r="74" spans="1:28" ht="51.75" customHeight="1" x14ac:dyDescent="0.25">
      <c r="B74" s="386"/>
      <c r="C74" s="386"/>
      <c r="D74" s="386"/>
      <c r="E74" s="386"/>
      <c r="F74" s="386"/>
      <c r="G74" s="386"/>
      <c r="H74" s="386"/>
      <c r="I74" s="386"/>
      <c r="J74" s="46"/>
      <c r="K74" s="46"/>
    </row>
    <row r="75" spans="1:28" ht="21.75" customHeight="1" x14ac:dyDescent="0.25">
      <c r="B75" s="384"/>
      <c r="C75" s="384"/>
      <c r="D75" s="384"/>
      <c r="E75" s="384"/>
      <c r="F75" s="384"/>
      <c r="G75" s="384"/>
      <c r="H75" s="384"/>
      <c r="I75" s="384"/>
      <c r="J75" s="45"/>
      <c r="K75" s="45"/>
    </row>
    <row r="76" spans="1:28" ht="23.25" customHeight="1" x14ac:dyDescent="0.25"/>
    <row r="77" spans="1:28" ht="18.75" customHeight="1" x14ac:dyDescent="0.25">
      <c r="B77" s="385"/>
      <c r="C77" s="385"/>
      <c r="D77" s="385"/>
      <c r="E77" s="385"/>
      <c r="F77" s="385"/>
      <c r="G77" s="385"/>
      <c r="H77" s="385"/>
      <c r="I77" s="38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E77"/>
  <sheetViews>
    <sheetView topLeftCell="A6" zoomScale="70" zoomScaleNormal="70" zoomScaleSheetLayoutView="70" workbookViewId="0">
      <selection activeCell="U21" sqref="U21:V2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23.5703125" style="43" customWidth="1"/>
    <col min="7" max="14" width="9.28515625" style="43" customWidth="1"/>
    <col min="15" max="16" width="8" style="43" customWidth="1"/>
    <col min="17" max="18" width="8.5703125" style="43" customWidth="1"/>
    <col min="19" max="20" width="8" style="43" customWidth="1"/>
    <col min="21" max="22" width="8.5703125" style="43" customWidth="1"/>
    <col min="23" max="24" width="8" style="43" customWidth="1"/>
    <col min="25" max="26" width="8.5703125" style="43" customWidth="1"/>
    <col min="27" max="27" width="13.140625" style="43" customWidth="1"/>
    <col min="28" max="28" width="24.85546875" style="43" customWidth="1"/>
    <col min="29" max="16384" width="9.140625" style="43"/>
  </cols>
  <sheetData>
    <row r="1" spans="1:28" ht="18.75" x14ac:dyDescent="0.25">
      <c r="AB1" s="28" t="s">
        <v>65</v>
      </c>
    </row>
    <row r="2" spans="1:28" ht="18.75" x14ac:dyDescent="0.3">
      <c r="AB2" s="12" t="s">
        <v>7</v>
      </c>
    </row>
    <row r="3" spans="1:28" ht="18.75" x14ac:dyDescent="0.3">
      <c r="AB3" s="12" t="s">
        <v>64</v>
      </c>
    </row>
    <row r="4" spans="1:28" ht="18.75" customHeight="1" x14ac:dyDescent="0.25">
      <c r="A4" s="316" t="str">
        <f>'6.1. Паспорт сетевой график'!A5:K5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row>
    <row r="5" spans="1:28" ht="18.75" x14ac:dyDescent="0.3">
      <c r="AB5" s="12"/>
    </row>
    <row r="6" spans="1:28"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row>
    <row r="7" spans="1:28" ht="18.75" x14ac:dyDescent="0.25">
      <c r="A7" s="305"/>
      <c r="B7" s="305"/>
      <c r="C7" s="305"/>
      <c r="D7" s="305"/>
      <c r="E7" s="305"/>
      <c r="F7" s="305"/>
      <c r="G7" s="178"/>
      <c r="H7" s="178"/>
      <c r="I7" s="178"/>
      <c r="J7" s="178"/>
      <c r="K7" s="178"/>
      <c r="L7" s="178"/>
      <c r="M7" s="178"/>
      <c r="N7" s="178"/>
      <c r="O7" s="178"/>
      <c r="P7" s="178"/>
      <c r="Q7" s="178"/>
      <c r="R7" s="178"/>
      <c r="S7" s="178"/>
      <c r="T7" s="178"/>
      <c r="U7" s="178"/>
      <c r="V7" s="178"/>
      <c r="W7" s="178"/>
      <c r="X7" s="178"/>
      <c r="Y7" s="178"/>
      <c r="Z7" s="178"/>
      <c r="AA7" s="178"/>
      <c r="AB7" s="178"/>
    </row>
    <row r="8" spans="1:28" x14ac:dyDescent="0.25">
      <c r="A8" s="404" t="str">
        <f>'6.1. Паспорт сетевой график'!A9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row>
    <row r="9" spans="1:28"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row>
    <row r="10" spans="1:28" ht="18.75" x14ac:dyDescent="0.25">
      <c r="A10" s="305"/>
      <c r="B10" s="305"/>
      <c r="C10" s="305"/>
      <c r="D10" s="305"/>
      <c r="E10" s="305"/>
      <c r="F10" s="305"/>
      <c r="G10" s="178"/>
      <c r="H10" s="178"/>
      <c r="I10" s="178"/>
      <c r="J10" s="178"/>
      <c r="K10" s="178"/>
      <c r="L10" s="178"/>
      <c r="M10" s="178"/>
      <c r="N10" s="178"/>
      <c r="O10" s="178"/>
      <c r="P10" s="178"/>
      <c r="Q10" s="178"/>
      <c r="R10" s="178"/>
      <c r="S10" s="178"/>
      <c r="T10" s="178"/>
      <c r="U10" s="178"/>
      <c r="V10" s="178"/>
      <c r="W10" s="178"/>
      <c r="X10" s="178"/>
      <c r="Y10" s="178"/>
      <c r="Z10" s="178"/>
      <c r="AA10" s="178"/>
      <c r="AB10" s="178"/>
    </row>
    <row r="11" spans="1:28" x14ac:dyDescent="0.25">
      <c r="A11" s="404" t="str">
        <f>'6.1. Паспорт сетевой график'!A12</f>
        <v>J 19-17</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row>
    <row r="12" spans="1:28"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row>
    <row r="13" spans="1:28" ht="16.5" customHeight="1" x14ac:dyDescent="0.3">
      <c r="A13" s="179"/>
      <c r="B13" s="179"/>
      <c r="C13" s="179"/>
      <c r="D13" s="179"/>
      <c r="E13" s="179"/>
      <c r="F13" s="179"/>
      <c r="G13" s="59"/>
      <c r="H13" s="59"/>
      <c r="I13" s="59"/>
      <c r="J13" s="59"/>
      <c r="K13" s="59"/>
      <c r="L13" s="59"/>
      <c r="M13" s="59"/>
      <c r="N13" s="59"/>
      <c r="O13" s="59"/>
      <c r="P13" s="59"/>
      <c r="Q13" s="59"/>
      <c r="R13" s="59"/>
      <c r="S13" s="59"/>
      <c r="T13" s="59"/>
      <c r="U13" s="59"/>
      <c r="V13" s="59"/>
      <c r="W13" s="59"/>
      <c r="X13" s="59"/>
      <c r="Y13" s="59"/>
      <c r="Z13" s="59"/>
      <c r="AA13" s="59"/>
      <c r="AB13" s="59"/>
    </row>
    <row r="14" spans="1:28" ht="36" customHeight="1" x14ac:dyDescent="0.25">
      <c r="A14" s="325" t="str">
        <f>'6.1. Паспорт сетевой график'!A15</f>
        <v xml:space="preserve">Реконструкция КЛ 15 кВ   от ТП-2 до ТП-5 с заменой  кабеля на кабель большего сечения, протяженностью 1,92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row>
    <row r="15" spans="1:28"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row>
    <row r="18" spans="1:31"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row>
    <row r="20" spans="1:31" ht="33" customHeight="1" x14ac:dyDescent="0.25">
      <c r="A20" s="375" t="s">
        <v>183</v>
      </c>
      <c r="B20" s="375" t="s">
        <v>182</v>
      </c>
      <c r="C20" s="398" t="s">
        <v>181</v>
      </c>
      <c r="D20" s="398"/>
      <c r="E20" s="401" t="s">
        <v>180</v>
      </c>
      <c r="F20" s="401"/>
      <c r="G20" s="399">
        <v>2020</v>
      </c>
      <c r="H20" s="400"/>
      <c r="I20" s="400"/>
      <c r="J20" s="400"/>
      <c r="K20" s="399">
        <v>2021</v>
      </c>
      <c r="L20" s="400"/>
      <c r="M20" s="400"/>
      <c r="N20" s="400"/>
      <c r="O20" s="399">
        <v>2022</v>
      </c>
      <c r="P20" s="400"/>
      <c r="Q20" s="400"/>
      <c r="R20" s="400"/>
      <c r="S20" s="399">
        <v>2023</v>
      </c>
      <c r="T20" s="400"/>
      <c r="U20" s="400"/>
      <c r="V20" s="400"/>
      <c r="W20" s="399">
        <v>2024</v>
      </c>
      <c r="X20" s="400"/>
      <c r="Y20" s="400"/>
      <c r="Z20" s="400"/>
      <c r="AA20" s="402" t="s">
        <v>179</v>
      </c>
      <c r="AB20" s="402"/>
      <c r="AC20" s="58"/>
      <c r="AD20" s="58"/>
      <c r="AE20" s="58"/>
    </row>
    <row r="21" spans="1:31" ht="99.75" customHeight="1" x14ac:dyDescent="0.25">
      <c r="A21" s="376"/>
      <c r="B21" s="376"/>
      <c r="C21" s="398"/>
      <c r="D21" s="398"/>
      <c r="E21" s="401"/>
      <c r="F21" s="401"/>
      <c r="G21" s="398" t="s">
        <v>574</v>
      </c>
      <c r="H21" s="398"/>
      <c r="I21" s="398" t="s">
        <v>8</v>
      </c>
      <c r="J21" s="398"/>
      <c r="K21" s="398" t="s">
        <v>575</v>
      </c>
      <c r="L21" s="398"/>
      <c r="M21" s="398" t="s">
        <v>8</v>
      </c>
      <c r="N21" s="398"/>
      <c r="O21" s="398" t="s">
        <v>1</v>
      </c>
      <c r="P21" s="398"/>
      <c r="Q21" s="398" t="s">
        <v>8</v>
      </c>
      <c r="R21" s="398"/>
      <c r="S21" s="398" t="s">
        <v>1</v>
      </c>
      <c r="T21" s="398"/>
      <c r="U21" s="398" t="s">
        <v>8</v>
      </c>
      <c r="V21" s="398"/>
      <c r="W21" s="398" t="s">
        <v>1</v>
      </c>
      <c r="X21" s="398"/>
      <c r="Y21" s="398" t="s">
        <v>178</v>
      </c>
      <c r="Z21" s="398"/>
      <c r="AA21" s="402"/>
      <c r="AB21" s="402"/>
    </row>
    <row r="22" spans="1:31" ht="89.25" customHeight="1" x14ac:dyDescent="0.25">
      <c r="A22" s="377"/>
      <c r="B22" s="377"/>
      <c r="C22" s="149" t="s">
        <v>1</v>
      </c>
      <c r="D22" s="149" t="s">
        <v>178</v>
      </c>
      <c r="E22" s="57" t="s">
        <v>573</v>
      </c>
      <c r="F22" s="57" t="s">
        <v>615</v>
      </c>
      <c r="G22" s="180" t="s">
        <v>404</v>
      </c>
      <c r="H22" s="180" t="s">
        <v>405</v>
      </c>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49" t="s">
        <v>1</v>
      </c>
      <c r="AB22" s="149" t="s">
        <v>567</v>
      </c>
    </row>
    <row r="23" spans="1:31" ht="19.5" customHeight="1" x14ac:dyDescent="0.25">
      <c r="A23" s="309">
        <v>1</v>
      </c>
      <c r="B23" s="309">
        <v>2</v>
      </c>
      <c r="C23" s="309">
        <v>3</v>
      </c>
      <c r="D23" s="309">
        <v>4</v>
      </c>
      <c r="E23" s="309">
        <v>5</v>
      </c>
      <c r="F23" s="309">
        <v>6</v>
      </c>
      <c r="G23" s="309">
        <v>8</v>
      </c>
      <c r="H23" s="309">
        <v>9</v>
      </c>
      <c r="I23" s="309">
        <v>10</v>
      </c>
      <c r="J23" s="309">
        <v>11</v>
      </c>
      <c r="K23" s="309">
        <v>12</v>
      </c>
      <c r="L23" s="309">
        <v>13</v>
      </c>
      <c r="M23" s="309">
        <v>14</v>
      </c>
      <c r="N23" s="309">
        <v>15</v>
      </c>
      <c r="O23" s="309">
        <v>16</v>
      </c>
      <c r="P23" s="309">
        <v>17</v>
      </c>
      <c r="Q23" s="309">
        <v>18</v>
      </c>
      <c r="R23" s="309">
        <v>19</v>
      </c>
      <c r="S23" s="309">
        <v>20</v>
      </c>
      <c r="T23" s="309">
        <v>21</v>
      </c>
      <c r="U23" s="309">
        <v>22</v>
      </c>
      <c r="V23" s="309">
        <v>23</v>
      </c>
      <c r="W23" s="309">
        <v>24</v>
      </c>
      <c r="X23" s="309">
        <v>25</v>
      </c>
      <c r="Y23" s="309">
        <v>26</v>
      </c>
      <c r="Z23" s="309">
        <v>27</v>
      </c>
      <c r="AA23" s="309">
        <v>28</v>
      </c>
      <c r="AB23" s="309">
        <v>29</v>
      </c>
    </row>
    <row r="24" spans="1:31" ht="47.25" customHeight="1" x14ac:dyDescent="0.25">
      <c r="A24" s="181">
        <v>1</v>
      </c>
      <c r="B24" s="182" t="s">
        <v>177</v>
      </c>
      <c r="C24" s="183">
        <f>C30*1.2</f>
        <v>12.915153027427881</v>
      </c>
      <c r="D24" s="183">
        <f>D30*1.2</f>
        <v>12.915153027427881</v>
      </c>
      <c r="E24" s="183">
        <f>C24</f>
        <v>12.915153027427881</v>
      </c>
      <c r="F24" s="183">
        <f>E24</f>
        <v>12.915153027427881</v>
      </c>
      <c r="G24" s="183">
        <v>0</v>
      </c>
      <c r="H24" s="183">
        <f t="shared" ref="H24:X24" si="0">SUM(H25:H29)</f>
        <v>0</v>
      </c>
      <c r="I24" s="183">
        <v>0</v>
      </c>
      <c r="J24" s="183">
        <f t="shared" ref="J24" si="1">SUM(J25:J29)</f>
        <v>0</v>
      </c>
      <c r="K24" s="183">
        <v>0</v>
      </c>
      <c r="L24" s="183">
        <f t="shared" si="0"/>
        <v>0</v>
      </c>
      <c r="M24" s="183">
        <v>0</v>
      </c>
      <c r="N24" s="183">
        <f t="shared" ref="N24" si="2">SUM(N25:N29)</f>
        <v>0</v>
      </c>
      <c r="O24" s="183">
        <f t="shared" si="0"/>
        <v>0</v>
      </c>
      <c r="P24" s="183">
        <f t="shared" si="0"/>
        <v>0</v>
      </c>
      <c r="Q24" s="183">
        <v>0</v>
      </c>
      <c r="R24" s="183">
        <f t="shared" ref="R24" si="3">SUM(R25:R29)</f>
        <v>0</v>
      </c>
      <c r="S24" s="183">
        <v>0</v>
      </c>
      <c r="T24" s="183">
        <f t="shared" si="0"/>
        <v>0</v>
      </c>
      <c r="U24" s="183">
        <v>0</v>
      </c>
      <c r="V24" s="183">
        <f t="shared" ref="V24" si="4">SUM(V25:V29)</f>
        <v>0</v>
      </c>
      <c r="W24" s="183">
        <f t="shared" ref="W24:W57" si="5">C24</f>
        <v>12.915153027427881</v>
      </c>
      <c r="X24" s="183">
        <f t="shared" si="0"/>
        <v>0</v>
      </c>
      <c r="Y24" s="183">
        <f t="shared" ref="Y24:Y57" si="6">E24</f>
        <v>12.915153027427881</v>
      </c>
      <c r="Z24" s="183">
        <f t="shared" ref="Z24" si="7">SUM(Z25:Z29)</f>
        <v>0</v>
      </c>
      <c r="AA24" s="183">
        <f>G24+K24+O24+S24+W24</f>
        <v>12.915153027427881</v>
      </c>
      <c r="AB24" s="190">
        <f>SUM(Y24,U24,Q24,M24,I24)</f>
        <v>12.915153027427881</v>
      </c>
    </row>
    <row r="25" spans="1:31" ht="24" customHeight="1" x14ac:dyDescent="0.25">
      <c r="A25" s="184" t="s">
        <v>176</v>
      </c>
      <c r="B25" s="185" t="s">
        <v>175</v>
      </c>
      <c r="C25" s="183">
        <f>'6.2. Паспорт фин осв ввод утв'!C25</f>
        <v>0</v>
      </c>
      <c r="D25" s="183">
        <f>'6.2. Паспорт фин осв ввод утв'!D25</f>
        <v>0</v>
      </c>
      <c r="E25" s="183">
        <f t="shared" ref="E25:E64" si="8">C25</f>
        <v>0</v>
      </c>
      <c r="F25" s="183">
        <f t="shared" ref="F25:F64" si="9">E25</f>
        <v>0</v>
      </c>
      <c r="G25" s="183">
        <v>0</v>
      </c>
      <c r="H25" s="186">
        <v>0</v>
      </c>
      <c r="I25" s="183">
        <v>0</v>
      </c>
      <c r="J25" s="186">
        <v>0</v>
      </c>
      <c r="K25" s="183">
        <f>C25</f>
        <v>0</v>
      </c>
      <c r="L25" s="186">
        <v>0</v>
      </c>
      <c r="M25" s="183">
        <v>0</v>
      </c>
      <c r="N25" s="186">
        <v>0</v>
      </c>
      <c r="O25" s="186">
        <v>0</v>
      </c>
      <c r="P25" s="186">
        <v>0</v>
      </c>
      <c r="Q25" s="183">
        <v>0</v>
      </c>
      <c r="R25" s="186">
        <v>0</v>
      </c>
      <c r="S25" s="183">
        <v>0</v>
      </c>
      <c r="T25" s="186">
        <v>0</v>
      </c>
      <c r="U25" s="183">
        <v>0</v>
      </c>
      <c r="V25" s="186">
        <v>0</v>
      </c>
      <c r="W25" s="183">
        <f t="shared" si="5"/>
        <v>0</v>
      </c>
      <c r="X25" s="186">
        <v>0</v>
      </c>
      <c r="Y25" s="183">
        <f t="shared" si="6"/>
        <v>0</v>
      </c>
      <c r="Z25" s="186">
        <v>0</v>
      </c>
      <c r="AA25" s="183">
        <f t="shared" ref="AA25:AA64" si="10">G25+K25+O25+S25+W25</f>
        <v>0</v>
      </c>
      <c r="AB25" s="190">
        <f t="shared" ref="AB25:AB64" si="11">SUM(Y25,U25,Q25,M25,I25)</f>
        <v>0</v>
      </c>
    </row>
    <row r="26" spans="1:31" x14ac:dyDescent="0.25">
      <c r="A26" s="184" t="s">
        <v>174</v>
      </c>
      <c r="B26" s="185" t="s">
        <v>173</v>
      </c>
      <c r="C26" s="183">
        <f>'6.2. Паспорт фин осв ввод утв'!C26</f>
        <v>0</v>
      </c>
      <c r="D26" s="183">
        <f>'6.2. Паспорт фин осв ввод утв'!D26</f>
        <v>0</v>
      </c>
      <c r="E26" s="183">
        <f t="shared" si="8"/>
        <v>0</v>
      </c>
      <c r="F26" s="183">
        <f t="shared" si="9"/>
        <v>0</v>
      </c>
      <c r="G26" s="183">
        <v>0</v>
      </c>
      <c r="H26" s="186">
        <v>0</v>
      </c>
      <c r="I26" s="183">
        <v>0</v>
      </c>
      <c r="J26" s="186">
        <v>0</v>
      </c>
      <c r="K26" s="183">
        <f>C26</f>
        <v>0</v>
      </c>
      <c r="L26" s="186">
        <v>0</v>
      </c>
      <c r="M26" s="183">
        <v>0</v>
      </c>
      <c r="N26" s="186">
        <v>0</v>
      </c>
      <c r="O26" s="186">
        <v>0</v>
      </c>
      <c r="P26" s="186">
        <v>0</v>
      </c>
      <c r="Q26" s="183">
        <v>0</v>
      </c>
      <c r="R26" s="186">
        <v>0</v>
      </c>
      <c r="S26" s="183">
        <v>0</v>
      </c>
      <c r="T26" s="186">
        <v>0</v>
      </c>
      <c r="U26" s="183">
        <v>0</v>
      </c>
      <c r="V26" s="186">
        <v>0</v>
      </c>
      <c r="W26" s="183">
        <f t="shared" si="5"/>
        <v>0</v>
      </c>
      <c r="X26" s="186">
        <v>0</v>
      </c>
      <c r="Y26" s="183">
        <f t="shared" si="6"/>
        <v>0</v>
      </c>
      <c r="Z26" s="186">
        <v>0</v>
      </c>
      <c r="AA26" s="183">
        <f t="shared" si="10"/>
        <v>0</v>
      </c>
      <c r="AB26" s="190">
        <f t="shared" si="11"/>
        <v>0</v>
      </c>
    </row>
    <row r="27" spans="1:31" ht="31.5" x14ac:dyDescent="0.25">
      <c r="A27" s="184" t="s">
        <v>172</v>
      </c>
      <c r="B27" s="185" t="s">
        <v>360</v>
      </c>
      <c r="C27" s="183">
        <f>C24</f>
        <v>12.915153027427881</v>
      </c>
      <c r="D27" s="183">
        <f>D24</f>
        <v>12.915153027427881</v>
      </c>
      <c r="E27" s="183">
        <f t="shared" si="8"/>
        <v>12.915153027427881</v>
      </c>
      <c r="F27" s="183">
        <f t="shared" si="9"/>
        <v>12.915153027427881</v>
      </c>
      <c r="G27" s="183">
        <v>0</v>
      </c>
      <c r="H27" s="186">
        <v>0</v>
      </c>
      <c r="I27" s="183">
        <v>0</v>
      </c>
      <c r="J27" s="186">
        <v>0</v>
      </c>
      <c r="K27" s="183">
        <v>0</v>
      </c>
      <c r="L27" s="186">
        <v>0</v>
      </c>
      <c r="M27" s="183">
        <v>0</v>
      </c>
      <c r="N27" s="186">
        <v>0</v>
      </c>
      <c r="O27" s="186">
        <v>0</v>
      </c>
      <c r="P27" s="186">
        <v>0</v>
      </c>
      <c r="Q27" s="183">
        <v>0</v>
      </c>
      <c r="R27" s="186">
        <v>0</v>
      </c>
      <c r="S27" s="183">
        <v>0</v>
      </c>
      <c r="T27" s="186">
        <v>0</v>
      </c>
      <c r="U27" s="183">
        <v>0</v>
      </c>
      <c r="V27" s="186">
        <v>0</v>
      </c>
      <c r="W27" s="183">
        <f t="shared" si="5"/>
        <v>12.915153027427881</v>
      </c>
      <c r="X27" s="186">
        <v>0</v>
      </c>
      <c r="Y27" s="183">
        <f t="shared" si="6"/>
        <v>12.915153027427881</v>
      </c>
      <c r="Z27" s="186">
        <v>0</v>
      </c>
      <c r="AA27" s="183">
        <f t="shared" si="10"/>
        <v>12.915153027427881</v>
      </c>
      <c r="AB27" s="190">
        <f t="shared" si="11"/>
        <v>12.915153027427881</v>
      </c>
    </row>
    <row r="28" spans="1:31" x14ac:dyDescent="0.25">
      <c r="A28" s="184" t="s">
        <v>171</v>
      </c>
      <c r="B28" s="185" t="s">
        <v>568</v>
      </c>
      <c r="C28" s="183">
        <f>'6.2. Паспорт фин осв ввод утв'!C28</f>
        <v>0</v>
      </c>
      <c r="D28" s="183">
        <f>'6.2. Паспорт фин осв ввод утв'!D28</f>
        <v>0</v>
      </c>
      <c r="E28" s="183">
        <f t="shared" si="8"/>
        <v>0</v>
      </c>
      <c r="F28" s="183">
        <f t="shared" si="9"/>
        <v>0</v>
      </c>
      <c r="G28" s="183">
        <v>0</v>
      </c>
      <c r="H28" s="186">
        <v>0</v>
      </c>
      <c r="I28" s="183">
        <v>0</v>
      </c>
      <c r="J28" s="186">
        <v>0</v>
      </c>
      <c r="K28" s="183">
        <f>C28</f>
        <v>0</v>
      </c>
      <c r="L28" s="186">
        <v>0</v>
      </c>
      <c r="M28" s="183">
        <v>0</v>
      </c>
      <c r="N28" s="186">
        <v>0</v>
      </c>
      <c r="O28" s="186">
        <v>0</v>
      </c>
      <c r="P28" s="186">
        <v>0</v>
      </c>
      <c r="Q28" s="183">
        <v>0</v>
      </c>
      <c r="R28" s="186">
        <v>0</v>
      </c>
      <c r="S28" s="183">
        <v>0</v>
      </c>
      <c r="T28" s="186">
        <v>0</v>
      </c>
      <c r="U28" s="183">
        <v>0</v>
      </c>
      <c r="V28" s="186">
        <v>0</v>
      </c>
      <c r="W28" s="183">
        <f t="shared" si="5"/>
        <v>0</v>
      </c>
      <c r="X28" s="186">
        <v>0</v>
      </c>
      <c r="Y28" s="183">
        <f t="shared" si="6"/>
        <v>0</v>
      </c>
      <c r="Z28" s="186">
        <v>0</v>
      </c>
      <c r="AA28" s="183">
        <f t="shared" si="10"/>
        <v>0</v>
      </c>
      <c r="AB28" s="190">
        <f t="shared" si="11"/>
        <v>0</v>
      </c>
    </row>
    <row r="29" spans="1:31" x14ac:dyDescent="0.25">
      <c r="A29" s="184" t="s">
        <v>169</v>
      </c>
      <c r="B29" s="56" t="s">
        <v>168</v>
      </c>
      <c r="C29" s="183">
        <f>'6.2. Паспорт фин осв ввод утв'!C29</f>
        <v>0</v>
      </c>
      <c r="D29" s="183">
        <f>'6.2. Паспорт фин осв ввод утв'!D29</f>
        <v>0</v>
      </c>
      <c r="E29" s="183">
        <f t="shared" si="8"/>
        <v>0</v>
      </c>
      <c r="F29" s="183">
        <f t="shared" si="9"/>
        <v>0</v>
      </c>
      <c r="G29" s="183">
        <v>0</v>
      </c>
      <c r="H29" s="186">
        <v>0</v>
      </c>
      <c r="I29" s="183">
        <v>0</v>
      </c>
      <c r="J29" s="186">
        <v>0</v>
      </c>
      <c r="K29" s="183">
        <f>C29</f>
        <v>0</v>
      </c>
      <c r="L29" s="186">
        <v>0</v>
      </c>
      <c r="M29" s="183">
        <v>0</v>
      </c>
      <c r="N29" s="186">
        <v>0</v>
      </c>
      <c r="O29" s="186">
        <v>0</v>
      </c>
      <c r="P29" s="186">
        <v>0</v>
      </c>
      <c r="Q29" s="183">
        <v>0</v>
      </c>
      <c r="R29" s="186">
        <v>0</v>
      </c>
      <c r="S29" s="183">
        <v>0</v>
      </c>
      <c r="T29" s="186">
        <v>0</v>
      </c>
      <c r="U29" s="183">
        <v>0</v>
      </c>
      <c r="V29" s="186">
        <v>0</v>
      </c>
      <c r="W29" s="183">
        <f t="shared" si="5"/>
        <v>0</v>
      </c>
      <c r="X29" s="186">
        <v>0</v>
      </c>
      <c r="Y29" s="183">
        <f t="shared" si="6"/>
        <v>0</v>
      </c>
      <c r="Z29" s="186">
        <v>0</v>
      </c>
      <c r="AA29" s="183">
        <f t="shared" si="10"/>
        <v>0</v>
      </c>
      <c r="AB29" s="190">
        <f t="shared" si="11"/>
        <v>0</v>
      </c>
    </row>
    <row r="30" spans="1:31" s="306" customFormat="1" ht="47.25" x14ac:dyDescent="0.25">
      <c r="A30" s="181" t="s">
        <v>60</v>
      </c>
      <c r="B30" s="182" t="s">
        <v>167</v>
      </c>
      <c r="C30" s="183">
        <f>SUM(C31:C34)</f>
        <v>10.762627522856567</v>
      </c>
      <c r="D30" s="183">
        <f>SUM(D31:D34)</f>
        <v>10.762627522856567</v>
      </c>
      <c r="E30" s="183">
        <f t="shared" si="8"/>
        <v>10.762627522856567</v>
      </c>
      <c r="F30" s="183">
        <f t="shared" si="9"/>
        <v>10.762627522856567</v>
      </c>
      <c r="G30" s="183">
        <v>0</v>
      </c>
      <c r="H30" s="183">
        <v>0</v>
      </c>
      <c r="I30" s="183">
        <v>0</v>
      </c>
      <c r="J30" s="183">
        <v>0</v>
      </c>
      <c r="K30" s="183">
        <v>0</v>
      </c>
      <c r="L30" s="183">
        <v>0</v>
      </c>
      <c r="M30" s="183">
        <v>0</v>
      </c>
      <c r="N30" s="183">
        <v>0</v>
      </c>
      <c r="O30" s="183">
        <v>0</v>
      </c>
      <c r="P30" s="183">
        <v>0</v>
      </c>
      <c r="Q30" s="183">
        <v>0</v>
      </c>
      <c r="R30" s="183">
        <v>0</v>
      </c>
      <c r="S30" s="183">
        <v>0</v>
      </c>
      <c r="T30" s="183">
        <v>0</v>
      </c>
      <c r="U30" s="183">
        <v>0</v>
      </c>
      <c r="V30" s="183">
        <v>0</v>
      </c>
      <c r="W30" s="183">
        <f t="shared" si="5"/>
        <v>10.762627522856567</v>
      </c>
      <c r="X30" s="183">
        <v>0</v>
      </c>
      <c r="Y30" s="183">
        <f t="shared" si="6"/>
        <v>10.762627522856567</v>
      </c>
      <c r="Z30" s="183">
        <v>0</v>
      </c>
      <c r="AA30" s="183">
        <f t="shared" si="10"/>
        <v>10.762627522856567</v>
      </c>
      <c r="AB30" s="190">
        <f t="shared" si="11"/>
        <v>10.762627522856567</v>
      </c>
    </row>
    <row r="31" spans="1:31" x14ac:dyDescent="0.25">
      <c r="A31" s="181" t="s">
        <v>166</v>
      </c>
      <c r="B31" s="185" t="s">
        <v>165</v>
      </c>
      <c r="C31" s="183">
        <v>0.55960391712513657</v>
      </c>
      <c r="D31" s="183">
        <v>0.55960391712513657</v>
      </c>
      <c r="E31" s="183">
        <f t="shared" si="8"/>
        <v>0.55960391712513657</v>
      </c>
      <c r="F31" s="183">
        <f t="shared" si="9"/>
        <v>0.55960391712513657</v>
      </c>
      <c r="G31" s="183">
        <v>0</v>
      </c>
      <c r="H31" s="186">
        <v>0</v>
      </c>
      <c r="I31" s="183">
        <v>0</v>
      </c>
      <c r="J31" s="186">
        <v>0</v>
      </c>
      <c r="K31" s="183">
        <v>0</v>
      </c>
      <c r="L31" s="186">
        <v>0</v>
      </c>
      <c r="M31" s="183">
        <v>0</v>
      </c>
      <c r="N31" s="186">
        <v>0</v>
      </c>
      <c r="O31" s="186">
        <v>0</v>
      </c>
      <c r="P31" s="186">
        <v>0</v>
      </c>
      <c r="Q31" s="183">
        <v>0</v>
      </c>
      <c r="R31" s="186">
        <v>0</v>
      </c>
      <c r="S31" s="183">
        <v>0</v>
      </c>
      <c r="T31" s="186">
        <v>0</v>
      </c>
      <c r="U31" s="183">
        <v>0</v>
      </c>
      <c r="V31" s="186">
        <v>0</v>
      </c>
      <c r="W31" s="183">
        <f t="shared" si="5"/>
        <v>0.55960391712513657</v>
      </c>
      <c r="X31" s="186">
        <v>0</v>
      </c>
      <c r="Y31" s="183">
        <f t="shared" si="6"/>
        <v>0.55960391712513657</v>
      </c>
      <c r="Z31" s="186">
        <v>0</v>
      </c>
      <c r="AA31" s="183">
        <f t="shared" si="10"/>
        <v>0.55960391712513657</v>
      </c>
      <c r="AB31" s="190">
        <f t="shared" si="11"/>
        <v>0.55960391712513657</v>
      </c>
    </row>
    <row r="32" spans="1:31" ht="31.5" x14ac:dyDescent="0.25">
      <c r="A32" s="181" t="s">
        <v>164</v>
      </c>
      <c r="B32" s="185" t="s">
        <v>163</v>
      </c>
      <c r="C32" s="183">
        <v>10.19156794978673</v>
      </c>
      <c r="D32" s="183">
        <v>10.19156794978673</v>
      </c>
      <c r="E32" s="183">
        <f t="shared" si="8"/>
        <v>10.19156794978673</v>
      </c>
      <c r="F32" s="183">
        <f t="shared" si="9"/>
        <v>10.19156794978673</v>
      </c>
      <c r="G32" s="183">
        <v>0</v>
      </c>
      <c r="H32" s="186">
        <v>0</v>
      </c>
      <c r="I32" s="183">
        <v>0</v>
      </c>
      <c r="J32" s="186">
        <v>0</v>
      </c>
      <c r="K32" s="183">
        <v>0</v>
      </c>
      <c r="L32" s="186">
        <v>0</v>
      </c>
      <c r="M32" s="183">
        <v>0</v>
      </c>
      <c r="N32" s="186">
        <v>0</v>
      </c>
      <c r="O32" s="186">
        <v>0</v>
      </c>
      <c r="P32" s="186">
        <v>0</v>
      </c>
      <c r="Q32" s="183">
        <v>0</v>
      </c>
      <c r="R32" s="186">
        <v>0</v>
      </c>
      <c r="S32" s="183">
        <v>0</v>
      </c>
      <c r="T32" s="186">
        <v>0</v>
      </c>
      <c r="U32" s="183">
        <v>0</v>
      </c>
      <c r="V32" s="186">
        <v>0</v>
      </c>
      <c r="W32" s="183">
        <f t="shared" si="5"/>
        <v>10.19156794978673</v>
      </c>
      <c r="X32" s="186">
        <v>0</v>
      </c>
      <c r="Y32" s="183">
        <f t="shared" si="6"/>
        <v>10.19156794978673</v>
      </c>
      <c r="Z32" s="186">
        <v>0</v>
      </c>
      <c r="AA32" s="183">
        <f t="shared" si="10"/>
        <v>10.19156794978673</v>
      </c>
      <c r="AB32" s="190">
        <f t="shared" si="11"/>
        <v>10.19156794978673</v>
      </c>
    </row>
    <row r="33" spans="1:28" x14ac:dyDescent="0.25">
      <c r="A33" s="181" t="s">
        <v>162</v>
      </c>
      <c r="B33" s="185" t="s">
        <v>161</v>
      </c>
      <c r="C33" s="183">
        <v>0</v>
      </c>
      <c r="D33" s="183">
        <v>0</v>
      </c>
      <c r="E33" s="183">
        <f t="shared" si="8"/>
        <v>0</v>
      </c>
      <c r="F33" s="183">
        <f t="shared" si="9"/>
        <v>0</v>
      </c>
      <c r="G33" s="183">
        <v>0</v>
      </c>
      <c r="H33" s="186">
        <v>0</v>
      </c>
      <c r="I33" s="183">
        <v>0</v>
      </c>
      <c r="J33" s="186">
        <v>0</v>
      </c>
      <c r="K33" s="183">
        <f>C33</f>
        <v>0</v>
      </c>
      <c r="L33" s="186">
        <v>0</v>
      </c>
      <c r="M33" s="183">
        <v>0</v>
      </c>
      <c r="N33" s="186">
        <v>0</v>
      </c>
      <c r="O33" s="186">
        <v>0</v>
      </c>
      <c r="P33" s="186">
        <v>0</v>
      </c>
      <c r="Q33" s="183">
        <v>0</v>
      </c>
      <c r="R33" s="186">
        <v>0</v>
      </c>
      <c r="S33" s="183">
        <v>0</v>
      </c>
      <c r="T33" s="186">
        <v>0</v>
      </c>
      <c r="U33" s="183">
        <v>0</v>
      </c>
      <c r="V33" s="186">
        <v>0</v>
      </c>
      <c r="W33" s="183">
        <f t="shared" si="5"/>
        <v>0</v>
      </c>
      <c r="X33" s="186">
        <v>0</v>
      </c>
      <c r="Y33" s="183">
        <f t="shared" si="6"/>
        <v>0</v>
      </c>
      <c r="Z33" s="186">
        <v>0</v>
      </c>
      <c r="AA33" s="183">
        <f t="shared" si="10"/>
        <v>0</v>
      </c>
      <c r="AB33" s="190">
        <f t="shared" si="11"/>
        <v>0</v>
      </c>
    </row>
    <row r="34" spans="1:28" x14ac:dyDescent="0.25">
      <c r="A34" s="181" t="s">
        <v>160</v>
      </c>
      <c r="B34" s="185" t="s">
        <v>159</v>
      </c>
      <c r="C34" s="183">
        <v>1.145565594470087E-2</v>
      </c>
      <c r="D34" s="183">
        <v>1.145565594470087E-2</v>
      </c>
      <c r="E34" s="183">
        <f t="shared" si="8"/>
        <v>1.145565594470087E-2</v>
      </c>
      <c r="F34" s="183">
        <f t="shared" si="9"/>
        <v>1.145565594470087E-2</v>
      </c>
      <c r="G34" s="183">
        <v>0</v>
      </c>
      <c r="H34" s="186">
        <v>0</v>
      </c>
      <c r="I34" s="183">
        <v>0</v>
      </c>
      <c r="J34" s="186">
        <v>0</v>
      </c>
      <c r="K34" s="183">
        <v>0</v>
      </c>
      <c r="L34" s="186">
        <v>0</v>
      </c>
      <c r="M34" s="183">
        <v>0</v>
      </c>
      <c r="N34" s="186">
        <v>0</v>
      </c>
      <c r="O34" s="186">
        <v>0</v>
      </c>
      <c r="P34" s="186">
        <v>0</v>
      </c>
      <c r="Q34" s="183">
        <v>0</v>
      </c>
      <c r="R34" s="186">
        <v>0</v>
      </c>
      <c r="S34" s="183">
        <v>0</v>
      </c>
      <c r="T34" s="186">
        <v>0</v>
      </c>
      <c r="U34" s="183">
        <v>0</v>
      </c>
      <c r="V34" s="186">
        <v>0</v>
      </c>
      <c r="W34" s="183">
        <f t="shared" si="5"/>
        <v>1.145565594470087E-2</v>
      </c>
      <c r="X34" s="186">
        <v>0</v>
      </c>
      <c r="Y34" s="183">
        <f t="shared" si="6"/>
        <v>1.145565594470087E-2</v>
      </c>
      <c r="Z34" s="186">
        <v>0</v>
      </c>
      <c r="AA34" s="183">
        <f t="shared" si="10"/>
        <v>1.145565594470087E-2</v>
      </c>
      <c r="AB34" s="190">
        <f t="shared" si="11"/>
        <v>1.145565594470087E-2</v>
      </c>
    </row>
    <row r="35" spans="1:28" s="306" customFormat="1" ht="31.5" x14ac:dyDescent="0.25">
      <c r="A35" s="181" t="s">
        <v>59</v>
      </c>
      <c r="B35" s="182" t="s">
        <v>158</v>
      </c>
      <c r="C35" s="183">
        <f>'6.2. Паспорт фин осв ввод утв'!C35</f>
        <v>0</v>
      </c>
      <c r="D35" s="183">
        <f>'6.2. Паспорт фин осв ввод утв'!D35</f>
        <v>0</v>
      </c>
      <c r="E35" s="183">
        <f t="shared" si="8"/>
        <v>0</v>
      </c>
      <c r="F35" s="183">
        <f t="shared" si="9"/>
        <v>0</v>
      </c>
      <c r="G35" s="183">
        <v>0</v>
      </c>
      <c r="H35" s="183">
        <v>0</v>
      </c>
      <c r="I35" s="183">
        <v>0</v>
      </c>
      <c r="J35" s="183">
        <v>0</v>
      </c>
      <c r="K35" s="183">
        <f t="shared" ref="K35:K40" si="12">C35</f>
        <v>0</v>
      </c>
      <c r="L35" s="183">
        <v>0</v>
      </c>
      <c r="M35" s="183">
        <v>0</v>
      </c>
      <c r="N35" s="183">
        <v>0</v>
      </c>
      <c r="O35" s="183">
        <v>0</v>
      </c>
      <c r="P35" s="183">
        <v>0</v>
      </c>
      <c r="Q35" s="183">
        <v>0</v>
      </c>
      <c r="R35" s="183">
        <v>0</v>
      </c>
      <c r="S35" s="183">
        <v>0</v>
      </c>
      <c r="T35" s="183">
        <v>0</v>
      </c>
      <c r="U35" s="183">
        <v>0</v>
      </c>
      <c r="V35" s="183">
        <v>0</v>
      </c>
      <c r="W35" s="183">
        <f t="shared" si="5"/>
        <v>0</v>
      </c>
      <c r="X35" s="183">
        <v>0</v>
      </c>
      <c r="Y35" s="183">
        <f t="shared" si="6"/>
        <v>0</v>
      </c>
      <c r="Z35" s="183">
        <v>0</v>
      </c>
      <c r="AA35" s="183">
        <f t="shared" si="10"/>
        <v>0</v>
      </c>
      <c r="AB35" s="190">
        <f t="shared" si="11"/>
        <v>0</v>
      </c>
    </row>
    <row r="36" spans="1:28" ht="31.5" x14ac:dyDescent="0.25">
      <c r="A36" s="184" t="s">
        <v>157</v>
      </c>
      <c r="B36" s="187" t="s">
        <v>156</v>
      </c>
      <c r="C36" s="183">
        <f>'6.2. Паспорт фин осв ввод утв'!C36</f>
        <v>0</v>
      </c>
      <c r="D36" s="183">
        <f>'6.2. Паспорт фин осв ввод утв'!D36</f>
        <v>0</v>
      </c>
      <c r="E36" s="183">
        <f t="shared" si="8"/>
        <v>0</v>
      </c>
      <c r="F36" s="183">
        <f t="shared" si="9"/>
        <v>0</v>
      </c>
      <c r="G36" s="183">
        <v>0</v>
      </c>
      <c r="H36" s="186">
        <v>0</v>
      </c>
      <c r="I36" s="183">
        <v>0</v>
      </c>
      <c r="J36" s="186">
        <v>0</v>
      </c>
      <c r="K36" s="183">
        <f t="shared" si="12"/>
        <v>0</v>
      </c>
      <c r="L36" s="186">
        <v>0</v>
      </c>
      <c r="M36" s="183">
        <v>0</v>
      </c>
      <c r="N36" s="186">
        <v>0</v>
      </c>
      <c r="O36" s="186">
        <v>0</v>
      </c>
      <c r="P36" s="186">
        <v>0</v>
      </c>
      <c r="Q36" s="183">
        <v>0</v>
      </c>
      <c r="R36" s="186">
        <v>0</v>
      </c>
      <c r="S36" s="183">
        <v>0</v>
      </c>
      <c r="T36" s="186">
        <v>0</v>
      </c>
      <c r="U36" s="183">
        <v>0</v>
      </c>
      <c r="V36" s="186">
        <v>0</v>
      </c>
      <c r="W36" s="183">
        <f t="shared" si="5"/>
        <v>0</v>
      </c>
      <c r="X36" s="186">
        <v>0</v>
      </c>
      <c r="Y36" s="183">
        <f t="shared" si="6"/>
        <v>0</v>
      </c>
      <c r="Z36" s="186">
        <v>0</v>
      </c>
      <c r="AA36" s="183">
        <f t="shared" si="10"/>
        <v>0</v>
      </c>
      <c r="AB36" s="190">
        <f t="shared" si="11"/>
        <v>0</v>
      </c>
    </row>
    <row r="37" spans="1:28" x14ac:dyDescent="0.25">
      <c r="A37" s="184" t="s">
        <v>155</v>
      </c>
      <c r="B37" s="187" t="s">
        <v>145</v>
      </c>
      <c r="C37" s="183">
        <f>'6.2. Паспорт фин осв ввод утв'!C37</f>
        <v>0</v>
      </c>
      <c r="D37" s="183">
        <f>'6.2. Паспорт фин осв ввод утв'!D37</f>
        <v>0</v>
      </c>
      <c r="E37" s="183">
        <f t="shared" si="8"/>
        <v>0</v>
      </c>
      <c r="F37" s="183">
        <f t="shared" si="9"/>
        <v>0</v>
      </c>
      <c r="G37" s="183">
        <v>0</v>
      </c>
      <c r="H37" s="186">
        <v>0</v>
      </c>
      <c r="I37" s="183">
        <v>0</v>
      </c>
      <c r="J37" s="186">
        <v>0</v>
      </c>
      <c r="K37" s="183">
        <f t="shared" si="12"/>
        <v>0</v>
      </c>
      <c r="L37" s="186">
        <v>0</v>
      </c>
      <c r="M37" s="183">
        <v>0</v>
      </c>
      <c r="N37" s="186">
        <v>0</v>
      </c>
      <c r="O37" s="186">
        <v>0</v>
      </c>
      <c r="P37" s="186">
        <v>0</v>
      </c>
      <c r="Q37" s="183">
        <v>0</v>
      </c>
      <c r="R37" s="186">
        <v>0</v>
      </c>
      <c r="S37" s="183">
        <v>0</v>
      </c>
      <c r="T37" s="186">
        <v>0</v>
      </c>
      <c r="U37" s="183">
        <v>0</v>
      </c>
      <c r="V37" s="186">
        <v>0</v>
      </c>
      <c r="W37" s="183">
        <f t="shared" si="5"/>
        <v>0</v>
      </c>
      <c r="X37" s="186">
        <v>0</v>
      </c>
      <c r="Y37" s="183">
        <f t="shared" si="6"/>
        <v>0</v>
      </c>
      <c r="Z37" s="186">
        <v>0</v>
      </c>
      <c r="AA37" s="183">
        <f t="shared" si="10"/>
        <v>0</v>
      </c>
      <c r="AB37" s="190">
        <f t="shared" si="11"/>
        <v>0</v>
      </c>
    </row>
    <row r="38" spans="1:28" x14ac:dyDescent="0.25">
      <c r="A38" s="184" t="s">
        <v>154</v>
      </c>
      <c r="B38" s="187" t="s">
        <v>143</v>
      </c>
      <c r="C38" s="183">
        <f>'6.2. Паспорт фин осв ввод утв'!C38</f>
        <v>0</v>
      </c>
      <c r="D38" s="183">
        <f>'6.2. Паспорт фин осв ввод утв'!D38</f>
        <v>0</v>
      </c>
      <c r="E38" s="183">
        <f t="shared" si="8"/>
        <v>0</v>
      </c>
      <c r="F38" s="183">
        <f t="shared" si="9"/>
        <v>0</v>
      </c>
      <c r="G38" s="183">
        <v>0</v>
      </c>
      <c r="H38" s="186">
        <v>0</v>
      </c>
      <c r="I38" s="183">
        <v>0</v>
      </c>
      <c r="J38" s="186">
        <v>0</v>
      </c>
      <c r="K38" s="183">
        <f t="shared" si="12"/>
        <v>0</v>
      </c>
      <c r="L38" s="186">
        <v>0</v>
      </c>
      <c r="M38" s="183">
        <v>0</v>
      </c>
      <c r="N38" s="186">
        <v>0</v>
      </c>
      <c r="O38" s="186">
        <v>0</v>
      </c>
      <c r="P38" s="186">
        <v>0</v>
      </c>
      <c r="Q38" s="183">
        <v>0</v>
      </c>
      <c r="R38" s="186">
        <v>0</v>
      </c>
      <c r="S38" s="183">
        <v>0</v>
      </c>
      <c r="T38" s="186">
        <v>0</v>
      </c>
      <c r="U38" s="183">
        <v>0</v>
      </c>
      <c r="V38" s="186">
        <v>0</v>
      </c>
      <c r="W38" s="183">
        <f t="shared" si="5"/>
        <v>0</v>
      </c>
      <c r="X38" s="186">
        <v>0</v>
      </c>
      <c r="Y38" s="183">
        <f t="shared" si="6"/>
        <v>0</v>
      </c>
      <c r="Z38" s="186">
        <v>0</v>
      </c>
      <c r="AA38" s="183">
        <f t="shared" si="10"/>
        <v>0</v>
      </c>
      <c r="AB38" s="190">
        <f t="shared" si="11"/>
        <v>0</v>
      </c>
    </row>
    <row r="39" spans="1:28" ht="31.5" x14ac:dyDescent="0.25">
      <c r="A39" s="184" t="s">
        <v>153</v>
      </c>
      <c r="B39" s="185" t="s">
        <v>141</v>
      </c>
      <c r="C39" s="183">
        <f>'6.2. Паспорт фин осв ввод утв'!C39</f>
        <v>0</v>
      </c>
      <c r="D39" s="183">
        <f>'6.2. Паспорт фин осв ввод утв'!D39</f>
        <v>0</v>
      </c>
      <c r="E39" s="183">
        <f t="shared" si="8"/>
        <v>0</v>
      </c>
      <c r="F39" s="183">
        <f t="shared" si="9"/>
        <v>0</v>
      </c>
      <c r="G39" s="183">
        <v>0</v>
      </c>
      <c r="H39" s="186">
        <v>0</v>
      </c>
      <c r="I39" s="183">
        <v>0</v>
      </c>
      <c r="J39" s="186">
        <v>0</v>
      </c>
      <c r="K39" s="183">
        <f t="shared" si="12"/>
        <v>0</v>
      </c>
      <c r="L39" s="186">
        <v>0</v>
      </c>
      <c r="M39" s="183">
        <v>0</v>
      </c>
      <c r="N39" s="186">
        <v>0</v>
      </c>
      <c r="O39" s="186">
        <v>0</v>
      </c>
      <c r="P39" s="186">
        <v>0</v>
      </c>
      <c r="Q39" s="183">
        <v>0</v>
      </c>
      <c r="R39" s="186">
        <v>0</v>
      </c>
      <c r="S39" s="183">
        <v>0</v>
      </c>
      <c r="T39" s="186">
        <v>0</v>
      </c>
      <c r="U39" s="183">
        <v>0</v>
      </c>
      <c r="V39" s="186">
        <v>0</v>
      </c>
      <c r="W39" s="183">
        <f t="shared" si="5"/>
        <v>0</v>
      </c>
      <c r="X39" s="186">
        <v>0</v>
      </c>
      <c r="Y39" s="183">
        <f t="shared" si="6"/>
        <v>0</v>
      </c>
      <c r="Z39" s="186">
        <v>0</v>
      </c>
      <c r="AA39" s="183">
        <f t="shared" si="10"/>
        <v>0</v>
      </c>
      <c r="AB39" s="190">
        <f t="shared" si="11"/>
        <v>0</v>
      </c>
    </row>
    <row r="40" spans="1:28" ht="31.5" x14ac:dyDescent="0.25">
      <c r="A40" s="184" t="s">
        <v>152</v>
      </c>
      <c r="B40" s="185" t="s">
        <v>139</v>
      </c>
      <c r="C40" s="183">
        <f>'6.2. Паспорт фин осв ввод утв'!C40</f>
        <v>0</v>
      </c>
      <c r="D40" s="183">
        <f>'6.2. Паспорт фин осв ввод утв'!D40</f>
        <v>0</v>
      </c>
      <c r="E40" s="183">
        <f t="shared" si="8"/>
        <v>0</v>
      </c>
      <c r="F40" s="183">
        <f t="shared" si="9"/>
        <v>0</v>
      </c>
      <c r="G40" s="183">
        <v>0</v>
      </c>
      <c r="H40" s="186">
        <v>0</v>
      </c>
      <c r="I40" s="183">
        <v>0</v>
      </c>
      <c r="J40" s="186">
        <v>0</v>
      </c>
      <c r="K40" s="183">
        <f t="shared" si="12"/>
        <v>0</v>
      </c>
      <c r="L40" s="186">
        <v>0</v>
      </c>
      <c r="M40" s="183">
        <v>0</v>
      </c>
      <c r="N40" s="186">
        <v>0</v>
      </c>
      <c r="O40" s="186">
        <v>0</v>
      </c>
      <c r="P40" s="186">
        <v>0</v>
      </c>
      <c r="Q40" s="183">
        <v>0</v>
      </c>
      <c r="R40" s="186">
        <v>0</v>
      </c>
      <c r="S40" s="183">
        <v>0</v>
      </c>
      <c r="T40" s="186">
        <v>0</v>
      </c>
      <c r="U40" s="183">
        <v>0</v>
      </c>
      <c r="V40" s="186">
        <v>0</v>
      </c>
      <c r="W40" s="183">
        <f t="shared" si="5"/>
        <v>0</v>
      </c>
      <c r="X40" s="186">
        <v>0</v>
      </c>
      <c r="Y40" s="183">
        <f t="shared" si="6"/>
        <v>0</v>
      </c>
      <c r="Z40" s="186">
        <v>0</v>
      </c>
      <c r="AA40" s="183">
        <f t="shared" si="10"/>
        <v>0</v>
      </c>
      <c r="AB40" s="190">
        <f t="shared" si="11"/>
        <v>0</v>
      </c>
    </row>
    <row r="41" spans="1:28" x14ac:dyDescent="0.25">
      <c r="A41" s="184" t="s">
        <v>151</v>
      </c>
      <c r="B41" s="185" t="s">
        <v>137</v>
      </c>
      <c r="C41" s="183">
        <v>1.92</v>
      </c>
      <c r="D41" s="183">
        <v>1.92</v>
      </c>
      <c r="E41" s="183">
        <f t="shared" si="8"/>
        <v>1.92</v>
      </c>
      <c r="F41" s="183">
        <f t="shared" si="9"/>
        <v>1.92</v>
      </c>
      <c r="G41" s="183">
        <v>0</v>
      </c>
      <c r="H41" s="186">
        <v>0</v>
      </c>
      <c r="I41" s="183">
        <v>0</v>
      </c>
      <c r="J41" s="186">
        <v>0</v>
      </c>
      <c r="K41" s="183">
        <v>0</v>
      </c>
      <c r="L41" s="186">
        <v>0</v>
      </c>
      <c r="M41" s="183">
        <v>0</v>
      </c>
      <c r="N41" s="186">
        <v>0</v>
      </c>
      <c r="O41" s="186">
        <v>0</v>
      </c>
      <c r="P41" s="186">
        <v>0</v>
      </c>
      <c r="Q41" s="183">
        <v>0</v>
      </c>
      <c r="R41" s="186">
        <v>0</v>
      </c>
      <c r="S41" s="183">
        <v>0</v>
      </c>
      <c r="T41" s="186">
        <v>0</v>
      </c>
      <c r="U41" s="183">
        <v>0</v>
      </c>
      <c r="V41" s="186">
        <v>0</v>
      </c>
      <c r="W41" s="183">
        <f t="shared" si="5"/>
        <v>1.92</v>
      </c>
      <c r="X41" s="186">
        <v>0</v>
      </c>
      <c r="Y41" s="183">
        <f t="shared" si="6"/>
        <v>1.92</v>
      </c>
      <c r="Z41" s="186">
        <v>0</v>
      </c>
      <c r="AA41" s="183">
        <f t="shared" si="10"/>
        <v>1.92</v>
      </c>
      <c r="AB41" s="190">
        <f t="shared" si="11"/>
        <v>1.92</v>
      </c>
    </row>
    <row r="42" spans="1:28" ht="18.75" x14ac:dyDescent="0.25">
      <c r="A42" s="184" t="s">
        <v>150</v>
      </c>
      <c r="B42" s="187" t="s">
        <v>569</v>
      </c>
      <c r="C42" s="183">
        <f>'6.2. Паспорт фин осв ввод утв'!C42</f>
        <v>0</v>
      </c>
      <c r="D42" s="183">
        <f>'6.2. Паспорт фин осв ввод утв'!D42</f>
        <v>0</v>
      </c>
      <c r="E42" s="183">
        <f t="shared" si="8"/>
        <v>0</v>
      </c>
      <c r="F42" s="183">
        <f t="shared" si="9"/>
        <v>0</v>
      </c>
      <c r="G42" s="183">
        <v>0</v>
      </c>
      <c r="H42" s="186">
        <v>0</v>
      </c>
      <c r="I42" s="183">
        <v>0</v>
      </c>
      <c r="J42" s="186">
        <v>0</v>
      </c>
      <c r="K42" s="183">
        <f t="shared" ref="K42:K48" si="13">C42</f>
        <v>0</v>
      </c>
      <c r="L42" s="186">
        <v>0</v>
      </c>
      <c r="M42" s="183">
        <v>0</v>
      </c>
      <c r="N42" s="186">
        <v>0</v>
      </c>
      <c r="O42" s="186">
        <v>0</v>
      </c>
      <c r="P42" s="186">
        <v>0</v>
      </c>
      <c r="Q42" s="183">
        <v>0</v>
      </c>
      <c r="R42" s="186">
        <v>0</v>
      </c>
      <c r="S42" s="183">
        <v>0</v>
      </c>
      <c r="T42" s="186">
        <v>0</v>
      </c>
      <c r="U42" s="183">
        <v>0</v>
      </c>
      <c r="V42" s="186">
        <v>0</v>
      </c>
      <c r="W42" s="183">
        <f t="shared" si="5"/>
        <v>0</v>
      </c>
      <c r="X42" s="186">
        <v>0</v>
      </c>
      <c r="Y42" s="183">
        <f t="shared" si="6"/>
        <v>0</v>
      </c>
      <c r="Z42" s="186">
        <v>0</v>
      </c>
      <c r="AA42" s="183">
        <f t="shared" si="10"/>
        <v>0</v>
      </c>
      <c r="AB42" s="190">
        <f t="shared" si="11"/>
        <v>0</v>
      </c>
    </row>
    <row r="43" spans="1:28" s="306" customFormat="1" x14ac:dyDescent="0.25">
      <c r="A43" s="181" t="s">
        <v>58</v>
      </c>
      <c r="B43" s="182" t="s">
        <v>149</v>
      </c>
      <c r="C43" s="183">
        <f>'6.2. Паспорт фин осв ввод утв'!C43</f>
        <v>0</v>
      </c>
      <c r="D43" s="183">
        <f>'6.2. Паспорт фин осв ввод утв'!D43</f>
        <v>0</v>
      </c>
      <c r="E43" s="183">
        <f t="shared" si="8"/>
        <v>0</v>
      </c>
      <c r="F43" s="183">
        <f t="shared" si="9"/>
        <v>0</v>
      </c>
      <c r="G43" s="183">
        <v>0</v>
      </c>
      <c r="H43" s="183">
        <v>0</v>
      </c>
      <c r="I43" s="183">
        <v>0</v>
      </c>
      <c r="J43" s="183">
        <v>0</v>
      </c>
      <c r="K43" s="183">
        <f t="shared" si="13"/>
        <v>0</v>
      </c>
      <c r="L43" s="183">
        <v>0</v>
      </c>
      <c r="M43" s="183">
        <v>0</v>
      </c>
      <c r="N43" s="183">
        <v>0</v>
      </c>
      <c r="O43" s="183">
        <v>0</v>
      </c>
      <c r="P43" s="183">
        <v>0</v>
      </c>
      <c r="Q43" s="183">
        <v>0</v>
      </c>
      <c r="R43" s="183">
        <v>0</v>
      </c>
      <c r="S43" s="183">
        <v>0</v>
      </c>
      <c r="T43" s="183">
        <v>0</v>
      </c>
      <c r="U43" s="183">
        <v>0</v>
      </c>
      <c r="V43" s="183">
        <v>0</v>
      </c>
      <c r="W43" s="183">
        <f t="shared" si="5"/>
        <v>0</v>
      </c>
      <c r="X43" s="183">
        <v>0</v>
      </c>
      <c r="Y43" s="183">
        <f t="shared" si="6"/>
        <v>0</v>
      </c>
      <c r="Z43" s="183">
        <v>0</v>
      </c>
      <c r="AA43" s="183">
        <f t="shared" si="10"/>
        <v>0</v>
      </c>
      <c r="AB43" s="190">
        <f t="shared" si="11"/>
        <v>0</v>
      </c>
    </row>
    <row r="44" spans="1:28" x14ac:dyDescent="0.25">
      <c r="A44" s="184" t="s">
        <v>148</v>
      </c>
      <c r="B44" s="185" t="s">
        <v>147</v>
      </c>
      <c r="C44" s="183">
        <f>'6.2. Паспорт фин осв ввод утв'!C44</f>
        <v>0</v>
      </c>
      <c r="D44" s="183">
        <f>'6.2. Паспорт фин осв ввод утв'!D44</f>
        <v>0</v>
      </c>
      <c r="E44" s="183">
        <f t="shared" si="8"/>
        <v>0</v>
      </c>
      <c r="F44" s="183">
        <f t="shared" si="9"/>
        <v>0</v>
      </c>
      <c r="G44" s="183">
        <v>0</v>
      </c>
      <c r="H44" s="186">
        <v>0</v>
      </c>
      <c r="I44" s="183">
        <v>0</v>
      </c>
      <c r="J44" s="186">
        <v>0</v>
      </c>
      <c r="K44" s="183">
        <f t="shared" si="13"/>
        <v>0</v>
      </c>
      <c r="L44" s="186">
        <v>0</v>
      </c>
      <c r="M44" s="183">
        <v>0</v>
      </c>
      <c r="N44" s="186">
        <v>0</v>
      </c>
      <c r="O44" s="186">
        <v>0</v>
      </c>
      <c r="P44" s="186">
        <v>0</v>
      </c>
      <c r="Q44" s="183">
        <v>0</v>
      </c>
      <c r="R44" s="186">
        <v>0</v>
      </c>
      <c r="S44" s="183">
        <v>0</v>
      </c>
      <c r="T44" s="186">
        <v>0</v>
      </c>
      <c r="U44" s="183">
        <v>0</v>
      </c>
      <c r="V44" s="186">
        <v>0</v>
      </c>
      <c r="W44" s="183">
        <f t="shared" si="5"/>
        <v>0</v>
      </c>
      <c r="X44" s="186">
        <v>0</v>
      </c>
      <c r="Y44" s="183">
        <f t="shared" si="6"/>
        <v>0</v>
      </c>
      <c r="Z44" s="186">
        <v>0</v>
      </c>
      <c r="AA44" s="183">
        <f t="shared" si="10"/>
        <v>0</v>
      </c>
      <c r="AB44" s="190">
        <f t="shared" si="11"/>
        <v>0</v>
      </c>
    </row>
    <row r="45" spans="1:28" x14ac:dyDescent="0.25">
      <c r="A45" s="184" t="s">
        <v>146</v>
      </c>
      <c r="B45" s="185" t="s">
        <v>145</v>
      </c>
      <c r="C45" s="183">
        <f>'6.2. Паспорт фин осв ввод утв'!C45</f>
        <v>0</v>
      </c>
      <c r="D45" s="183">
        <f>'6.2. Паспорт фин осв ввод утв'!D45</f>
        <v>0</v>
      </c>
      <c r="E45" s="183">
        <f t="shared" si="8"/>
        <v>0</v>
      </c>
      <c r="F45" s="183">
        <f t="shared" si="9"/>
        <v>0</v>
      </c>
      <c r="G45" s="183">
        <v>0</v>
      </c>
      <c r="H45" s="186">
        <v>0</v>
      </c>
      <c r="I45" s="183">
        <v>0</v>
      </c>
      <c r="J45" s="186">
        <v>0</v>
      </c>
      <c r="K45" s="183">
        <f t="shared" si="13"/>
        <v>0</v>
      </c>
      <c r="L45" s="186">
        <v>0</v>
      </c>
      <c r="M45" s="183">
        <v>0</v>
      </c>
      <c r="N45" s="186">
        <v>0</v>
      </c>
      <c r="O45" s="186">
        <v>0</v>
      </c>
      <c r="P45" s="186">
        <v>0</v>
      </c>
      <c r="Q45" s="183">
        <v>0</v>
      </c>
      <c r="R45" s="186">
        <v>0</v>
      </c>
      <c r="S45" s="183">
        <v>0</v>
      </c>
      <c r="T45" s="186">
        <v>0</v>
      </c>
      <c r="U45" s="183">
        <v>0</v>
      </c>
      <c r="V45" s="186">
        <v>0</v>
      </c>
      <c r="W45" s="183">
        <f t="shared" si="5"/>
        <v>0</v>
      </c>
      <c r="X45" s="186">
        <v>0</v>
      </c>
      <c r="Y45" s="183">
        <f t="shared" si="6"/>
        <v>0</v>
      </c>
      <c r="Z45" s="186">
        <v>0</v>
      </c>
      <c r="AA45" s="183">
        <f t="shared" si="10"/>
        <v>0</v>
      </c>
      <c r="AB45" s="190">
        <f t="shared" si="11"/>
        <v>0</v>
      </c>
    </row>
    <row r="46" spans="1:28" x14ac:dyDescent="0.25">
      <c r="A46" s="184" t="s">
        <v>144</v>
      </c>
      <c r="B46" s="185" t="s">
        <v>143</v>
      </c>
      <c r="C46" s="183">
        <f>'6.2. Паспорт фин осв ввод утв'!C46</f>
        <v>0</v>
      </c>
      <c r="D46" s="183">
        <f>'6.2. Паспорт фин осв ввод утв'!D46</f>
        <v>0</v>
      </c>
      <c r="E46" s="183">
        <f t="shared" si="8"/>
        <v>0</v>
      </c>
      <c r="F46" s="183">
        <f t="shared" si="9"/>
        <v>0</v>
      </c>
      <c r="G46" s="183">
        <v>0</v>
      </c>
      <c r="H46" s="186">
        <v>0</v>
      </c>
      <c r="I46" s="183">
        <v>0</v>
      </c>
      <c r="J46" s="186">
        <v>0</v>
      </c>
      <c r="K46" s="183">
        <f t="shared" si="13"/>
        <v>0</v>
      </c>
      <c r="L46" s="186">
        <v>0</v>
      </c>
      <c r="M46" s="183">
        <v>0</v>
      </c>
      <c r="N46" s="186">
        <v>0</v>
      </c>
      <c r="O46" s="186">
        <v>0</v>
      </c>
      <c r="P46" s="186">
        <v>0</v>
      </c>
      <c r="Q46" s="183">
        <v>0</v>
      </c>
      <c r="R46" s="186">
        <v>0</v>
      </c>
      <c r="S46" s="183">
        <v>0</v>
      </c>
      <c r="T46" s="186">
        <v>0</v>
      </c>
      <c r="U46" s="183">
        <v>0</v>
      </c>
      <c r="V46" s="186">
        <v>0</v>
      </c>
      <c r="W46" s="183">
        <f t="shared" si="5"/>
        <v>0</v>
      </c>
      <c r="X46" s="186">
        <v>0</v>
      </c>
      <c r="Y46" s="183">
        <f t="shared" si="6"/>
        <v>0</v>
      </c>
      <c r="Z46" s="186">
        <v>0</v>
      </c>
      <c r="AA46" s="183">
        <f t="shared" si="10"/>
        <v>0</v>
      </c>
      <c r="AB46" s="190">
        <f t="shared" si="11"/>
        <v>0</v>
      </c>
    </row>
    <row r="47" spans="1:28" ht="31.5" x14ac:dyDescent="0.25">
      <c r="A47" s="184" t="s">
        <v>142</v>
      </c>
      <c r="B47" s="185" t="s">
        <v>141</v>
      </c>
      <c r="C47" s="183">
        <f>'6.2. Паспорт фин осв ввод утв'!C47</f>
        <v>0</v>
      </c>
      <c r="D47" s="183">
        <f>'6.2. Паспорт фин осв ввод утв'!D47</f>
        <v>0</v>
      </c>
      <c r="E47" s="183">
        <f t="shared" si="8"/>
        <v>0</v>
      </c>
      <c r="F47" s="183">
        <f t="shared" si="9"/>
        <v>0</v>
      </c>
      <c r="G47" s="183">
        <v>0</v>
      </c>
      <c r="H47" s="186">
        <v>0</v>
      </c>
      <c r="I47" s="183">
        <v>0</v>
      </c>
      <c r="J47" s="186">
        <v>0</v>
      </c>
      <c r="K47" s="183">
        <f t="shared" si="13"/>
        <v>0</v>
      </c>
      <c r="L47" s="186">
        <v>0</v>
      </c>
      <c r="M47" s="183">
        <v>0</v>
      </c>
      <c r="N47" s="186">
        <v>0</v>
      </c>
      <c r="O47" s="186">
        <v>0</v>
      </c>
      <c r="P47" s="186">
        <v>0</v>
      </c>
      <c r="Q47" s="183">
        <v>0</v>
      </c>
      <c r="R47" s="186">
        <v>0</v>
      </c>
      <c r="S47" s="183">
        <v>0</v>
      </c>
      <c r="T47" s="186">
        <v>0</v>
      </c>
      <c r="U47" s="183">
        <v>0</v>
      </c>
      <c r="V47" s="186">
        <v>0</v>
      </c>
      <c r="W47" s="183">
        <f t="shared" si="5"/>
        <v>0</v>
      </c>
      <c r="X47" s="186">
        <v>0</v>
      </c>
      <c r="Y47" s="183">
        <f t="shared" si="6"/>
        <v>0</v>
      </c>
      <c r="Z47" s="186">
        <v>0</v>
      </c>
      <c r="AA47" s="183">
        <f t="shared" si="10"/>
        <v>0</v>
      </c>
      <c r="AB47" s="190">
        <f t="shared" si="11"/>
        <v>0</v>
      </c>
    </row>
    <row r="48" spans="1:28" ht="31.5" x14ac:dyDescent="0.25">
      <c r="A48" s="184" t="s">
        <v>140</v>
      </c>
      <c r="B48" s="185" t="s">
        <v>139</v>
      </c>
      <c r="C48" s="183">
        <f>'6.2. Паспорт фин осв ввод утв'!C48</f>
        <v>0</v>
      </c>
      <c r="D48" s="183">
        <f>'6.2. Паспорт фин осв ввод утв'!D48</f>
        <v>0</v>
      </c>
      <c r="E48" s="183">
        <f t="shared" si="8"/>
        <v>0</v>
      </c>
      <c r="F48" s="183">
        <f t="shared" si="9"/>
        <v>0</v>
      </c>
      <c r="G48" s="183">
        <v>0</v>
      </c>
      <c r="H48" s="186">
        <v>0</v>
      </c>
      <c r="I48" s="183">
        <v>0</v>
      </c>
      <c r="J48" s="186">
        <v>0</v>
      </c>
      <c r="K48" s="183">
        <f t="shared" si="13"/>
        <v>0</v>
      </c>
      <c r="L48" s="186">
        <v>0</v>
      </c>
      <c r="M48" s="183">
        <v>0</v>
      </c>
      <c r="N48" s="186">
        <v>0</v>
      </c>
      <c r="O48" s="186">
        <v>0</v>
      </c>
      <c r="P48" s="186">
        <v>0</v>
      </c>
      <c r="Q48" s="183">
        <v>0</v>
      </c>
      <c r="R48" s="186">
        <v>0</v>
      </c>
      <c r="S48" s="183">
        <v>0</v>
      </c>
      <c r="T48" s="186">
        <v>0</v>
      </c>
      <c r="U48" s="183">
        <v>0</v>
      </c>
      <c r="V48" s="186">
        <v>0</v>
      </c>
      <c r="W48" s="183">
        <f t="shared" si="5"/>
        <v>0</v>
      </c>
      <c r="X48" s="186">
        <v>0</v>
      </c>
      <c r="Y48" s="183">
        <f t="shared" si="6"/>
        <v>0</v>
      </c>
      <c r="Z48" s="186">
        <v>0</v>
      </c>
      <c r="AA48" s="183">
        <f t="shared" si="10"/>
        <v>0</v>
      </c>
      <c r="AB48" s="190">
        <f t="shared" si="11"/>
        <v>0</v>
      </c>
    </row>
    <row r="49" spans="1:28" x14ac:dyDescent="0.25">
      <c r="A49" s="184" t="s">
        <v>138</v>
      </c>
      <c r="B49" s="185" t="s">
        <v>137</v>
      </c>
      <c r="C49" s="183">
        <f>C41</f>
        <v>1.92</v>
      </c>
      <c r="D49" s="183">
        <f>D41</f>
        <v>1.92</v>
      </c>
      <c r="E49" s="183">
        <f t="shared" si="8"/>
        <v>1.92</v>
      </c>
      <c r="F49" s="183">
        <f t="shared" si="9"/>
        <v>1.92</v>
      </c>
      <c r="G49" s="183">
        <v>0</v>
      </c>
      <c r="H49" s="186">
        <v>0</v>
      </c>
      <c r="I49" s="183">
        <v>0</v>
      </c>
      <c r="J49" s="186">
        <v>0</v>
      </c>
      <c r="K49" s="183">
        <v>0</v>
      </c>
      <c r="L49" s="186">
        <v>0</v>
      </c>
      <c r="M49" s="183">
        <v>0</v>
      </c>
      <c r="N49" s="186">
        <v>0</v>
      </c>
      <c r="O49" s="186">
        <v>0</v>
      </c>
      <c r="P49" s="186">
        <v>0</v>
      </c>
      <c r="Q49" s="183">
        <v>0</v>
      </c>
      <c r="R49" s="186">
        <v>0</v>
      </c>
      <c r="S49" s="183">
        <v>0</v>
      </c>
      <c r="T49" s="186">
        <v>0</v>
      </c>
      <c r="U49" s="183">
        <v>0</v>
      </c>
      <c r="V49" s="186">
        <v>0</v>
      </c>
      <c r="W49" s="183">
        <f t="shared" si="5"/>
        <v>1.92</v>
      </c>
      <c r="X49" s="186">
        <v>0</v>
      </c>
      <c r="Y49" s="183">
        <f t="shared" si="6"/>
        <v>1.92</v>
      </c>
      <c r="Z49" s="186">
        <v>0</v>
      </c>
      <c r="AA49" s="183">
        <f t="shared" si="10"/>
        <v>1.92</v>
      </c>
      <c r="AB49" s="190">
        <f t="shared" si="11"/>
        <v>1.92</v>
      </c>
    </row>
    <row r="50" spans="1:28" ht="18.75" x14ac:dyDescent="0.25">
      <c r="A50" s="184" t="s">
        <v>136</v>
      </c>
      <c r="B50" s="187" t="s">
        <v>569</v>
      </c>
      <c r="C50" s="183">
        <f>'6.2. Паспорт фин осв ввод утв'!C50</f>
        <v>0</v>
      </c>
      <c r="D50" s="183">
        <f>'6.2. Паспорт фин осв ввод утв'!D50</f>
        <v>0</v>
      </c>
      <c r="E50" s="183">
        <f t="shared" si="8"/>
        <v>0</v>
      </c>
      <c r="F50" s="183">
        <f t="shared" si="9"/>
        <v>0</v>
      </c>
      <c r="G50" s="183">
        <v>0</v>
      </c>
      <c r="H50" s="186">
        <v>0</v>
      </c>
      <c r="I50" s="183">
        <v>0</v>
      </c>
      <c r="J50" s="186">
        <v>0</v>
      </c>
      <c r="K50" s="183">
        <f>C50</f>
        <v>0</v>
      </c>
      <c r="L50" s="186">
        <v>0</v>
      </c>
      <c r="M50" s="183">
        <v>0</v>
      </c>
      <c r="N50" s="186">
        <v>0</v>
      </c>
      <c r="O50" s="186">
        <v>0</v>
      </c>
      <c r="P50" s="186">
        <v>0</v>
      </c>
      <c r="Q50" s="183">
        <v>0</v>
      </c>
      <c r="R50" s="186">
        <v>0</v>
      </c>
      <c r="S50" s="183">
        <v>0</v>
      </c>
      <c r="T50" s="186">
        <v>0</v>
      </c>
      <c r="U50" s="183">
        <v>0</v>
      </c>
      <c r="V50" s="186">
        <v>0</v>
      </c>
      <c r="W50" s="183">
        <f t="shared" si="5"/>
        <v>0</v>
      </c>
      <c r="X50" s="186">
        <v>0</v>
      </c>
      <c r="Y50" s="183">
        <f t="shared" si="6"/>
        <v>0</v>
      </c>
      <c r="Z50" s="186">
        <v>0</v>
      </c>
      <c r="AA50" s="183">
        <f t="shared" si="10"/>
        <v>0</v>
      </c>
      <c r="AB50" s="190">
        <f t="shared" si="11"/>
        <v>0</v>
      </c>
    </row>
    <row r="51" spans="1:28" s="306" customFormat="1" ht="35.25" customHeight="1" x14ac:dyDescent="0.25">
      <c r="A51" s="181" t="s">
        <v>56</v>
      </c>
      <c r="B51" s="182" t="s">
        <v>134</v>
      </c>
      <c r="C51" s="183">
        <f>'6.2. Паспорт фин осв ввод утв'!C51</f>
        <v>0</v>
      </c>
      <c r="D51" s="183">
        <f>'6.2. Паспорт фин осв ввод утв'!D51</f>
        <v>0</v>
      </c>
      <c r="E51" s="183">
        <f t="shared" si="8"/>
        <v>0</v>
      </c>
      <c r="F51" s="183">
        <f t="shared" si="9"/>
        <v>0</v>
      </c>
      <c r="G51" s="183">
        <v>0</v>
      </c>
      <c r="H51" s="183">
        <v>0</v>
      </c>
      <c r="I51" s="183">
        <v>0</v>
      </c>
      <c r="J51" s="183">
        <v>0</v>
      </c>
      <c r="K51" s="183">
        <f>C51</f>
        <v>0</v>
      </c>
      <c r="L51" s="183">
        <v>0</v>
      </c>
      <c r="M51" s="183">
        <v>0</v>
      </c>
      <c r="N51" s="183">
        <v>0</v>
      </c>
      <c r="O51" s="183">
        <v>0</v>
      </c>
      <c r="P51" s="183">
        <v>0</v>
      </c>
      <c r="Q51" s="183">
        <v>0</v>
      </c>
      <c r="R51" s="183">
        <v>0</v>
      </c>
      <c r="S51" s="183">
        <v>0</v>
      </c>
      <c r="T51" s="183">
        <v>0</v>
      </c>
      <c r="U51" s="183">
        <v>0</v>
      </c>
      <c r="V51" s="183">
        <v>0</v>
      </c>
      <c r="W51" s="183">
        <f t="shared" si="5"/>
        <v>0</v>
      </c>
      <c r="X51" s="183">
        <v>0</v>
      </c>
      <c r="Y51" s="183">
        <f t="shared" si="6"/>
        <v>0</v>
      </c>
      <c r="Z51" s="183">
        <v>0</v>
      </c>
      <c r="AA51" s="183">
        <f t="shared" si="10"/>
        <v>0</v>
      </c>
      <c r="AB51" s="190">
        <f t="shared" si="11"/>
        <v>0</v>
      </c>
    </row>
    <row r="52" spans="1:28" x14ac:dyDescent="0.25">
      <c r="A52" s="184" t="s">
        <v>133</v>
      </c>
      <c r="B52" s="185" t="s">
        <v>132</v>
      </c>
      <c r="C52" s="183">
        <f>C30</f>
        <v>10.762627522856567</v>
      </c>
      <c r="D52" s="183">
        <f>D30</f>
        <v>10.762627522856567</v>
      </c>
      <c r="E52" s="183">
        <f t="shared" si="8"/>
        <v>10.762627522856567</v>
      </c>
      <c r="F52" s="183">
        <f t="shared" si="9"/>
        <v>10.762627522856567</v>
      </c>
      <c r="G52" s="183">
        <v>0</v>
      </c>
      <c r="H52" s="186">
        <v>0</v>
      </c>
      <c r="I52" s="183">
        <v>0</v>
      </c>
      <c r="J52" s="186">
        <v>0</v>
      </c>
      <c r="K52" s="183">
        <v>0</v>
      </c>
      <c r="L52" s="186">
        <v>0</v>
      </c>
      <c r="M52" s="183">
        <v>0</v>
      </c>
      <c r="N52" s="186">
        <v>0</v>
      </c>
      <c r="O52" s="186">
        <v>0</v>
      </c>
      <c r="P52" s="186">
        <v>0</v>
      </c>
      <c r="Q52" s="183">
        <v>0</v>
      </c>
      <c r="R52" s="186">
        <v>0</v>
      </c>
      <c r="S52" s="183">
        <v>0</v>
      </c>
      <c r="T52" s="186">
        <v>0</v>
      </c>
      <c r="U52" s="183">
        <v>0</v>
      </c>
      <c r="V52" s="186">
        <v>0</v>
      </c>
      <c r="W52" s="183">
        <f t="shared" si="5"/>
        <v>10.762627522856567</v>
      </c>
      <c r="X52" s="186">
        <v>0</v>
      </c>
      <c r="Y52" s="183">
        <f t="shared" si="6"/>
        <v>10.762627522856567</v>
      </c>
      <c r="Z52" s="186">
        <v>0</v>
      </c>
      <c r="AA52" s="183">
        <f t="shared" si="10"/>
        <v>10.762627522856567</v>
      </c>
      <c r="AB52" s="190">
        <f t="shared" si="11"/>
        <v>10.762627522856567</v>
      </c>
    </row>
    <row r="53" spans="1:28" x14ac:dyDescent="0.25">
      <c r="A53" s="184" t="s">
        <v>131</v>
      </c>
      <c r="B53" s="185" t="s">
        <v>125</v>
      </c>
      <c r="C53" s="183">
        <f>'6.2. Паспорт фин осв ввод утв'!C53</f>
        <v>0</v>
      </c>
      <c r="D53" s="183">
        <f>'6.2. Паспорт фин осв ввод утв'!D53</f>
        <v>0</v>
      </c>
      <c r="E53" s="183">
        <f t="shared" si="8"/>
        <v>0</v>
      </c>
      <c r="F53" s="183">
        <f t="shared" si="9"/>
        <v>0</v>
      </c>
      <c r="G53" s="183">
        <v>0</v>
      </c>
      <c r="H53" s="186">
        <v>0</v>
      </c>
      <c r="I53" s="183">
        <v>0</v>
      </c>
      <c r="J53" s="186">
        <v>0</v>
      </c>
      <c r="K53" s="183">
        <f>C53</f>
        <v>0</v>
      </c>
      <c r="L53" s="186">
        <v>0</v>
      </c>
      <c r="M53" s="183">
        <v>0</v>
      </c>
      <c r="N53" s="186">
        <v>0</v>
      </c>
      <c r="O53" s="186">
        <v>0</v>
      </c>
      <c r="P53" s="186">
        <v>0</v>
      </c>
      <c r="Q53" s="183">
        <v>0</v>
      </c>
      <c r="R53" s="186">
        <v>0</v>
      </c>
      <c r="S53" s="183">
        <v>0</v>
      </c>
      <c r="T53" s="186">
        <v>0</v>
      </c>
      <c r="U53" s="183">
        <v>0</v>
      </c>
      <c r="V53" s="186">
        <v>0</v>
      </c>
      <c r="W53" s="183">
        <f t="shared" si="5"/>
        <v>0</v>
      </c>
      <c r="X53" s="186">
        <v>0</v>
      </c>
      <c r="Y53" s="183">
        <f t="shared" si="6"/>
        <v>0</v>
      </c>
      <c r="Z53" s="186">
        <v>0</v>
      </c>
      <c r="AA53" s="183">
        <f t="shared" si="10"/>
        <v>0</v>
      </c>
      <c r="AB53" s="190">
        <f t="shared" si="11"/>
        <v>0</v>
      </c>
    </row>
    <row r="54" spans="1:28" x14ac:dyDescent="0.25">
      <c r="A54" s="184" t="s">
        <v>130</v>
      </c>
      <c r="B54" s="187" t="s">
        <v>124</v>
      </c>
      <c r="C54" s="183">
        <f>'6.2. Паспорт фин осв ввод утв'!C54</f>
        <v>0</v>
      </c>
      <c r="D54" s="183">
        <f>'6.2. Паспорт фин осв ввод утв'!D54</f>
        <v>0</v>
      </c>
      <c r="E54" s="183">
        <f t="shared" si="8"/>
        <v>0</v>
      </c>
      <c r="F54" s="183">
        <f t="shared" si="9"/>
        <v>0</v>
      </c>
      <c r="G54" s="183">
        <v>0</v>
      </c>
      <c r="H54" s="186">
        <v>0</v>
      </c>
      <c r="I54" s="183">
        <v>0</v>
      </c>
      <c r="J54" s="186">
        <v>0</v>
      </c>
      <c r="K54" s="183">
        <f>C54</f>
        <v>0</v>
      </c>
      <c r="L54" s="186">
        <v>0</v>
      </c>
      <c r="M54" s="183">
        <v>0</v>
      </c>
      <c r="N54" s="186">
        <v>0</v>
      </c>
      <c r="O54" s="186">
        <v>0</v>
      </c>
      <c r="P54" s="186">
        <v>0</v>
      </c>
      <c r="Q54" s="183">
        <v>0</v>
      </c>
      <c r="R54" s="186">
        <v>0</v>
      </c>
      <c r="S54" s="183">
        <v>0</v>
      </c>
      <c r="T54" s="186">
        <v>0</v>
      </c>
      <c r="U54" s="183">
        <v>0</v>
      </c>
      <c r="V54" s="186">
        <v>0</v>
      </c>
      <c r="W54" s="183">
        <f t="shared" si="5"/>
        <v>0</v>
      </c>
      <c r="X54" s="186">
        <v>0</v>
      </c>
      <c r="Y54" s="183">
        <f t="shared" si="6"/>
        <v>0</v>
      </c>
      <c r="Z54" s="186">
        <v>0</v>
      </c>
      <c r="AA54" s="183">
        <f t="shared" si="10"/>
        <v>0</v>
      </c>
      <c r="AB54" s="190">
        <f t="shared" si="11"/>
        <v>0</v>
      </c>
    </row>
    <row r="55" spans="1:28" x14ac:dyDescent="0.25">
      <c r="A55" s="184" t="s">
        <v>129</v>
      </c>
      <c r="B55" s="187" t="s">
        <v>123</v>
      </c>
      <c r="C55" s="183">
        <f>'6.2. Паспорт фин осв ввод утв'!C55</f>
        <v>0</v>
      </c>
      <c r="D55" s="183">
        <f>'6.2. Паспорт фин осв ввод утв'!D55</f>
        <v>0</v>
      </c>
      <c r="E55" s="183">
        <f t="shared" si="8"/>
        <v>0</v>
      </c>
      <c r="F55" s="183">
        <f t="shared" si="9"/>
        <v>0</v>
      </c>
      <c r="G55" s="183">
        <v>0</v>
      </c>
      <c r="H55" s="186">
        <v>0</v>
      </c>
      <c r="I55" s="183">
        <v>0</v>
      </c>
      <c r="J55" s="186">
        <v>0</v>
      </c>
      <c r="K55" s="183">
        <f>C55</f>
        <v>0</v>
      </c>
      <c r="L55" s="186">
        <v>0</v>
      </c>
      <c r="M55" s="183">
        <v>0</v>
      </c>
      <c r="N55" s="186">
        <v>0</v>
      </c>
      <c r="O55" s="186">
        <v>0</v>
      </c>
      <c r="P55" s="186">
        <v>0</v>
      </c>
      <c r="Q55" s="183">
        <v>0</v>
      </c>
      <c r="R55" s="186">
        <v>0</v>
      </c>
      <c r="S55" s="183">
        <v>0</v>
      </c>
      <c r="T55" s="186">
        <v>0</v>
      </c>
      <c r="U55" s="183">
        <v>0</v>
      </c>
      <c r="V55" s="186">
        <v>0</v>
      </c>
      <c r="W55" s="183">
        <f t="shared" si="5"/>
        <v>0</v>
      </c>
      <c r="X55" s="186">
        <v>0</v>
      </c>
      <c r="Y55" s="183">
        <f t="shared" si="6"/>
        <v>0</v>
      </c>
      <c r="Z55" s="186">
        <v>0</v>
      </c>
      <c r="AA55" s="183">
        <f t="shared" si="10"/>
        <v>0</v>
      </c>
      <c r="AB55" s="190">
        <f t="shared" si="11"/>
        <v>0</v>
      </c>
    </row>
    <row r="56" spans="1:28" x14ac:dyDescent="0.25">
      <c r="A56" s="184" t="s">
        <v>128</v>
      </c>
      <c r="B56" s="187" t="s">
        <v>122</v>
      </c>
      <c r="C56" s="183">
        <f>C49</f>
        <v>1.92</v>
      </c>
      <c r="D56" s="183">
        <f>D49</f>
        <v>1.92</v>
      </c>
      <c r="E56" s="183">
        <f t="shared" si="8"/>
        <v>1.92</v>
      </c>
      <c r="F56" s="183">
        <f t="shared" si="9"/>
        <v>1.92</v>
      </c>
      <c r="G56" s="183">
        <v>0</v>
      </c>
      <c r="H56" s="186">
        <v>0</v>
      </c>
      <c r="I56" s="183">
        <v>0</v>
      </c>
      <c r="J56" s="186">
        <v>0</v>
      </c>
      <c r="K56" s="183">
        <v>0</v>
      </c>
      <c r="L56" s="186">
        <v>0</v>
      </c>
      <c r="M56" s="183">
        <v>0</v>
      </c>
      <c r="N56" s="186">
        <v>0</v>
      </c>
      <c r="O56" s="186">
        <v>0</v>
      </c>
      <c r="P56" s="186">
        <v>0</v>
      </c>
      <c r="Q56" s="183">
        <v>0</v>
      </c>
      <c r="R56" s="186">
        <v>0</v>
      </c>
      <c r="S56" s="183">
        <v>0</v>
      </c>
      <c r="T56" s="186">
        <v>0</v>
      </c>
      <c r="U56" s="183">
        <v>0</v>
      </c>
      <c r="V56" s="186">
        <v>0</v>
      </c>
      <c r="W56" s="183">
        <f t="shared" si="5"/>
        <v>1.92</v>
      </c>
      <c r="X56" s="186">
        <v>0</v>
      </c>
      <c r="Y56" s="183">
        <f t="shared" si="6"/>
        <v>1.92</v>
      </c>
      <c r="Z56" s="186">
        <v>0</v>
      </c>
      <c r="AA56" s="183">
        <f t="shared" si="10"/>
        <v>1.92</v>
      </c>
      <c r="AB56" s="190">
        <f t="shared" si="11"/>
        <v>1.92</v>
      </c>
    </row>
    <row r="57" spans="1:28" ht="18.75" x14ac:dyDescent="0.25">
      <c r="A57" s="184" t="s">
        <v>127</v>
      </c>
      <c r="B57" s="187" t="s">
        <v>570</v>
      </c>
      <c r="C57" s="183">
        <f>'6.2. Паспорт фин осв ввод утв'!C57</f>
        <v>0</v>
      </c>
      <c r="D57" s="183">
        <f>'6.2. Паспорт фин осв ввод утв'!D57</f>
        <v>0</v>
      </c>
      <c r="E57" s="183">
        <f t="shared" si="8"/>
        <v>0</v>
      </c>
      <c r="F57" s="183">
        <f t="shared" si="9"/>
        <v>0</v>
      </c>
      <c r="G57" s="183">
        <v>0</v>
      </c>
      <c r="H57" s="186">
        <v>0</v>
      </c>
      <c r="I57" s="183">
        <v>0</v>
      </c>
      <c r="J57" s="186">
        <v>0</v>
      </c>
      <c r="K57" s="183">
        <f t="shared" ref="K57:K62" si="14">C57</f>
        <v>0</v>
      </c>
      <c r="L57" s="186">
        <v>0</v>
      </c>
      <c r="M57" s="183">
        <v>0</v>
      </c>
      <c r="N57" s="186">
        <v>0</v>
      </c>
      <c r="O57" s="186">
        <v>0</v>
      </c>
      <c r="P57" s="186">
        <v>0</v>
      </c>
      <c r="Q57" s="183">
        <v>0</v>
      </c>
      <c r="R57" s="186">
        <v>0</v>
      </c>
      <c r="S57" s="183">
        <v>0</v>
      </c>
      <c r="T57" s="186">
        <v>0</v>
      </c>
      <c r="U57" s="183">
        <v>0</v>
      </c>
      <c r="V57" s="186">
        <v>0</v>
      </c>
      <c r="W57" s="183">
        <f t="shared" si="5"/>
        <v>0</v>
      </c>
      <c r="X57" s="186">
        <v>0</v>
      </c>
      <c r="Y57" s="183">
        <f t="shared" si="6"/>
        <v>0</v>
      </c>
      <c r="Z57" s="186">
        <v>0</v>
      </c>
      <c r="AA57" s="183">
        <f t="shared" si="10"/>
        <v>0</v>
      </c>
      <c r="AB57" s="190">
        <f t="shared" si="11"/>
        <v>0</v>
      </c>
    </row>
    <row r="58" spans="1:28" s="306" customFormat="1" ht="36.75" customHeight="1" x14ac:dyDescent="0.25">
      <c r="A58" s="181" t="s">
        <v>55</v>
      </c>
      <c r="B58" s="188" t="s">
        <v>225</v>
      </c>
      <c r="C58" s="183">
        <f>'6.2. Паспорт фин осв ввод утв'!C58</f>
        <v>0</v>
      </c>
      <c r="D58" s="183">
        <f>'6.2. Паспорт фин осв ввод утв'!D58</f>
        <v>0</v>
      </c>
      <c r="E58" s="183">
        <f t="shared" si="8"/>
        <v>0</v>
      </c>
      <c r="F58" s="183">
        <f t="shared" si="9"/>
        <v>0</v>
      </c>
      <c r="G58" s="183">
        <v>0</v>
      </c>
      <c r="H58" s="183">
        <v>0</v>
      </c>
      <c r="I58" s="183">
        <v>0</v>
      </c>
      <c r="J58" s="183">
        <v>0</v>
      </c>
      <c r="K58" s="183">
        <f t="shared" si="14"/>
        <v>0</v>
      </c>
      <c r="L58" s="183">
        <v>0</v>
      </c>
      <c r="M58" s="183">
        <v>0</v>
      </c>
      <c r="N58" s="183">
        <v>0</v>
      </c>
      <c r="O58" s="183">
        <v>0</v>
      </c>
      <c r="P58" s="183">
        <v>0</v>
      </c>
      <c r="Q58" s="183">
        <v>0</v>
      </c>
      <c r="R58" s="183">
        <v>0</v>
      </c>
      <c r="S58" s="183">
        <v>0</v>
      </c>
      <c r="T58" s="183">
        <v>0</v>
      </c>
      <c r="U58" s="183">
        <v>0</v>
      </c>
      <c r="V58" s="183">
        <v>0</v>
      </c>
      <c r="W58" s="183">
        <f t="shared" ref="W58:X58" si="15">W52</f>
        <v>10.762627522856567</v>
      </c>
      <c r="X58" s="183">
        <f t="shared" si="15"/>
        <v>0</v>
      </c>
      <c r="Y58" s="183">
        <f>Y52</f>
        <v>10.762627522856567</v>
      </c>
      <c r="Z58" s="183">
        <v>0</v>
      </c>
      <c r="AA58" s="183">
        <f t="shared" si="10"/>
        <v>10.762627522856567</v>
      </c>
      <c r="AB58" s="190">
        <f t="shared" si="11"/>
        <v>10.762627522856567</v>
      </c>
    </row>
    <row r="59" spans="1:28" s="306" customFormat="1" x14ac:dyDescent="0.25">
      <c r="A59" s="181" t="s">
        <v>53</v>
      </c>
      <c r="B59" s="182" t="s">
        <v>126</v>
      </c>
      <c r="C59" s="183">
        <f>'6.2. Паспорт фин осв ввод утв'!C59</f>
        <v>0</v>
      </c>
      <c r="D59" s="183">
        <f>'6.2. Паспорт фин осв ввод утв'!D59</f>
        <v>0</v>
      </c>
      <c r="E59" s="183">
        <f t="shared" si="8"/>
        <v>0</v>
      </c>
      <c r="F59" s="183">
        <f t="shared" si="9"/>
        <v>0</v>
      </c>
      <c r="G59" s="183">
        <v>0</v>
      </c>
      <c r="H59" s="183">
        <v>0</v>
      </c>
      <c r="I59" s="183">
        <v>0</v>
      </c>
      <c r="J59" s="183">
        <v>0</v>
      </c>
      <c r="K59" s="183">
        <f t="shared" si="14"/>
        <v>0</v>
      </c>
      <c r="L59" s="183">
        <v>0</v>
      </c>
      <c r="M59" s="183">
        <v>0</v>
      </c>
      <c r="N59" s="183">
        <v>0</v>
      </c>
      <c r="O59" s="183">
        <v>0</v>
      </c>
      <c r="P59" s="183">
        <v>0</v>
      </c>
      <c r="Q59" s="183">
        <v>0</v>
      </c>
      <c r="R59" s="183">
        <v>0</v>
      </c>
      <c r="S59" s="183">
        <v>0</v>
      </c>
      <c r="T59" s="183">
        <v>0</v>
      </c>
      <c r="U59" s="183">
        <v>0</v>
      </c>
      <c r="V59" s="183">
        <v>0</v>
      </c>
      <c r="W59" s="183">
        <f t="shared" ref="W59:W64" si="16">C59</f>
        <v>0</v>
      </c>
      <c r="X59" s="183">
        <v>0</v>
      </c>
      <c r="Y59" s="183">
        <f t="shared" ref="Y59:Y64" si="17">E59</f>
        <v>0</v>
      </c>
      <c r="Z59" s="183">
        <v>0</v>
      </c>
      <c r="AA59" s="183">
        <f t="shared" si="10"/>
        <v>0</v>
      </c>
      <c r="AB59" s="190">
        <f t="shared" si="11"/>
        <v>0</v>
      </c>
    </row>
    <row r="60" spans="1:28" x14ac:dyDescent="0.25">
      <c r="A60" s="184" t="s">
        <v>219</v>
      </c>
      <c r="B60" s="189" t="s">
        <v>147</v>
      </c>
      <c r="C60" s="183">
        <f>'6.2. Паспорт фин осв ввод утв'!C60</f>
        <v>0</v>
      </c>
      <c r="D60" s="183">
        <f>'6.2. Паспорт фин осв ввод утв'!D60</f>
        <v>0</v>
      </c>
      <c r="E60" s="183">
        <f t="shared" si="8"/>
        <v>0</v>
      </c>
      <c r="F60" s="183">
        <f t="shared" si="9"/>
        <v>0</v>
      </c>
      <c r="G60" s="183">
        <v>0</v>
      </c>
      <c r="H60" s="186">
        <v>0</v>
      </c>
      <c r="I60" s="183">
        <v>0</v>
      </c>
      <c r="J60" s="186">
        <v>0</v>
      </c>
      <c r="K60" s="183">
        <f t="shared" si="14"/>
        <v>0</v>
      </c>
      <c r="L60" s="186">
        <v>0</v>
      </c>
      <c r="M60" s="183">
        <v>0</v>
      </c>
      <c r="N60" s="186">
        <v>0</v>
      </c>
      <c r="O60" s="186">
        <v>0</v>
      </c>
      <c r="P60" s="186">
        <v>0</v>
      </c>
      <c r="Q60" s="183">
        <v>0</v>
      </c>
      <c r="R60" s="186">
        <v>0</v>
      </c>
      <c r="S60" s="183">
        <v>0</v>
      </c>
      <c r="T60" s="186">
        <v>0</v>
      </c>
      <c r="U60" s="183">
        <v>0</v>
      </c>
      <c r="V60" s="186">
        <v>0</v>
      </c>
      <c r="W60" s="183">
        <f t="shared" si="16"/>
        <v>0</v>
      </c>
      <c r="X60" s="186">
        <v>0</v>
      </c>
      <c r="Y60" s="183">
        <f t="shared" si="17"/>
        <v>0</v>
      </c>
      <c r="Z60" s="186">
        <v>0</v>
      </c>
      <c r="AA60" s="183">
        <f t="shared" si="10"/>
        <v>0</v>
      </c>
      <c r="AB60" s="190">
        <f t="shared" si="11"/>
        <v>0</v>
      </c>
    </row>
    <row r="61" spans="1:28" x14ac:dyDescent="0.25">
      <c r="A61" s="184" t="s">
        <v>220</v>
      </c>
      <c r="B61" s="189" t="s">
        <v>145</v>
      </c>
      <c r="C61" s="183">
        <f>'6.2. Паспорт фин осв ввод утв'!C61</f>
        <v>0</v>
      </c>
      <c r="D61" s="183">
        <f>'6.2. Паспорт фин осв ввод утв'!D61</f>
        <v>0</v>
      </c>
      <c r="E61" s="183">
        <f t="shared" si="8"/>
        <v>0</v>
      </c>
      <c r="F61" s="183">
        <f t="shared" si="9"/>
        <v>0</v>
      </c>
      <c r="G61" s="183">
        <v>0</v>
      </c>
      <c r="H61" s="186">
        <v>0</v>
      </c>
      <c r="I61" s="183">
        <v>0</v>
      </c>
      <c r="J61" s="186">
        <v>0</v>
      </c>
      <c r="K61" s="183">
        <f t="shared" si="14"/>
        <v>0</v>
      </c>
      <c r="L61" s="186">
        <v>0</v>
      </c>
      <c r="M61" s="183">
        <v>0</v>
      </c>
      <c r="N61" s="186">
        <v>0</v>
      </c>
      <c r="O61" s="186">
        <v>0</v>
      </c>
      <c r="P61" s="186">
        <v>0</v>
      </c>
      <c r="Q61" s="183">
        <v>0</v>
      </c>
      <c r="R61" s="186">
        <v>0</v>
      </c>
      <c r="S61" s="183">
        <v>0</v>
      </c>
      <c r="T61" s="186">
        <v>0</v>
      </c>
      <c r="U61" s="183">
        <v>0</v>
      </c>
      <c r="V61" s="186">
        <v>0</v>
      </c>
      <c r="W61" s="183">
        <f t="shared" si="16"/>
        <v>0</v>
      </c>
      <c r="X61" s="186">
        <v>0</v>
      </c>
      <c r="Y61" s="183">
        <f t="shared" si="17"/>
        <v>0</v>
      </c>
      <c r="Z61" s="186">
        <v>0</v>
      </c>
      <c r="AA61" s="183">
        <f t="shared" si="10"/>
        <v>0</v>
      </c>
      <c r="AB61" s="190">
        <f t="shared" si="11"/>
        <v>0</v>
      </c>
    </row>
    <row r="62" spans="1:28" x14ac:dyDescent="0.25">
      <c r="A62" s="184" t="s">
        <v>221</v>
      </c>
      <c r="B62" s="189" t="s">
        <v>143</v>
      </c>
      <c r="C62" s="183">
        <f>'6.2. Паспорт фин осв ввод утв'!C62</f>
        <v>0</v>
      </c>
      <c r="D62" s="183">
        <f>'6.2. Паспорт фин осв ввод утв'!D62</f>
        <v>0</v>
      </c>
      <c r="E62" s="183">
        <f t="shared" si="8"/>
        <v>0</v>
      </c>
      <c r="F62" s="183">
        <f t="shared" si="9"/>
        <v>0</v>
      </c>
      <c r="G62" s="183">
        <v>0</v>
      </c>
      <c r="H62" s="186">
        <v>0</v>
      </c>
      <c r="I62" s="183">
        <v>0</v>
      </c>
      <c r="J62" s="186">
        <v>0</v>
      </c>
      <c r="K62" s="183">
        <f t="shared" si="14"/>
        <v>0</v>
      </c>
      <c r="L62" s="186">
        <v>0</v>
      </c>
      <c r="M62" s="183">
        <v>0</v>
      </c>
      <c r="N62" s="186">
        <v>0</v>
      </c>
      <c r="O62" s="186">
        <v>0</v>
      </c>
      <c r="P62" s="186">
        <v>0</v>
      </c>
      <c r="Q62" s="183">
        <v>0</v>
      </c>
      <c r="R62" s="186">
        <v>0</v>
      </c>
      <c r="S62" s="183">
        <v>0</v>
      </c>
      <c r="T62" s="186">
        <v>0</v>
      </c>
      <c r="U62" s="183">
        <v>0</v>
      </c>
      <c r="V62" s="186">
        <v>0</v>
      </c>
      <c r="W62" s="183">
        <f t="shared" si="16"/>
        <v>0</v>
      </c>
      <c r="X62" s="186">
        <v>0</v>
      </c>
      <c r="Y62" s="183">
        <f t="shared" si="17"/>
        <v>0</v>
      </c>
      <c r="Z62" s="186">
        <v>0</v>
      </c>
      <c r="AA62" s="183">
        <f t="shared" si="10"/>
        <v>0</v>
      </c>
      <c r="AB62" s="190">
        <f t="shared" si="11"/>
        <v>0</v>
      </c>
    </row>
    <row r="63" spans="1:28" x14ac:dyDescent="0.25">
      <c r="A63" s="184" t="s">
        <v>222</v>
      </c>
      <c r="B63" s="189" t="s">
        <v>224</v>
      </c>
      <c r="C63" s="183">
        <f>C49</f>
        <v>1.92</v>
      </c>
      <c r="D63" s="183">
        <f>D49</f>
        <v>1.92</v>
      </c>
      <c r="E63" s="183">
        <f t="shared" si="8"/>
        <v>1.92</v>
      </c>
      <c r="F63" s="183">
        <f t="shared" si="9"/>
        <v>1.92</v>
      </c>
      <c r="G63" s="183">
        <v>0</v>
      </c>
      <c r="H63" s="186">
        <v>0</v>
      </c>
      <c r="I63" s="183">
        <v>0</v>
      </c>
      <c r="J63" s="186">
        <v>0</v>
      </c>
      <c r="K63" s="183">
        <v>0</v>
      </c>
      <c r="L63" s="186">
        <v>0</v>
      </c>
      <c r="M63" s="183">
        <v>0</v>
      </c>
      <c r="N63" s="186">
        <v>0</v>
      </c>
      <c r="O63" s="186">
        <v>0</v>
      </c>
      <c r="P63" s="186">
        <v>0</v>
      </c>
      <c r="Q63" s="183">
        <v>0</v>
      </c>
      <c r="R63" s="186">
        <v>0</v>
      </c>
      <c r="S63" s="183">
        <v>0</v>
      </c>
      <c r="T63" s="186">
        <v>0</v>
      </c>
      <c r="U63" s="183">
        <v>0</v>
      </c>
      <c r="V63" s="186">
        <v>0</v>
      </c>
      <c r="W63" s="183">
        <f t="shared" si="16"/>
        <v>1.92</v>
      </c>
      <c r="X63" s="186">
        <v>0</v>
      </c>
      <c r="Y63" s="183">
        <f t="shared" si="17"/>
        <v>1.92</v>
      </c>
      <c r="Z63" s="186">
        <v>0</v>
      </c>
      <c r="AA63" s="183">
        <f t="shared" si="10"/>
        <v>1.92</v>
      </c>
      <c r="AB63" s="190">
        <f t="shared" si="11"/>
        <v>1.92</v>
      </c>
    </row>
    <row r="64" spans="1:28" ht="18.75" x14ac:dyDescent="0.25">
      <c r="A64" s="184" t="s">
        <v>223</v>
      </c>
      <c r="B64" s="187" t="s">
        <v>570</v>
      </c>
      <c r="C64" s="183">
        <f>'6.2. Паспорт фин осв ввод утв'!C64</f>
        <v>0</v>
      </c>
      <c r="D64" s="183">
        <f>'6.2. Паспорт фин осв ввод утв'!D64</f>
        <v>0</v>
      </c>
      <c r="E64" s="183">
        <f t="shared" si="8"/>
        <v>0</v>
      </c>
      <c r="F64" s="183">
        <f t="shared" si="9"/>
        <v>0</v>
      </c>
      <c r="G64" s="183">
        <v>0</v>
      </c>
      <c r="H64" s="186">
        <v>0</v>
      </c>
      <c r="I64" s="183">
        <v>0</v>
      </c>
      <c r="J64" s="186">
        <v>0</v>
      </c>
      <c r="K64" s="183">
        <f>C64</f>
        <v>0</v>
      </c>
      <c r="L64" s="186">
        <v>0</v>
      </c>
      <c r="M64" s="183">
        <v>0</v>
      </c>
      <c r="N64" s="186">
        <v>0</v>
      </c>
      <c r="O64" s="186">
        <v>0</v>
      </c>
      <c r="P64" s="186">
        <v>0</v>
      </c>
      <c r="Q64" s="183">
        <v>0</v>
      </c>
      <c r="R64" s="186">
        <v>0</v>
      </c>
      <c r="S64" s="183">
        <v>0</v>
      </c>
      <c r="T64" s="186">
        <v>0</v>
      </c>
      <c r="U64" s="183">
        <v>0</v>
      </c>
      <c r="V64" s="186">
        <v>0</v>
      </c>
      <c r="W64" s="183">
        <f t="shared" si="16"/>
        <v>0</v>
      </c>
      <c r="X64" s="186">
        <v>0</v>
      </c>
      <c r="Y64" s="183">
        <f t="shared" si="17"/>
        <v>0</v>
      </c>
      <c r="Z64" s="186">
        <v>0</v>
      </c>
      <c r="AA64" s="183">
        <f t="shared" si="10"/>
        <v>0</v>
      </c>
      <c r="AB64" s="190">
        <f t="shared" si="11"/>
        <v>0</v>
      </c>
    </row>
    <row r="65" spans="1:27" x14ac:dyDescent="0.25">
      <c r="A65" s="49"/>
      <c r="B65" s="44"/>
      <c r="C65" s="44">
        <v>3.9107598958333298</v>
      </c>
      <c r="D65" s="44"/>
      <c r="E65" s="44"/>
      <c r="F65" s="44"/>
    </row>
    <row r="66" spans="1:27" ht="54" customHeight="1" x14ac:dyDescent="0.25">
      <c r="B66" s="386"/>
      <c r="C66" s="386"/>
      <c r="D66" s="386"/>
      <c r="E66" s="386"/>
      <c r="F66" s="386"/>
      <c r="G66" s="48"/>
      <c r="H66" s="48"/>
      <c r="I66" s="48"/>
      <c r="J66" s="48"/>
      <c r="K66" s="48"/>
      <c r="L66" s="48"/>
      <c r="M66" s="48"/>
      <c r="N66" s="48"/>
      <c r="O66" s="48"/>
      <c r="P66" s="48"/>
      <c r="Q66" s="48"/>
      <c r="R66" s="48"/>
      <c r="S66" s="48"/>
      <c r="T66" s="48"/>
      <c r="U66" s="48"/>
      <c r="V66" s="48"/>
      <c r="W66" s="48"/>
      <c r="X66" s="48"/>
      <c r="Y66" s="48"/>
      <c r="Z66" s="48"/>
      <c r="AA66" s="48"/>
    </row>
    <row r="68" spans="1:27" ht="50.25" customHeight="1" x14ac:dyDescent="0.25">
      <c r="B68" s="386"/>
      <c r="C68" s="386"/>
      <c r="D68" s="386"/>
      <c r="E68" s="386"/>
      <c r="F68" s="386"/>
    </row>
    <row r="70" spans="1:27" ht="36.75" customHeight="1" x14ac:dyDescent="0.25">
      <c r="B70" s="386"/>
      <c r="C70" s="386"/>
      <c r="D70" s="386"/>
      <c r="E70" s="386"/>
      <c r="F70" s="386"/>
    </row>
    <row r="72" spans="1:27" ht="51" customHeight="1" x14ac:dyDescent="0.25">
      <c r="B72" s="386"/>
      <c r="C72" s="386"/>
      <c r="D72" s="386"/>
      <c r="E72" s="386"/>
      <c r="F72" s="386"/>
    </row>
    <row r="73" spans="1:27" ht="32.25" customHeight="1" x14ac:dyDescent="0.25">
      <c r="B73" s="386"/>
      <c r="C73" s="386"/>
      <c r="D73" s="386"/>
      <c r="E73" s="386"/>
      <c r="F73" s="386"/>
    </row>
    <row r="74" spans="1:27" ht="51.75" customHeight="1" x14ac:dyDescent="0.25">
      <c r="B74" s="386"/>
      <c r="C74" s="386"/>
      <c r="D74" s="386"/>
      <c r="E74" s="386"/>
      <c r="F74" s="386"/>
    </row>
    <row r="75" spans="1:27" ht="21.75" customHeight="1" x14ac:dyDescent="0.25">
      <c r="B75" s="384"/>
      <c r="C75" s="384"/>
      <c r="D75" s="384"/>
      <c r="E75" s="384"/>
      <c r="F75" s="384"/>
    </row>
    <row r="76" spans="1:27" ht="23.25" customHeight="1" x14ac:dyDescent="0.25"/>
    <row r="77" spans="1:27" ht="18.75" customHeight="1" x14ac:dyDescent="0.25">
      <c r="B77" s="385"/>
      <c r="C77" s="385"/>
      <c r="D77" s="385"/>
      <c r="E77" s="385"/>
      <c r="F77" s="385"/>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E20:F21"/>
    <mergeCell ref="U21:V21"/>
    <mergeCell ref="W21:X21"/>
    <mergeCell ref="Y21:Z21"/>
    <mergeCell ref="G20:J20"/>
    <mergeCell ref="K20:N20"/>
    <mergeCell ref="S20:V20"/>
    <mergeCell ref="W20:Z20"/>
    <mergeCell ref="AA20:AB21"/>
    <mergeCell ref="Q21:R21"/>
    <mergeCell ref="S21:T21"/>
    <mergeCell ref="O20:R20"/>
    <mergeCell ref="B75:F75"/>
    <mergeCell ref="B77:F77"/>
    <mergeCell ref="B66:F66"/>
    <mergeCell ref="B68:F68"/>
    <mergeCell ref="B72:F72"/>
    <mergeCell ref="B73:F73"/>
    <mergeCell ref="B74:F74"/>
    <mergeCell ref="B70:F70"/>
    <mergeCell ref="G21:H21"/>
    <mergeCell ref="I21:J21"/>
    <mergeCell ref="K21:L21"/>
    <mergeCell ref="M21:N21"/>
    <mergeCell ref="O21:P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7" t="str">
        <f>'1. паспорт местоположение'!A12:C12</f>
        <v>J 19-17</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7" t="str">
        <f>'1. паспорт местоположение'!A15</f>
        <v xml:space="preserve">Реконструкция КЛ 15 кВ   от ТП-2 до ТП-5 с заменой  кабеля на кабель большего сечения, протяженностью 1,92 км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19" t="s">
        <v>436</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10" t="s">
        <v>49</v>
      </c>
      <c r="B22" s="421" t="s">
        <v>21</v>
      </c>
      <c r="C22" s="410" t="s">
        <v>48</v>
      </c>
      <c r="D22" s="410" t="s">
        <v>47</v>
      </c>
      <c r="E22" s="424" t="s">
        <v>447</v>
      </c>
      <c r="F22" s="425"/>
      <c r="G22" s="425"/>
      <c r="H22" s="425"/>
      <c r="I22" s="425"/>
      <c r="J22" s="425"/>
      <c r="K22" s="425"/>
      <c r="L22" s="426"/>
      <c r="M22" s="410" t="s">
        <v>46</v>
      </c>
      <c r="N22" s="410" t="s">
        <v>45</v>
      </c>
      <c r="O22" s="410" t="s">
        <v>44</v>
      </c>
      <c r="P22" s="405" t="s">
        <v>232</v>
      </c>
      <c r="Q22" s="405" t="s">
        <v>43</v>
      </c>
      <c r="R22" s="405" t="s">
        <v>42</v>
      </c>
      <c r="S22" s="405" t="s">
        <v>41</v>
      </c>
      <c r="T22" s="405"/>
      <c r="U22" s="427" t="s">
        <v>40</v>
      </c>
      <c r="V22" s="427" t="s">
        <v>39</v>
      </c>
      <c r="W22" s="405" t="s">
        <v>38</v>
      </c>
      <c r="X22" s="405" t="s">
        <v>37</v>
      </c>
      <c r="Y22" s="405" t="s">
        <v>36</v>
      </c>
      <c r="Z22" s="412" t="s">
        <v>35</v>
      </c>
      <c r="AA22" s="405" t="s">
        <v>34</v>
      </c>
      <c r="AB22" s="405" t="s">
        <v>33</v>
      </c>
      <c r="AC22" s="405" t="s">
        <v>32</v>
      </c>
      <c r="AD22" s="405" t="s">
        <v>31</v>
      </c>
      <c r="AE22" s="405" t="s">
        <v>30</v>
      </c>
      <c r="AF22" s="405" t="s">
        <v>29</v>
      </c>
      <c r="AG22" s="405"/>
      <c r="AH22" s="405"/>
      <c r="AI22" s="405"/>
      <c r="AJ22" s="405"/>
      <c r="AK22" s="405"/>
      <c r="AL22" s="405" t="s">
        <v>28</v>
      </c>
      <c r="AM22" s="405"/>
      <c r="AN22" s="405"/>
      <c r="AO22" s="405"/>
      <c r="AP22" s="405" t="s">
        <v>27</v>
      </c>
      <c r="AQ22" s="405"/>
      <c r="AR22" s="405" t="s">
        <v>26</v>
      </c>
      <c r="AS22" s="405" t="s">
        <v>25</v>
      </c>
      <c r="AT22" s="405" t="s">
        <v>24</v>
      </c>
      <c r="AU22" s="405" t="s">
        <v>23</v>
      </c>
      <c r="AV22" s="413" t="s">
        <v>22</v>
      </c>
    </row>
    <row r="23" spans="1:48" ht="64.5" customHeight="1" x14ac:dyDescent="0.25">
      <c r="A23" s="420"/>
      <c r="B23" s="422"/>
      <c r="C23" s="420"/>
      <c r="D23" s="420"/>
      <c r="E23" s="415" t="s">
        <v>20</v>
      </c>
      <c r="F23" s="406" t="s">
        <v>125</v>
      </c>
      <c r="G23" s="406" t="s">
        <v>124</v>
      </c>
      <c r="H23" s="406" t="s">
        <v>123</v>
      </c>
      <c r="I23" s="408" t="s">
        <v>357</v>
      </c>
      <c r="J23" s="408" t="s">
        <v>358</v>
      </c>
      <c r="K23" s="408" t="s">
        <v>359</v>
      </c>
      <c r="L23" s="406" t="s">
        <v>73</v>
      </c>
      <c r="M23" s="420"/>
      <c r="N23" s="420"/>
      <c r="O23" s="420"/>
      <c r="P23" s="405"/>
      <c r="Q23" s="405"/>
      <c r="R23" s="405"/>
      <c r="S23" s="417" t="s">
        <v>1</v>
      </c>
      <c r="T23" s="417" t="s">
        <v>8</v>
      </c>
      <c r="U23" s="427"/>
      <c r="V23" s="427"/>
      <c r="W23" s="405"/>
      <c r="X23" s="405"/>
      <c r="Y23" s="405"/>
      <c r="Z23" s="405"/>
      <c r="AA23" s="405"/>
      <c r="AB23" s="405"/>
      <c r="AC23" s="405"/>
      <c r="AD23" s="405"/>
      <c r="AE23" s="405"/>
      <c r="AF23" s="405" t="s">
        <v>19</v>
      </c>
      <c r="AG23" s="405"/>
      <c r="AH23" s="405" t="s">
        <v>18</v>
      </c>
      <c r="AI23" s="405"/>
      <c r="AJ23" s="410" t="s">
        <v>17</v>
      </c>
      <c r="AK23" s="410" t="s">
        <v>16</v>
      </c>
      <c r="AL23" s="410" t="s">
        <v>15</v>
      </c>
      <c r="AM23" s="410" t="s">
        <v>14</v>
      </c>
      <c r="AN23" s="410" t="s">
        <v>13</v>
      </c>
      <c r="AO23" s="410" t="s">
        <v>12</v>
      </c>
      <c r="AP23" s="410" t="s">
        <v>11</v>
      </c>
      <c r="AQ23" s="428" t="s">
        <v>8</v>
      </c>
      <c r="AR23" s="405"/>
      <c r="AS23" s="405"/>
      <c r="AT23" s="405"/>
      <c r="AU23" s="405"/>
      <c r="AV23" s="414"/>
    </row>
    <row r="24" spans="1:48"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12" t="s">
        <v>10</v>
      </c>
      <c r="AG24" s="112" t="s">
        <v>9</v>
      </c>
      <c r="AH24" s="113" t="s">
        <v>1</v>
      </c>
      <c r="AI24" s="113" t="s">
        <v>8</v>
      </c>
      <c r="AJ24" s="411"/>
      <c r="AK24" s="411"/>
      <c r="AL24" s="411"/>
      <c r="AM24" s="411"/>
      <c r="AN24" s="411"/>
      <c r="AO24" s="411"/>
      <c r="AP24" s="411"/>
      <c r="AQ24" s="429"/>
      <c r="AR24" s="405"/>
      <c r="AS24" s="405"/>
      <c r="AT24" s="405"/>
      <c r="AU24" s="405"/>
      <c r="AV24" s="414"/>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6" t="str">
        <f>'1. паспорт местоположение'!A5:C5</f>
        <v>Год раскрытия информации: 2024год</v>
      </c>
      <c r="B5" s="436"/>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7" t="str">
        <f>'1. паспорт местоположение'!A9:C9</f>
        <v xml:space="preserve">Акционерное общество "Западная энергетическая компания" </v>
      </c>
      <c r="B9" s="327"/>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7" t="str">
        <f>'1. паспорт местоположение'!A12:C12</f>
        <v>J 19-17</v>
      </c>
      <c r="B12" s="327"/>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30" t="str">
        <f>'1. паспорт местоположение'!A15:C15</f>
        <v xml:space="preserve">Реконструкция КЛ 15 кВ   от ТП-2 до ТП-5 с заменой  кабеля на кабель большего сечения, протяженностью 1,92 км </v>
      </c>
      <c r="B15" s="349"/>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31" t="s">
        <v>437</v>
      </c>
      <c r="B18" s="432"/>
    </row>
    <row r="19" spans="1:2" x14ac:dyDescent="0.25">
      <c r="B19" s="32"/>
    </row>
    <row r="20" spans="1:2" ht="16.5" thickBot="1" x14ac:dyDescent="0.3">
      <c r="B20" s="88"/>
    </row>
    <row r="21" spans="1:2" ht="55.5" customHeight="1" thickBot="1" x14ac:dyDescent="0.3">
      <c r="A21" s="89" t="s">
        <v>307</v>
      </c>
      <c r="B21" s="126" t="str">
        <f>A15</f>
        <v xml:space="preserve">Реконструкция КЛ 15 кВ   от ТП-2 до ТП-5 с заменой  кабеля на кабель большего сечения, протяженностью 1,92 км </v>
      </c>
    </row>
    <row r="22" spans="1:2" ht="16.5" thickBot="1" x14ac:dyDescent="0.3">
      <c r="A22" s="89" t="s">
        <v>308</v>
      </c>
      <c r="B22" s="218" t="str">
        <f>'1. паспорт местоположение'!C27</f>
        <v>Гурьевский муниципальный район</v>
      </c>
    </row>
    <row r="23" spans="1:2" ht="16.5" thickBot="1" x14ac:dyDescent="0.3">
      <c r="A23" s="89" t="s">
        <v>288</v>
      </c>
      <c r="B23" s="90" t="s">
        <v>596</v>
      </c>
    </row>
    <row r="24" spans="1:2" ht="16.5" thickBot="1" x14ac:dyDescent="0.3">
      <c r="A24" s="89" t="s">
        <v>309</v>
      </c>
      <c r="B24" s="90">
        <f>'6.2. Паспорт фин осв ввод'!C56</f>
        <v>1.92</v>
      </c>
    </row>
    <row r="25" spans="1:2" ht="16.5" thickBot="1" x14ac:dyDescent="0.3">
      <c r="A25" s="91" t="s">
        <v>310</v>
      </c>
      <c r="B25" s="207">
        <f>'6.1. Паспорт сетевой график'!D53</f>
        <v>45595</v>
      </c>
    </row>
    <row r="26" spans="1:2" ht="16.5" thickBot="1" x14ac:dyDescent="0.3">
      <c r="A26" s="92" t="s">
        <v>311</v>
      </c>
      <c r="B26" s="93" t="s">
        <v>559</v>
      </c>
    </row>
    <row r="27" spans="1:2" ht="29.25" thickBot="1" x14ac:dyDescent="0.3">
      <c r="A27" s="100" t="s">
        <v>593</v>
      </c>
      <c r="B27" s="212">
        <f>'6.2. Паспорт фин осв ввод'!C24</f>
        <v>12.915153027427881</v>
      </c>
    </row>
    <row r="28" spans="1:2" ht="48" customHeight="1" thickBot="1" x14ac:dyDescent="0.3">
      <c r="A28" s="95" t="s">
        <v>312</v>
      </c>
      <c r="B28" s="173" t="s">
        <v>576</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45463</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3"/>
    </row>
    <row r="102" spans="1:2" x14ac:dyDescent="0.25">
      <c r="A102" s="98" t="s">
        <v>349</v>
      </c>
      <c r="B102" s="434"/>
    </row>
    <row r="103" spans="1:2" x14ac:dyDescent="0.25">
      <c r="A103" s="98" t="s">
        <v>350</v>
      </c>
      <c r="B103" s="434"/>
    </row>
    <row r="104" spans="1:2" x14ac:dyDescent="0.25">
      <c r="A104" s="98" t="s">
        <v>351</v>
      </c>
      <c r="B104" s="434"/>
    </row>
    <row r="105" spans="1:2" x14ac:dyDescent="0.25">
      <c r="A105" s="98" t="s">
        <v>352</v>
      </c>
      <c r="B105" s="434"/>
    </row>
    <row r="106" spans="1:2" ht="16.5" thickBot="1" x14ac:dyDescent="0.3">
      <c r="A106" s="107" t="s">
        <v>353</v>
      </c>
      <c r="B106" s="435"/>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7" t="s">
        <v>468</v>
      </c>
    </row>
    <row r="2" spans="1:1" ht="25.5" customHeight="1" x14ac:dyDescent="0.25">
      <c r="A2" s="437"/>
    </row>
    <row r="3" spans="1:1" ht="25.5" customHeight="1" x14ac:dyDescent="0.25">
      <c r="A3" s="437"/>
    </row>
    <row r="4" spans="1:1" ht="25.5" customHeight="1" x14ac:dyDescent="0.25">
      <c r="A4" s="437"/>
    </row>
    <row r="5" spans="1:1" ht="25.5" customHeight="1" x14ac:dyDescent="0.25">
      <c r="A5" s="437"/>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7" t="str">
        <f>'1. паспорт местоположение'!A12:C12</f>
        <v>J 19-17</v>
      </c>
      <c r="B11" s="327"/>
      <c r="C11" s="327"/>
      <c r="D11" s="327"/>
      <c r="E11" s="327"/>
      <c r="F11" s="327"/>
      <c r="G11" s="327"/>
      <c r="H11" s="327"/>
      <c r="I11" s="327"/>
      <c r="J11" s="327"/>
      <c r="K11" s="327"/>
      <c r="L11" s="327"/>
      <c r="M11" s="327"/>
      <c r="N11" s="327"/>
      <c r="O11" s="327"/>
      <c r="P11" s="327"/>
      <c r="Q11" s="327"/>
      <c r="R11" s="327"/>
      <c r="S11" s="327"/>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7" t="str">
        <f>'1. паспорт местоположение'!A9:C9</f>
        <v xml:space="preserve">Акционерное общество "Западная энергетическая компания" </v>
      </c>
      <c r="B14" s="327"/>
      <c r="C14" s="327"/>
      <c r="D14" s="327"/>
      <c r="E14" s="327"/>
      <c r="F14" s="327"/>
      <c r="G14" s="327"/>
      <c r="H14" s="327"/>
      <c r="I14" s="327"/>
      <c r="J14" s="327"/>
      <c r="K14" s="327"/>
      <c r="L14" s="327"/>
      <c r="M14" s="327"/>
      <c r="N14" s="327"/>
      <c r="O14" s="327"/>
      <c r="P14" s="327"/>
      <c r="Q14" s="327"/>
      <c r="R14" s="327"/>
      <c r="S14" s="327"/>
      <c r="T14" s="7"/>
      <c r="U14" s="7"/>
      <c r="V14" s="7"/>
      <c r="W14" s="7"/>
      <c r="X14" s="7"/>
      <c r="Y14" s="7"/>
      <c r="Z14" s="7"/>
      <c r="AA14" s="7"/>
      <c r="AB14" s="7"/>
    </row>
    <row r="15" spans="1:28" s="3" customFormat="1" ht="15" customHeight="1" x14ac:dyDescent="0.2">
      <c r="A15" s="332" t="str">
        <f>'1. паспорт местоположение'!A15:C15</f>
        <v xml:space="preserve">Реконструкция КЛ 15 кВ   от ТП-2 до ТП-5 с заменой  кабеля на кабель большего сечения, протяженностью 1,92 км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26" t="s">
        <v>2</v>
      </c>
      <c r="B19" s="326" t="s">
        <v>93</v>
      </c>
      <c r="C19" s="328" t="s">
        <v>306</v>
      </c>
      <c r="D19" s="326" t="s">
        <v>305</v>
      </c>
      <c r="E19" s="326" t="s">
        <v>92</v>
      </c>
      <c r="F19" s="326" t="s">
        <v>91</v>
      </c>
      <c r="G19" s="326" t="s">
        <v>301</v>
      </c>
      <c r="H19" s="326" t="s">
        <v>90</v>
      </c>
      <c r="I19" s="326" t="s">
        <v>89</v>
      </c>
      <c r="J19" s="326" t="s">
        <v>88</v>
      </c>
      <c r="K19" s="326" t="s">
        <v>87</v>
      </c>
      <c r="L19" s="326" t="s">
        <v>86</v>
      </c>
      <c r="M19" s="326" t="s">
        <v>85</v>
      </c>
      <c r="N19" s="326" t="s">
        <v>84</v>
      </c>
      <c r="O19" s="326" t="s">
        <v>83</v>
      </c>
      <c r="P19" s="326" t="s">
        <v>82</v>
      </c>
      <c r="Q19" s="326" t="s">
        <v>304</v>
      </c>
      <c r="R19" s="326"/>
      <c r="S19" s="330" t="s">
        <v>406</v>
      </c>
      <c r="T19" s="4"/>
      <c r="U19" s="4"/>
      <c r="V19" s="4"/>
      <c r="W19" s="4"/>
      <c r="X19" s="4"/>
      <c r="Y19" s="4"/>
    </row>
    <row r="20" spans="1:28" s="3" customFormat="1" ht="180.75" customHeight="1" x14ac:dyDescent="0.2">
      <c r="A20" s="326"/>
      <c r="B20" s="326"/>
      <c r="C20" s="329"/>
      <c r="D20" s="326"/>
      <c r="E20" s="326"/>
      <c r="F20" s="326"/>
      <c r="G20" s="326"/>
      <c r="H20" s="326"/>
      <c r="I20" s="326"/>
      <c r="J20" s="326"/>
      <c r="K20" s="326"/>
      <c r="L20" s="326"/>
      <c r="M20" s="326"/>
      <c r="N20" s="326"/>
      <c r="O20" s="326"/>
      <c r="P20" s="326"/>
      <c r="Q20" s="30" t="s">
        <v>302</v>
      </c>
      <c r="R20" s="31" t="s">
        <v>303</v>
      </c>
      <c r="S20" s="33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594</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2024год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7" t="str">
        <f>'1. паспорт местоположение'!A9:C9</f>
        <v xml:space="preserve">Акционерное общество "Западная энергетическая компания" </v>
      </c>
      <c r="B10" s="327"/>
      <c r="C10" s="327"/>
      <c r="D10" s="327"/>
      <c r="E10" s="327"/>
      <c r="F10" s="327"/>
      <c r="G10" s="327"/>
      <c r="H10" s="327"/>
      <c r="I10" s="327"/>
      <c r="J10" s="327"/>
      <c r="K10" s="327"/>
      <c r="L10" s="327"/>
      <c r="M10" s="327"/>
      <c r="N10" s="327"/>
      <c r="O10" s="327"/>
      <c r="P10" s="327"/>
      <c r="Q10" s="327"/>
      <c r="R10" s="327"/>
      <c r="S10" s="327"/>
      <c r="T10" s="327"/>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7" t="str">
        <f>'1. паспорт местоположение'!A12:C12</f>
        <v>J 19-17</v>
      </c>
      <c r="B13" s="327"/>
      <c r="C13" s="327"/>
      <c r="D13" s="327"/>
      <c r="E13" s="327"/>
      <c r="F13" s="327"/>
      <c r="G13" s="327"/>
      <c r="H13" s="327"/>
      <c r="I13" s="327"/>
      <c r="J13" s="327"/>
      <c r="K13" s="327"/>
      <c r="L13" s="327"/>
      <c r="M13" s="327"/>
      <c r="N13" s="327"/>
      <c r="O13" s="327"/>
      <c r="P13" s="327"/>
      <c r="Q13" s="327"/>
      <c r="R13" s="327"/>
      <c r="S13" s="327"/>
      <c r="T13" s="327"/>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7" t="str">
        <f>'1. паспорт местоположение'!A15</f>
        <v xml:space="preserve">Реконструкция КЛ 15 кВ   от ТП-2 до ТП-5 с заменой  кабеля на кабель большего сечения, протяженностью 1,92 км </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2" t="s">
        <v>2</v>
      </c>
      <c r="B21" s="335" t="s">
        <v>218</v>
      </c>
      <c r="C21" s="336"/>
      <c r="D21" s="339" t="s">
        <v>115</v>
      </c>
      <c r="E21" s="335" t="s">
        <v>446</v>
      </c>
      <c r="F21" s="336"/>
      <c r="G21" s="335" t="s">
        <v>237</v>
      </c>
      <c r="H21" s="336"/>
      <c r="I21" s="335" t="s">
        <v>114</v>
      </c>
      <c r="J21" s="336"/>
      <c r="K21" s="339" t="s">
        <v>113</v>
      </c>
      <c r="L21" s="335" t="s">
        <v>112</v>
      </c>
      <c r="M21" s="336"/>
      <c r="N21" s="335" t="s">
        <v>442</v>
      </c>
      <c r="O21" s="336"/>
      <c r="P21" s="339" t="s">
        <v>111</v>
      </c>
      <c r="Q21" s="345" t="s">
        <v>110</v>
      </c>
      <c r="R21" s="346"/>
      <c r="S21" s="345" t="s">
        <v>109</v>
      </c>
      <c r="T21" s="347"/>
    </row>
    <row r="22" spans="1:113" ht="204.75" customHeight="1" x14ac:dyDescent="0.25">
      <c r="A22" s="343"/>
      <c r="B22" s="337"/>
      <c r="C22" s="338"/>
      <c r="D22" s="341"/>
      <c r="E22" s="337"/>
      <c r="F22" s="338"/>
      <c r="G22" s="337"/>
      <c r="H22" s="338"/>
      <c r="I22" s="337"/>
      <c r="J22" s="338"/>
      <c r="K22" s="340"/>
      <c r="L22" s="337"/>
      <c r="M22" s="338"/>
      <c r="N22" s="337"/>
      <c r="O22" s="338"/>
      <c r="P22" s="340"/>
      <c r="Q22" s="78" t="s">
        <v>108</v>
      </c>
      <c r="R22" s="78" t="s">
        <v>416</v>
      </c>
      <c r="S22" s="78" t="s">
        <v>107</v>
      </c>
      <c r="T22" s="78" t="s">
        <v>106</v>
      </c>
    </row>
    <row r="23" spans="1:113" ht="51.75" customHeight="1" x14ac:dyDescent="0.25">
      <c r="A23" s="344"/>
      <c r="B23" s="78" t="s">
        <v>104</v>
      </c>
      <c r="C23" s="78" t="s">
        <v>105</v>
      </c>
      <c r="D23" s="340"/>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4" t="s">
        <v>452</v>
      </c>
      <c r="C29" s="334"/>
      <c r="D29" s="334"/>
      <c r="E29" s="334"/>
      <c r="F29" s="334"/>
      <c r="G29" s="334"/>
      <c r="H29" s="334"/>
      <c r="I29" s="334"/>
      <c r="J29" s="334"/>
      <c r="K29" s="334"/>
      <c r="L29" s="334"/>
      <c r="M29" s="334"/>
      <c r="N29" s="334"/>
      <c r="O29" s="334"/>
      <c r="P29" s="334"/>
      <c r="Q29" s="334"/>
      <c r="R29" s="334"/>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7" t="str">
        <f>'1. паспорт местоположение'!A9</f>
        <v xml:space="preserve">Акционерное общество "Западная энергетическая компания" </v>
      </c>
      <c r="F9" s="327"/>
      <c r="G9" s="327"/>
      <c r="H9" s="327"/>
      <c r="I9" s="327"/>
      <c r="J9" s="327"/>
      <c r="K9" s="327"/>
      <c r="L9" s="327"/>
      <c r="M9" s="327"/>
      <c r="N9" s="327"/>
      <c r="O9" s="327"/>
      <c r="P9" s="327"/>
      <c r="Q9" s="327"/>
      <c r="R9" s="327"/>
      <c r="S9" s="327"/>
      <c r="T9" s="327"/>
      <c r="U9" s="327"/>
      <c r="V9" s="327"/>
      <c r="W9" s="327"/>
      <c r="X9" s="327"/>
      <c r="Y9" s="327"/>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7" t="str">
        <f>'1. паспорт местоположение'!A12</f>
        <v>J 19-17</v>
      </c>
      <c r="F12" s="327"/>
      <c r="G12" s="327"/>
      <c r="H12" s="327"/>
      <c r="I12" s="327"/>
      <c r="J12" s="327"/>
      <c r="K12" s="327"/>
      <c r="L12" s="327"/>
      <c r="M12" s="327"/>
      <c r="N12" s="327"/>
      <c r="O12" s="327"/>
      <c r="P12" s="327"/>
      <c r="Q12" s="327"/>
      <c r="R12" s="327"/>
      <c r="S12" s="327"/>
      <c r="T12" s="327"/>
      <c r="U12" s="327"/>
      <c r="V12" s="327"/>
      <c r="W12" s="327"/>
      <c r="X12" s="327"/>
      <c r="Y12" s="327"/>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7" t="str">
        <f>'1. паспорт местоположение'!A15</f>
        <v xml:space="preserve">Реконструкция КЛ 15 кВ   от ТП-2 до ТП-5 с заменой  кабеля на кабель большего сечения, протяженностью 1,92 км </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39" t="s">
        <v>2</v>
      </c>
      <c r="B21" s="335" t="s">
        <v>426</v>
      </c>
      <c r="C21" s="336"/>
      <c r="D21" s="335" t="s">
        <v>428</v>
      </c>
      <c r="E21" s="336"/>
      <c r="F21" s="345" t="s">
        <v>87</v>
      </c>
      <c r="G21" s="347"/>
      <c r="H21" s="347"/>
      <c r="I21" s="346"/>
      <c r="J21" s="339" t="s">
        <v>429</v>
      </c>
      <c r="K21" s="335" t="s">
        <v>430</v>
      </c>
      <c r="L21" s="336"/>
      <c r="M21" s="335" t="s">
        <v>431</v>
      </c>
      <c r="N21" s="336"/>
      <c r="O21" s="335" t="s">
        <v>418</v>
      </c>
      <c r="P21" s="336"/>
      <c r="Q21" s="335" t="s">
        <v>120</v>
      </c>
      <c r="R21" s="336"/>
      <c r="S21" s="339" t="s">
        <v>119</v>
      </c>
      <c r="T21" s="339" t="s">
        <v>432</v>
      </c>
      <c r="U21" s="339" t="s">
        <v>427</v>
      </c>
      <c r="V21" s="335" t="s">
        <v>118</v>
      </c>
      <c r="W21" s="336"/>
      <c r="X21" s="345" t="s">
        <v>110</v>
      </c>
      <c r="Y21" s="347"/>
      <c r="Z21" s="345" t="s">
        <v>109</v>
      </c>
      <c r="AA21" s="347"/>
    </row>
    <row r="22" spans="1:27" ht="154.5" customHeight="1" x14ac:dyDescent="0.25">
      <c r="A22" s="341"/>
      <c r="B22" s="337"/>
      <c r="C22" s="338"/>
      <c r="D22" s="337"/>
      <c r="E22" s="338"/>
      <c r="F22" s="345" t="s">
        <v>117</v>
      </c>
      <c r="G22" s="346"/>
      <c r="H22" s="345" t="s">
        <v>116</v>
      </c>
      <c r="I22" s="346"/>
      <c r="J22" s="340"/>
      <c r="K22" s="337"/>
      <c r="L22" s="338"/>
      <c r="M22" s="337"/>
      <c r="N22" s="338"/>
      <c r="O22" s="337"/>
      <c r="P22" s="338"/>
      <c r="Q22" s="337"/>
      <c r="R22" s="338"/>
      <c r="S22" s="340"/>
      <c r="T22" s="340"/>
      <c r="U22" s="340"/>
      <c r="V22" s="337"/>
      <c r="W22" s="338"/>
      <c r="X22" s="78" t="s">
        <v>108</v>
      </c>
      <c r="Y22" s="78" t="s">
        <v>416</v>
      </c>
      <c r="Z22" s="78" t="s">
        <v>107</v>
      </c>
      <c r="AA22" s="78" t="s">
        <v>106</v>
      </c>
    </row>
    <row r="23" spans="1:27" ht="60" customHeight="1" x14ac:dyDescent="0.25">
      <c r="A23" s="340"/>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579</v>
      </c>
      <c r="C25" s="208" t="s">
        <v>579</v>
      </c>
      <c r="D25" s="208" t="s">
        <v>580</v>
      </c>
      <c r="E25" s="208" t="s">
        <v>580</v>
      </c>
      <c r="F25" s="208">
        <v>15</v>
      </c>
      <c r="G25" s="208">
        <v>15</v>
      </c>
      <c r="H25" s="208">
        <v>15</v>
      </c>
      <c r="I25" s="208">
        <v>15</v>
      </c>
      <c r="J25" s="208">
        <v>1970</v>
      </c>
      <c r="K25" s="208">
        <v>1</v>
      </c>
      <c r="L25" s="209">
        <v>1</v>
      </c>
      <c r="M25" s="208">
        <v>120</v>
      </c>
      <c r="N25" s="209">
        <v>150</v>
      </c>
      <c r="O25" s="209" t="s">
        <v>560</v>
      </c>
      <c r="P25" s="209" t="s">
        <v>560</v>
      </c>
      <c r="Q25" s="209">
        <v>1.92</v>
      </c>
      <c r="R25" s="209">
        <v>1.92</v>
      </c>
      <c r="S25" s="208" t="s">
        <v>556</v>
      </c>
      <c r="T25" s="208">
        <v>2010</v>
      </c>
      <c r="U25" s="208">
        <v>7</v>
      </c>
      <c r="V25" s="210" t="s">
        <v>581</v>
      </c>
      <c r="W25" s="210" t="s">
        <v>581</v>
      </c>
      <c r="X25" s="209"/>
      <c r="Y25" s="209"/>
      <c r="Z25" s="209" t="s">
        <v>589</v>
      </c>
      <c r="AA25" s="209" t="s">
        <v>588</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2024год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7" t="str">
        <f>'1. паспорт местоположение'!A9:C9</f>
        <v xml:space="preserve">Акционерное общество "Западная энергетическая компания" </v>
      </c>
      <c r="B9" s="327"/>
      <c r="C9" s="327"/>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50" t="str">
        <f>'1. паспорт местоположение'!A12:C12</f>
        <v>J 19-17</v>
      </c>
      <c r="B12" s="350"/>
      <c r="C12" s="350"/>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49" t="str">
        <f>'1. паспорт местоположение'!A15</f>
        <v xml:space="preserve">Реконструкция КЛ 15 кВ   от ТП-2 до ТП-5 с заменой  кабеля на кабель большего сечения, протяженностью 1,92 км </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590</v>
      </c>
      <c r="D22" s="5"/>
      <c r="E22" s="5"/>
      <c r="F22" s="4"/>
      <c r="G22" s="4"/>
      <c r="H22" s="4"/>
      <c r="I22" s="4"/>
      <c r="J22" s="4"/>
      <c r="K22" s="4"/>
      <c r="L22" s="4"/>
      <c r="M22" s="4"/>
      <c r="N22" s="4"/>
      <c r="O22" s="4"/>
      <c r="P22" s="4"/>
    </row>
    <row r="23" spans="1:21" ht="110.25" x14ac:dyDescent="0.25">
      <c r="A23" s="22" t="s">
        <v>60</v>
      </c>
      <c r="B23" s="24" t="s">
        <v>57</v>
      </c>
      <c r="C23" s="172" t="s">
        <v>591</v>
      </c>
      <c r="E23" s="206"/>
    </row>
    <row r="24" spans="1:21" ht="63" x14ac:dyDescent="0.25">
      <c r="A24" s="22" t="s">
        <v>59</v>
      </c>
      <c r="B24" s="24" t="s">
        <v>444</v>
      </c>
      <c r="C24" s="143" t="s">
        <v>598</v>
      </c>
    </row>
    <row r="25" spans="1:21" ht="63" customHeight="1" x14ac:dyDescent="0.25">
      <c r="A25" s="22" t="s">
        <v>58</v>
      </c>
      <c r="B25" s="24" t="s">
        <v>445</v>
      </c>
      <c r="C25" s="23" t="s">
        <v>595</v>
      </c>
      <c r="E25" s="148"/>
    </row>
    <row r="26" spans="1:21" ht="42.75" customHeight="1" x14ac:dyDescent="0.25">
      <c r="A26" s="22" t="s">
        <v>56</v>
      </c>
      <c r="B26" s="24" t="s">
        <v>226</v>
      </c>
      <c r="C26" s="23" t="s">
        <v>542</v>
      </c>
    </row>
    <row r="27" spans="1:21" ht="94.5" x14ac:dyDescent="0.25">
      <c r="A27" s="22" t="s">
        <v>55</v>
      </c>
      <c r="B27" s="24" t="s">
        <v>425</v>
      </c>
      <c r="C27" s="23" t="s">
        <v>587</v>
      </c>
      <c r="E27" s="206"/>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7" t="str">
        <f>'1. паспорт местоположение'!A9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7" t="str">
        <f>'1. паспорт местоположение'!A12:C12</f>
        <v>J 19-17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7" t="str">
        <f>'1. паспорт местоположение'!A15</f>
        <v xml:space="preserve">Реконструкция КЛ 15 кВ   от ТП-2 до ТП-5 с заменой  кабеля на кабель большего сечения, протяженностью 1,92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5"/>
      <c r="AB16" s="15"/>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5"/>
      <c r="AB17" s="15"/>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5"/>
      <c r="AB18" s="15"/>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5"/>
      <c r="AB19" s="15"/>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5"/>
      <c r="AB20" s="15"/>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5"/>
      <c r="AB21" s="15"/>
    </row>
    <row r="22" spans="1:28" x14ac:dyDescent="0.25">
      <c r="A22" s="352" t="s">
        <v>443</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18"/>
      <c r="AB22" s="118"/>
    </row>
    <row r="23" spans="1:28" ht="32.25" customHeight="1" x14ac:dyDescent="0.25">
      <c r="A23" s="354" t="s">
        <v>297</v>
      </c>
      <c r="B23" s="355"/>
      <c r="C23" s="355"/>
      <c r="D23" s="355"/>
      <c r="E23" s="355"/>
      <c r="F23" s="355"/>
      <c r="G23" s="355"/>
      <c r="H23" s="355"/>
      <c r="I23" s="355"/>
      <c r="J23" s="355"/>
      <c r="K23" s="355"/>
      <c r="L23" s="356"/>
      <c r="M23" s="353" t="s">
        <v>298</v>
      </c>
      <c r="N23" s="353"/>
      <c r="O23" s="353"/>
      <c r="P23" s="353"/>
      <c r="Q23" s="353"/>
      <c r="R23" s="353"/>
      <c r="S23" s="353"/>
      <c r="T23" s="353"/>
      <c r="U23" s="353"/>
      <c r="V23" s="353"/>
      <c r="W23" s="353"/>
      <c r="X23" s="353"/>
      <c r="Y23" s="353"/>
      <c r="Z23" s="353"/>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586</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583</v>
      </c>
      <c r="Z26" s="165" t="s">
        <v>584</v>
      </c>
    </row>
    <row r="27" spans="1:28" x14ac:dyDescent="0.25">
      <c r="A27" s="162">
        <v>2017</v>
      </c>
      <c r="B27" s="161" t="s">
        <v>585</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582</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585</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7" t="str">
        <f>'1. паспорт местоположение'!A12:C12</f>
        <v>J 19-17</v>
      </c>
      <c r="B12" s="327"/>
      <c r="C12" s="327"/>
      <c r="D12" s="327"/>
      <c r="E12" s="327"/>
      <c r="F12" s="327"/>
      <c r="G12" s="327"/>
      <c r="H12" s="327"/>
      <c r="I12" s="327"/>
      <c r="J12" s="327"/>
      <c r="K12" s="327"/>
      <c r="L12" s="327"/>
      <c r="M12" s="327"/>
      <c r="N12" s="327"/>
      <c r="O12" s="327"/>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7" t="str">
        <f>'1. паспорт местоположение'!A15</f>
        <v xml:space="preserve">Реконструкция КЛ 15 кВ   от ТП-2 до ТП-5 с заменой  кабеля на кабель большего сечения, протяженностью 1,92 км </v>
      </c>
      <c r="B15" s="327"/>
      <c r="C15" s="327"/>
      <c r="D15" s="327"/>
      <c r="E15" s="327"/>
      <c r="F15" s="327"/>
      <c r="G15" s="327"/>
      <c r="H15" s="327"/>
      <c r="I15" s="327"/>
      <c r="J15" s="327"/>
      <c r="K15" s="327"/>
      <c r="L15" s="327"/>
      <c r="M15" s="327"/>
      <c r="N15" s="327"/>
      <c r="O15" s="327"/>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57" t="s">
        <v>420</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3" customFormat="1" ht="78" customHeight="1" x14ac:dyDescent="0.2">
      <c r="A19" s="358" t="s">
        <v>2</v>
      </c>
      <c r="B19" s="358" t="s">
        <v>81</v>
      </c>
      <c r="C19" s="358" t="s">
        <v>80</v>
      </c>
      <c r="D19" s="358" t="s">
        <v>72</v>
      </c>
      <c r="E19" s="359" t="s">
        <v>79</v>
      </c>
      <c r="F19" s="360"/>
      <c r="G19" s="360"/>
      <c r="H19" s="360"/>
      <c r="I19" s="361"/>
      <c r="J19" s="358" t="s">
        <v>78</v>
      </c>
      <c r="K19" s="358"/>
      <c r="L19" s="358"/>
      <c r="M19" s="358"/>
      <c r="N19" s="358"/>
      <c r="O19" s="358"/>
      <c r="P19" s="4"/>
      <c r="Q19" s="4"/>
      <c r="R19" s="4"/>
      <c r="S19" s="4"/>
      <c r="T19" s="4"/>
      <c r="U19" s="4"/>
      <c r="V19" s="4"/>
      <c r="W19" s="4"/>
    </row>
    <row r="20" spans="1:26" s="3" customFormat="1" ht="51" customHeight="1" x14ac:dyDescent="0.2">
      <c r="A20" s="358"/>
      <c r="B20" s="358"/>
      <c r="C20" s="358"/>
      <c r="D20" s="358"/>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zoomScaleNormal="100" workbookViewId="0">
      <selection activeCell="A96" sqref="A96:XFD154"/>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7" width="0" style="222" hidden="1" customWidth="1"/>
    <col min="38"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4" t="str">
        <f>'1. паспорт местоположение'!A5:C5</f>
        <v>Год раскрытия информации: 2024год</v>
      </c>
      <c r="B5" s="364"/>
      <c r="C5" s="364"/>
      <c r="D5" s="364"/>
      <c r="E5" s="364"/>
      <c r="F5" s="364"/>
      <c r="G5" s="364"/>
      <c r="H5" s="364"/>
      <c r="I5" s="364"/>
      <c r="J5" s="364"/>
      <c r="K5" s="364"/>
      <c r="L5" s="364"/>
      <c r="M5" s="364"/>
      <c r="N5" s="364"/>
      <c r="O5" s="364"/>
      <c r="P5" s="364"/>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4" t="s">
        <v>6</v>
      </c>
      <c r="B7" s="364"/>
      <c r="C7" s="364"/>
      <c r="D7" s="364"/>
      <c r="E7" s="364"/>
      <c r="F7" s="364"/>
      <c r="G7" s="364"/>
      <c r="H7" s="364"/>
      <c r="I7" s="364"/>
      <c r="J7" s="364"/>
      <c r="K7" s="364"/>
      <c r="L7" s="364"/>
      <c r="M7" s="364"/>
      <c r="N7" s="364"/>
      <c r="O7" s="364"/>
      <c r="P7" s="364"/>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3" t="s">
        <v>5</v>
      </c>
      <c r="B10" s="363"/>
      <c r="C10" s="363"/>
      <c r="D10" s="363"/>
      <c r="E10" s="363"/>
      <c r="F10" s="363"/>
      <c r="G10" s="363"/>
      <c r="H10" s="363"/>
      <c r="I10" s="363"/>
      <c r="J10" s="363"/>
      <c r="K10" s="363"/>
      <c r="L10" s="363"/>
      <c r="M10" s="363"/>
      <c r="N10" s="363"/>
      <c r="O10" s="363"/>
      <c r="P10" s="363"/>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5" t="str">
        <f>'1. паспорт местоположение'!A12:C12</f>
        <v>J 19-17</v>
      </c>
      <c r="B12" s="365"/>
      <c r="C12" s="365"/>
      <c r="D12" s="365"/>
      <c r="E12" s="365"/>
      <c r="F12" s="365"/>
      <c r="G12" s="365"/>
      <c r="H12" s="365"/>
      <c r="I12" s="365"/>
      <c r="J12" s="365"/>
      <c r="K12" s="365"/>
      <c r="L12" s="365"/>
      <c r="M12" s="365"/>
      <c r="N12" s="365"/>
      <c r="O12" s="365"/>
      <c r="P12" s="365"/>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3" t="s">
        <v>4</v>
      </c>
      <c r="B13" s="363"/>
      <c r="C13" s="363"/>
      <c r="D13" s="363"/>
      <c r="E13" s="363"/>
      <c r="F13" s="363"/>
      <c r="G13" s="363"/>
      <c r="H13" s="363"/>
      <c r="I13" s="363"/>
      <c r="J13" s="363"/>
      <c r="K13" s="363"/>
      <c r="L13" s="363"/>
      <c r="M13" s="363"/>
      <c r="N13" s="363"/>
      <c r="O13" s="363"/>
      <c r="P13" s="363"/>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0" t="str">
        <f>'1. паспорт местоположение'!A15:C15</f>
        <v xml:space="preserve">Реконструкция КЛ 15 кВ   от ТП-2 до ТП-5 с заменой  кабеля на кабель большего сечения, протяженностью 1,92 км </v>
      </c>
      <c r="B15" s="370"/>
      <c r="C15" s="370"/>
      <c r="D15" s="370"/>
      <c r="E15" s="370"/>
      <c r="F15" s="370"/>
      <c r="G15" s="370"/>
      <c r="H15" s="370"/>
      <c r="I15" s="370"/>
      <c r="J15" s="370"/>
      <c r="K15" s="370"/>
      <c r="L15" s="370"/>
      <c r="M15" s="370"/>
      <c r="N15" s="370"/>
      <c r="O15" s="370"/>
      <c r="P15" s="370"/>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1" t="s">
        <v>3</v>
      </c>
      <c r="B16" s="371"/>
      <c r="C16" s="371"/>
      <c r="D16" s="371"/>
      <c r="E16" s="371"/>
      <c r="F16" s="371"/>
      <c r="G16" s="371"/>
      <c r="H16" s="371"/>
      <c r="I16" s="371"/>
      <c r="J16" s="371"/>
      <c r="K16" s="371"/>
      <c r="L16" s="371"/>
      <c r="M16" s="371"/>
      <c r="N16" s="371"/>
      <c r="O16" s="371"/>
      <c r="P16" s="371"/>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2" t="s">
        <v>421</v>
      </c>
      <c r="B18" s="372"/>
      <c r="C18" s="372"/>
      <c r="D18" s="372"/>
      <c r="E18" s="372"/>
      <c r="F18" s="372"/>
      <c r="G18" s="372"/>
      <c r="H18" s="372"/>
      <c r="I18" s="372"/>
      <c r="J18" s="372"/>
      <c r="K18" s="372"/>
      <c r="L18" s="372"/>
      <c r="M18" s="372"/>
      <c r="N18" s="372"/>
      <c r="O18" s="372"/>
      <c r="P18" s="372"/>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ввод'!D30*1000000</f>
        <v>10762627.522856567</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6" t="s">
        <v>283</v>
      </c>
      <c r="E27" s="367"/>
      <c r="F27" s="368"/>
      <c r="G27" s="247">
        <f>IF(SUM(B89:AG89)=0,"не окупается",SUM(B89:AG89))</f>
        <v>13.186552534297334</v>
      </c>
      <c r="H27" s="248"/>
      <c r="N27" s="232"/>
    </row>
    <row r="28" spans="1:45" ht="15" x14ac:dyDescent="0.2">
      <c r="A28" s="241" t="s">
        <v>279</v>
      </c>
      <c r="B28" s="242">
        <f>B24*0.001</f>
        <v>10762.627522856566</v>
      </c>
      <c r="D28" s="366" t="s">
        <v>281</v>
      </c>
      <c r="E28" s="367"/>
      <c r="F28" s="368"/>
      <c r="G28" s="247" t="str">
        <f>IF(SUM(B90:AG90)=0,"не окупается",SUM(B90:AG90))</f>
        <v>не окупается</v>
      </c>
      <c r="H28" s="248"/>
      <c r="N28" s="232"/>
    </row>
    <row r="29" spans="1:45" x14ac:dyDescent="0.2">
      <c r="A29" s="243" t="s">
        <v>460</v>
      </c>
      <c r="B29" s="244">
        <v>6</v>
      </c>
      <c r="D29" s="366" t="s">
        <v>599</v>
      </c>
      <c r="E29" s="367"/>
      <c r="F29" s="368"/>
      <c r="G29" s="249">
        <f>L87</f>
        <v>-9085397.712058248</v>
      </c>
      <c r="H29" s="250"/>
      <c r="N29" s="232"/>
    </row>
    <row r="30" spans="1:45" x14ac:dyDescent="0.2">
      <c r="A30" s="243" t="s">
        <v>278</v>
      </c>
      <c r="B30" s="244">
        <v>6</v>
      </c>
      <c r="D30" s="366"/>
      <c r="E30" s="367"/>
      <c r="F30" s="368"/>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600</v>
      </c>
      <c r="B34" s="244">
        <f>B24*0.03</f>
        <v>322878.82568569703</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601</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5.2726091890100003E-2</v>
      </c>
      <c r="C47" s="270">
        <v>4.7619843182130001E-2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5.2726091890100003E-2</v>
      </c>
      <c r="C48" s="271">
        <f t="shared" ref="C48:AE48" si="0">(1+B48)*(1+C47)-1</f>
        <v>0.10285674329964323</v>
      </c>
      <c r="D48" s="271">
        <f t="shared" si="0"/>
        <v>0.1533671027317125</v>
      </c>
      <c r="E48" s="271">
        <f t="shared" si="0"/>
        <v>0.20619081466895262</v>
      </c>
      <c r="F48" s="271">
        <f t="shared" si="0"/>
        <v>0.26143382965048789</v>
      </c>
      <c r="G48" s="271">
        <f t="shared" si="0"/>
        <v>0.31920695070407734</v>
      </c>
      <c r="H48" s="271">
        <f t="shared" si="0"/>
        <v>0.37962605558798601</v>
      </c>
      <c r="I48" s="271">
        <f t="shared" si="0"/>
        <v>0.44281232921143499</v>
      </c>
      <c r="J48" s="271">
        <f t="shared" si="0"/>
        <v>0.50889250669980912</v>
      </c>
      <c r="K48" s="271">
        <f t="shared" si="0"/>
        <v>0.57799912759214389</v>
      </c>
      <c r="L48" s="271">
        <f t="shared" si="0"/>
        <v>0.65027080168074791</v>
      </c>
      <c r="M48" s="271">
        <f t="shared" si="0"/>
        <v>0.72783352935974288</v>
      </c>
      <c r="N48" s="271">
        <f t="shared" si="0"/>
        <v>0.80904170523965058</v>
      </c>
      <c r="O48" s="271">
        <f t="shared" si="0"/>
        <v>0.89406666538591395</v>
      </c>
      <c r="P48" s="271">
        <f t="shared" si="0"/>
        <v>0.98308779865905183</v>
      </c>
      <c r="Q48" s="271">
        <f t="shared" si="0"/>
        <v>1.0762929251960269</v>
      </c>
      <c r="R48" s="271">
        <f t="shared" si="0"/>
        <v>1.17387869268024</v>
      </c>
      <c r="S48" s="271">
        <f t="shared" si="0"/>
        <v>1.276050991236211</v>
      </c>
      <c r="T48" s="271">
        <f t="shared" si="0"/>
        <v>1.3830253878243126</v>
      </c>
      <c r="U48" s="271">
        <f t="shared" si="0"/>
        <v>1.4950275810520552</v>
      </c>
      <c r="V48" s="271">
        <f t="shared" si="0"/>
        <v>1.6122938773615019</v>
      </c>
      <c r="W48" s="271">
        <f t="shared" si="0"/>
        <v>1.7350716895974925</v>
      </c>
      <c r="X48" s="271">
        <f t="shared" si="0"/>
        <v>1.8636200590085745</v>
      </c>
      <c r="Y48" s="271">
        <f t="shared" si="0"/>
        <v>1.9982102017819772</v>
      </c>
      <c r="Z48" s="271">
        <f t="shared" si="0"/>
        <v>2.1391260812657298</v>
      </c>
      <c r="AA48" s="271">
        <f t="shared" si="0"/>
        <v>2.2866650070852188</v>
      </c>
      <c r="AB48" s="271">
        <f t="shared" si="0"/>
        <v>2.4411382624182241</v>
      </c>
      <c r="AC48" s="271">
        <f t="shared" si="0"/>
        <v>2.6028717607518805</v>
      </c>
      <c r="AD48" s="271">
        <f t="shared" si="0"/>
        <v>2.7722067335072187</v>
      </c>
      <c r="AE48" s="271">
        <f t="shared" si="0"/>
        <v>2.9495004499820578</v>
      </c>
    </row>
    <row r="49" spans="1:31" ht="13.5" thickBot="1" x14ac:dyDescent="0.25">
      <c r="A49" s="272" t="s">
        <v>463</v>
      </c>
      <c r="B49" s="273">
        <f>B24*1.2/2*0</f>
        <v>0</v>
      </c>
      <c r="C49" s="273">
        <v>1409256</v>
      </c>
      <c r="D49" s="273">
        <v>1409256</v>
      </c>
      <c r="E49" s="273">
        <v>1409256</v>
      </c>
      <c r="F49" s="273">
        <v>1409256</v>
      </c>
      <c r="G49" s="273">
        <v>1409256</v>
      </c>
      <c r="H49" s="273">
        <v>1409256</v>
      </c>
      <c r="I49" s="273">
        <v>1409256</v>
      </c>
      <c r="J49" s="273">
        <v>1409256</v>
      </c>
      <c r="K49" s="273">
        <v>1409256</v>
      </c>
      <c r="L49" s="273">
        <v>1409256</v>
      </c>
      <c r="M49" s="273">
        <v>1409256</v>
      </c>
      <c r="N49" s="273">
        <v>1409256</v>
      </c>
      <c r="O49" s="273">
        <v>1409256</v>
      </c>
      <c r="P49" s="273">
        <v>1409256</v>
      </c>
      <c r="Q49" s="273">
        <v>1409256</v>
      </c>
      <c r="R49" s="273">
        <v>1409256</v>
      </c>
      <c r="S49" s="273">
        <v>1409256</v>
      </c>
      <c r="T49" s="273">
        <v>1409256</v>
      </c>
      <c r="U49" s="273">
        <v>1409256</v>
      </c>
      <c r="V49" s="273">
        <v>1409256</v>
      </c>
      <c r="W49" s="273">
        <v>1409256</v>
      </c>
      <c r="X49" s="273">
        <v>1409256</v>
      </c>
      <c r="Y49" s="273">
        <v>1409256</v>
      </c>
      <c r="Z49" s="273">
        <v>1409256</v>
      </c>
      <c r="AA49" s="273">
        <v>1409256</v>
      </c>
      <c r="AB49" s="273">
        <v>1409256</v>
      </c>
      <c r="AC49" s="273">
        <v>1409256</v>
      </c>
      <c r="AD49" s="273">
        <v>1409256</v>
      </c>
      <c r="AE49" s="273">
        <v>1409256</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1409256</v>
      </c>
      <c r="D58" s="267">
        <f t="shared" si="1"/>
        <v>1409256</v>
      </c>
      <c r="E58" s="267">
        <f t="shared" si="1"/>
        <v>1409256</v>
      </c>
      <c r="F58" s="267">
        <f t="shared" si="1"/>
        <v>1409256</v>
      </c>
      <c r="G58" s="267">
        <f t="shared" si="1"/>
        <v>1409256</v>
      </c>
      <c r="H58" s="267">
        <f t="shared" si="1"/>
        <v>1409256</v>
      </c>
      <c r="I58" s="267">
        <f t="shared" si="1"/>
        <v>1409256</v>
      </c>
      <c r="J58" s="267">
        <f t="shared" si="1"/>
        <v>1409256</v>
      </c>
      <c r="K58" s="267">
        <f t="shared" si="1"/>
        <v>1409256</v>
      </c>
      <c r="L58" s="267">
        <f t="shared" si="1"/>
        <v>1409256</v>
      </c>
      <c r="M58" s="267">
        <f t="shared" si="1"/>
        <v>1409256</v>
      </c>
      <c r="N58" s="267">
        <f t="shared" si="1"/>
        <v>1409256</v>
      </c>
      <c r="O58" s="267">
        <f t="shared" si="1"/>
        <v>1409256</v>
      </c>
      <c r="P58" s="267">
        <f t="shared" si="1"/>
        <v>1409256</v>
      </c>
      <c r="Q58" s="267">
        <f t="shared" si="1"/>
        <v>1409256</v>
      </c>
      <c r="R58" s="267">
        <f t="shared" si="1"/>
        <v>1409256</v>
      </c>
      <c r="S58" s="267">
        <f t="shared" si="1"/>
        <v>1409256</v>
      </c>
      <c r="T58" s="267">
        <f t="shared" si="1"/>
        <v>1409256</v>
      </c>
      <c r="U58" s="267">
        <f t="shared" si="1"/>
        <v>1409256</v>
      </c>
      <c r="V58" s="267">
        <f t="shared" si="1"/>
        <v>1409256</v>
      </c>
      <c r="W58" s="267">
        <f t="shared" si="1"/>
        <v>1409256</v>
      </c>
      <c r="X58" s="267">
        <f t="shared" si="1"/>
        <v>1409256</v>
      </c>
      <c r="Y58" s="267">
        <f t="shared" si="1"/>
        <v>1409256</v>
      </c>
      <c r="Z58" s="267">
        <f t="shared" si="1"/>
        <v>1409256</v>
      </c>
      <c r="AA58" s="267">
        <f t="shared" si="1"/>
        <v>1409256</v>
      </c>
      <c r="AB58" s="267">
        <f t="shared" si="1"/>
        <v>1409256</v>
      </c>
      <c r="AC58" s="267">
        <f t="shared" si="1"/>
        <v>1409256</v>
      </c>
      <c r="AD58" s="267">
        <f t="shared" si="1"/>
        <v>1409256</v>
      </c>
      <c r="AE58" s="267">
        <f t="shared" si="1"/>
        <v>1409256</v>
      </c>
    </row>
    <row r="59" spans="1:31" x14ac:dyDescent="0.2">
      <c r="A59" s="269" t="s">
        <v>259</v>
      </c>
      <c r="B59" s="283">
        <f t="shared" ref="B59:AE59" si="2">SUM(B60:B65)</f>
        <v>0</v>
      </c>
      <c r="C59" s="283">
        <f t="shared" si="2"/>
        <v>-228885.21198608298</v>
      </c>
      <c r="D59" s="283">
        <f t="shared" si="2"/>
        <v>-220992.61846932152</v>
      </c>
      <c r="E59" s="283">
        <f t="shared" si="2"/>
        <v>-213100.02495256005</v>
      </c>
      <c r="F59" s="283">
        <f t="shared" si="2"/>
        <v>-205207.43143579856</v>
      </c>
      <c r="G59" s="283">
        <f t="shared" si="2"/>
        <v>-197314.83791903709</v>
      </c>
      <c r="H59" s="283">
        <f t="shared" si="2"/>
        <v>-200184.8719251322</v>
      </c>
      <c r="I59" s="283">
        <f t="shared" si="2"/>
        <v>-181529.65088551416</v>
      </c>
      <c r="J59" s="283">
        <f t="shared" si="2"/>
        <v>149241.76831694436</v>
      </c>
      <c r="K59" s="283">
        <f t="shared" si="2"/>
        <v>-165744.4638519912</v>
      </c>
      <c r="L59" s="283">
        <f t="shared" si="2"/>
        <v>-157851.87033522973</v>
      </c>
      <c r="M59" s="283">
        <f t="shared" si="2"/>
        <v>-323596.33418722067</v>
      </c>
      <c r="N59" s="283">
        <f t="shared" si="2"/>
        <v>-152829.31082456335</v>
      </c>
      <c r="O59" s="283">
        <f t="shared" si="2"/>
        <v>-134174.0897849453</v>
      </c>
      <c r="P59" s="283">
        <f t="shared" si="2"/>
        <v>-126281.49626818382</v>
      </c>
      <c r="Q59" s="283">
        <f t="shared" si="2"/>
        <v>-118388.90275142236</v>
      </c>
      <c r="R59" s="283">
        <f t="shared" si="2"/>
        <v>212382.51645103615</v>
      </c>
      <c r="S59" s="283">
        <f t="shared" si="2"/>
        <v>-102603.71571789941</v>
      </c>
      <c r="T59" s="283">
        <f t="shared" si="2"/>
        <v>-105473.74972399449</v>
      </c>
      <c r="U59" s="283">
        <f t="shared" si="2"/>
        <v>-86818.528684376448</v>
      </c>
      <c r="V59" s="283">
        <f t="shared" si="2"/>
        <v>-78925.935167614967</v>
      </c>
      <c r="W59" s="283">
        <f t="shared" si="2"/>
        <v>-71033.341650853486</v>
      </c>
      <c r="X59" s="283">
        <f t="shared" si="2"/>
        <v>-63140.748134091999</v>
      </c>
      <c r="Y59" s="283">
        <f t="shared" si="2"/>
        <v>-55248.154617330511</v>
      </c>
      <c r="Z59" s="283">
        <f t="shared" si="2"/>
        <v>264760.63706227142</v>
      </c>
      <c r="AA59" s="283">
        <f t="shared" si="2"/>
        <v>-39462.967583807542</v>
      </c>
      <c r="AB59" s="283">
        <f t="shared" si="2"/>
        <v>-31570.374067046061</v>
      </c>
      <c r="AC59" s="283">
        <f t="shared" si="2"/>
        <v>-23677.780550284577</v>
      </c>
      <c r="AD59" s="283">
        <f t="shared" si="2"/>
        <v>-15785.187033523094</v>
      </c>
      <c r="AE59" s="283">
        <f t="shared" si="2"/>
        <v>-7892.5935167616126</v>
      </c>
    </row>
    <row r="60" spans="1:31" x14ac:dyDescent="0.2">
      <c r="A60" s="284" t="s">
        <v>258</v>
      </c>
      <c r="B60" s="277"/>
      <c r="C60" s="277"/>
      <c r="D60" s="277"/>
      <c r="E60" s="277"/>
      <c r="F60" s="277"/>
      <c r="G60" s="277"/>
      <c r="H60" s="277">
        <f>-B28</f>
        <v>-10762.627522856566</v>
      </c>
      <c r="I60" s="283">
        <v>0</v>
      </c>
      <c r="J60" s="277"/>
      <c r="K60" s="277"/>
      <c r="L60" s="277"/>
      <c r="M60" s="277"/>
      <c r="N60" s="277">
        <f>H60</f>
        <v>-10762.627522856566</v>
      </c>
      <c r="O60" s="277"/>
      <c r="P60" s="277"/>
      <c r="Q60" s="277"/>
      <c r="R60" s="277"/>
      <c r="S60" s="277"/>
      <c r="T60" s="277">
        <f>N60</f>
        <v>-10762.627522856566</v>
      </c>
      <c r="U60" s="277"/>
      <c r="V60" s="277"/>
      <c r="W60" s="277"/>
      <c r="X60" s="277"/>
      <c r="Y60" s="277"/>
      <c r="Z60" s="277">
        <f>T60</f>
        <v>-10762.627522856566</v>
      </c>
      <c r="AA60" s="277"/>
      <c r="AB60" s="277"/>
      <c r="AC60" s="277"/>
      <c r="AD60" s="277"/>
      <c r="AE60" s="277"/>
    </row>
    <row r="61" spans="1:31" x14ac:dyDescent="0.2">
      <c r="A61" s="284" t="s">
        <v>257</v>
      </c>
      <c r="B61" s="277"/>
      <c r="C61" s="277"/>
      <c r="D61" s="277"/>
      <c r="E61" s="277"/>
      <c r="F61" s="277"/>
      <c r="G61" s="277"/>
      <c r="H61" s="277"/>
      <c r="I61" s="277"/>
      <c r="J61" s="277">
        <f>B34</f>
        <v>322878.82568569703</v>
      </c>
      <c r="K61" s="277"/>
      <c r="L61" s="277"/>
      <c r="M61" s="277"/>
      <c r="N61" s="277"/>
      <c r="O61" s="277"/>
      <c r="P61" s="277"/>
      <c r="Q61" s="277"/>
      <c r="R61" s="277">
        <f>J61</f>
        <v>322878.82568569703</v>
      </c>
      <c r="S61" s="277"/>
      <c r="T61" s="277"/>
      <c r="U61" s="277"/>
      <c r="V61" s="277"/>
      <c r="W61" s="277"/>
      <c r="X61" s="277"/>
      <c r="Y61" s="277"/>
      <c r="Z61" s="277">
        <f>R61</f>
        <v>322878.82568569703</v>
      </c>
      <c r="AA61" s="285">
        <f>S61</f>
        <v>0</v>
      </c>
      <c r="AB61" s="277"/>
      <c r="AC61" s="277"/>
      <c r="AD61" s="277"/>
      <c r="AE61" s="277"/>
    </row>
    <row r="62" spans="1:31" x14ac:dyDescent="0.2">
      <c r="A62" s="284" t="s">
        <v>600</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602</v>
      </c>
      <c r="B65" s="286">
        <v>0</v>
      </c>
      <c r="C65" s="307">
        <f>-($B$24+C67)*0.022</f>
        <v>-228885.21198608298</v>
      </c>
      <c r="D65" s="307">
        <f>-($B$24+D67+C67)*0.022</f>
        <v>-220992.61846932152</v>
      </c>
      <c r="E65" s="308">
        <f>-($B$24+E67+C67+D67)*0.022</f>
        <v>-213100.02495256005</v>
      </c>
      <c r="F65" s="308">
        <f>-($B$24+F67+D67+E67+C67)*0.022</f>
        <v>-205207.43143579856</v>
      </c>
      <c r="G65" s="308">
        <f>-($B$24+G67+E67+F67+D67+C67)*0.022</f>
        <v>-197314.83791903709</v>
      </c>
      <c r="H65" s="308">
        <f>-($B$24+H67+F67+G67+E67+C67+D67)*0.022</f>
        <v>-189422.24440227562</v>
      </c>
      <c r="I65" s="308">
        <f>-($B$24+C67+I67+G67+H67+F67+D67+E67)*0.022</f>
        <v>-181529.65088551416</v>
      </c>
      <c r="J65" s="308">
        <f>-($B$24+D67+J67+H67+I67+G67+E67+F67+C67)*0.022</f>
        <v>-173637.05736875266</v>
      </c>
      <c r="K65" s="308">
        <f>-($B$24+E67+K67+I67+J67+H67+F67+G67+C67+D67)*0.022</f>
        <v>-165744.4638519912</v>
      </c>
      <c r="L65" s="308">
        <f>-($B$24+F67+L67+J67+K67+I67+G67+H67+E67+D67+C67)*0.022</f>
        <v>-157851.87033522973</v>
      </c>
      <c r="M65" s="308">
        <f>(-$B$24+G67+M67+K67+L67+J67+H67+I67+F67+E67+D67+C67)*0.022</f>
        <v>-323596.33418722067</v>
      </c>
      <c r="N65" s="308">
        <f>-($B$24+H67+N67+L67+M67+K67+I67+J67+G67+F67+E67+C67+D67)*0.022</f>
        <v>-142066.68330170677</v>
      </c>
      <c r="O65" s="308">
        <f>-($B$24+I67+O67+M67+N67+L67+J67+K67+H67+G67+F67+D67+C67+E67)*0.022</f>
        <v>-134174.0897849453</v>
      </c>
      <c r="P65" s="308">
        <f>-($B$24+J67+P67+N67+O67+M67+K67+L67+I67+H67+G67+E67+F67+C67+D67)*0.022</f>
        <v>-126281.49626818382</v>
      </c>
      <c r="Q65" s="308">
        <f>-($B$24+K67+Q67+O67+P67+N67+L67+M67+J67+I67+H67+F67+G67+D67+C67+E67)*0.022</f>
        <v>-118388.90275142236</v>
      </c>
      <c r="R65" s="308">
        <f>-($B$24+L67+R67+P67+Q67+O67+M67+N67+K67+J67+I67+G67+H67+E67+D67+C67+F67)*0.022</f>
        <v>-110496.30923466088</v>
      </c>
      <c r="S65" s="308">
        <f>-($B$24+M67+S67+Q67+R67+P67+N67+O67+L67+K67+J67+H67+I67+F67+E67+D67+C67+G67)*0.022</f>
        <v>-102603.71571789941</v>
      </c>
      <c r="T65" s="308">
        <f>-($B$24+N67+T67+R67+S67+Q67+O67+P67+M67+L67+K67+I67+J67+G67+F67+E67+D67+C67+H67)*0.022</f>
        <v>-94711.122201137929</v>
      </c>
      <c r="U65" s="308">
        <f>-($B$24+O67+U67+S67+T67+R67+P67+Q67+N67+M67+L67+J67+K67+H67+G67+F67+E67+C67+D67++I67)*0.022</f>
        <v>-86818.528684376448</v>
      </c>
      <c r="V65" s="308">
        <f>-($B$24+P67+V67+T67+U67+S67+Q67+R67+O67+N67+M67+K67+L67+I67+H67+G67+F67+D67+E67+C67+J67)*0.022</f>
        <v>-78925.935167614967</v>
      </c>
      <c r="W65" s="308">
        <f>-($B$24+Q67+W67+U67+V67+T67+R67+S67+P67+O67+N67+L67+M67+J67+I67+H67+G67+E67+F67+D67+C67+K67)*0.022</f>
        <v>-71033.341650853486</v>
      </c>
      <c r="X65" s="308">
        <f>-($B$24+R67+X67+V67+W67+U67+S67+T67+Q67+P67+O67+M67+N67+K67+J67+I67+H67+F67+G67+E67+D67+C67+L67)*0.022</f>
        <v>-63140.748134091999</v>
      </c>
      <c r="Y65" s="308">
        <f>-($B$24+S67+Y67+W67+X67+V67+T67+U67+R67+Q67+P67+N67+O67+L67+K67+J67+I67+G67+H67+F67+E67+D67+C67+M67)*0.022</f>
        <v>-55248.154617330511</v>
      </c>
      <c r="Z65" s="308">
        <f>-($B$24+T67+Z67+X67+Y67+W67+U67+V67+S67+R67+Q67+O67+P67+M67+L67+K67+J67+H67+I67+G67+F67+E67+D67+C67+N67)*0.022</f>
        <v>-47355.56110056903</v>
      </c>
      <c r="AA65" s="308">
        <f>-($B$24+U67+AA67+Y67+Z67+X67+V67+W67+T67+S67+R67+P67+Q67+N67+M67+L67+K67+I67+J67+H67+G67+F67+E67+D67+C67+O67)*0.022</f>
        <v>-39462.967583807542</v>
      </c>
      <c r="AB65" s="308">
        <f>-($B$24+V67+AB67+Z67+AA67+Y67+W67+X67+U67+T67+S67+Q67+R67+O67+N67+M67+L67+J67+K67+I67+H67+G67+F67+E67+D67+C67+P67)*0.022</f>
        <v>-31570.374067046061</v>
      </c>
      <c r="AC65" s="308">
        <f>-($B$24+W67+AC67+AA67+AB67+Z67+X67+Y67+V67+U67+T67+R67+S67+P67+O67+N67+M67+K67+L67+J67+I67+H67+G67+F67+E67+D67+C67+Q67)*0.022</f>
        <v>-23677.780550284577</v>
      </c>
      <c r="AD65" s="308">
        <f>-($B$24+X67+AD67+AB67+AC67+AA67+Y67+Z67+W67+V67+U67+S67+T67+Q67+P67+O67+N67+L67+M67+K67+J67+I67+H67+G67+F67+E67+D67+C67+R67)*0.022</f>
        <v>-15785.187033523094</v>
      </c>
      <c r="AE65" s="308">
        <f>-($B$24+Y67+AE67+AC67+AD67+AB67+Z67+AA67+X67+W67+V67+T67+U67+R67+Q67+P67+O67+M67+N67+L67+K67+J67+I67+H67+G67+F67+E67+D67+C67+S67)*0.022</f>
        <v>-7892.5935167616126</v>
      </c>
    </row>
    <row r="66" spans="1:31" x14ac:dyDescent="0.2">
      <c r="A66" s="287" t="s">
        <v>603</v>
      </c>
      <c r="B66" s="288">
        <f t="shared" ref="B66:AE66" si="3">B58+B59</f>
        <v>0</v>
      </c>
      <c r="C66" s="288">
        <f t="shared" si="3"/>
        <v>1180370.7880139169</v>
      </c>
      <c r="D66" s="288">
        <f t="shared" si="3"/>
        <v>1188263.3815306784</v>
      </c>
      <c r="E66" s="288">
        <f t="shared" si="3"/>
        <v>1196155.97504744</v>
      </c>
      <c r="F66" s="288">
        <f t="shared" si="3"/>
        <v>1204048.5685642015</v>
      </c>
      <c r="G66" s="288">
        <f t="shared" si="3"/>
        <v>1211941.1620809629</v>
      </c>
      <c r="H66" s="288">
        <f t="shared" si="3"/>
        <v>1209071.1280748679</v>
      </c>
      <c r="I66" s="288">
        <f t="shared" si="3"/>
        <v>1227726.3491144858</v>
      </c>
      <c r="J66" s="288">
        <f t="shared" si="3"/>
        <v>1558497.7683169444</v>
      </c>
      <c r="K66" s="288">
        <f t="shared" si="3"/>
        <v>1243511.5361480089</v>
      </c>
      <c r="L66" s="288">
        <f t="shared" si="3"/>
        <v>1251404.1296647703</v>
      </c>
      <c r="M66" s="288">
        <f t="shared" si="3"/>
        <v>1085659.6658127792</v>
      </c>
      <c r="N66" s="288">
        <f t="shared" si="3"/>
        <v>1256426.6891754367</v>
      </c>
      <c r="O66" s="288">
        <f t="shared" si="3"/>
        <v>1275081.9102150546</v>
      </c>
      <c r="P66" s="288">
        <f t="shared" si="3"/>
        <v>1282974.5037318161</v>
      </c>
      <c r="Q66" s="288">
        <f t="shared" si="3"/>
        <v>1290867.0972485777</v>
      </c>
      <c r="R66" s="288">
        <f t="shared" si="3"/>
        <v>1621638.5164510361</v>
      </c>
      <c r="S66" s="288">
        <f t="shared" si="3"/>
        <v>1306652.2842821006</v>
      </c>
      <c r="T66" s="288">
        <f t="shared" si="3"/>
        <v>1303782.2502760056</v>
      </c>
      <c r="U66" s="288">
        <f t="shared" si="3"/>
        <v>1322437.4713156235</v>
      </c>
      <c r="V66" s="288">
        <f t="shared" si="3"/>
        <v>1330330.0648323849</v>
      </c>
      <c r="W66" s="288">
        <f t="shared" si="3"/>
        <v>1338222.6583491466</v>
      </c>
      <c r="X66" s="288">
        <f t="shared" si="3"/>
        <v>1346115.251865908</v>
      </c>
      <c r="Y66" s="288">
        <f t="shared" si="3"/>
        <v>1354007.8453826695</v>
      </c>
      <c r="Z66" s="288">
        <f t="shared" si="3"/>
        <v>1674016.6370622714</v>
      </c>
      <c r="AA66" s="288">
        <f t="shared" si="3"/>
        <v>1369793.0324161923</v>
      </c>
      <c r="AB66" s="288">
        <f t="shared" si="3"/>
        <v>1377685.625932954</v>
      </c>
      <c r="AC66" s="288">
        <f t="shared" si="3"/>
        <v>1385578.2194497155</v>
      </c>
      <c r="AD66" s="288">
        <f t="shared" si="3"/>
        <v>1393470.8129664769</v>
      </c>
      <c r="AE66" s="288">
        <f t="shared" si="3"/>
        <v>1401363.4064832383</v>
      </c>
    </row>
    <row r="67" spans="1:31" x14ac:dyDescent="0.2">
      <c r="A67" s="284" t="s">
        <v>253</v>
      </c>
      <c r="B67" s="289">
        <v>0</v>
      </c>
      <c r="C67" s="289">
        <f>-($B$24)*$B$27/$B$26</f>
        <v>-358754.25076188555</v>
      </c>
      <c r="D67" s="289">
        <f>C67</f>
        <v>-358754.25076188555</v>
      </c>
      <c r="E67" s="290">
        <f t="shared" ref="E67:AE67" si="4">D67</f>
        <v>-358754.25076188555</v>
      </c>
      <c r="F67" s="290">
        <f t="shared" si="4"/>
        <v>-358754.25076188555</v>
      </c>
      <c r="G67" s="290">
        <f t="shared" si="4"/>
        <v>-358754.25076188555</v>
      </c>
      <c r="H67" s="290">
        <f t="shared" si="4"/>
        <v>-358754.25076188555</v>
      </c>
      <c r="I67" s="290">
        <f t="shared" si="4"/>
        <v>-358754.25076188555</v>
      </c>
      <c r="J67" s="290">
        <f t="shared" si="4"/>
        <v>-358754.25076188555</v>
      </c>
      <c r="K67" s="290">
        <f t="shared" si="4"/>
        <v>-358754.25076188555</v>
      </c>
      <c r="L67" s="290">
        <f t="shared" si="4"/>
        <v>-358754.25076188555</v>
      </c>
      <c r="M67" s="290">
        <f t="shared" si="4"/>
        <v>-358754.25076188555</v>
      </c>
      <c r="N67" s="290">
        <f t="shared" si="4"/>
        <v>-358754.25076188555</v>
      </c>
      <c r="O67" s="290">
        <f t="shared" si="4"/>
        <v>-358754.25076188555</v>
      </c>
      <c r="P67" s="290">
        <f t="shared" si="4"/>
        <v>-358754.25076188555</v>
      </c>
      <c r="Q67" s="290">
        <f t="shared" si="4"/>
        <v>-358754.25076188555</v>
      </c>
      <c r="R67" s="290">
        <f t="shared" si="4"/>
        <v>-358754.25076188555</v>
      </c>
      <c r="S67" s="290">
        <f t="shared" si="4"/>
        <v>-358754.25076188555</v>
      </c>
      <c r="T67" s="290">
        <f t="shared" si="4"/>
        <v>-358754.25076188555</v>
      </c>
      <c r="U67" s="290">
        <f t="shared" si="4"/>
        <v>-358754.25076188555</v>
      </c>
      <c r="V67" s="290">
        <f t="shared" si="4"/>
        <v>-358754.25076188555</v>
      </c>
      <c r="W67" s="290">
        <f t="shared" si="4"/>
        <v>-358754.25076188555</v>
      </c>
      <c r="X67" s="290">
        <f t="shared" si="4"/>
        <v>-358754.25076188555</v>
      </c>
      <c r="Y67" s="290">
        <f t="shared" si="4"/>
        <v>-358754.25076188555</v>
      </c>
      <c r="Z67" s="290">
        <f t="shared" si="4"/>
        <v>-358754.25076188555</v>
      </c>
      <c r="AA67" s="290">
        <f t="shared" si="4"/>
        <v>-358754.25076188555</v>
      </c>
      <c r="AB67" s="290">
        <f t="shared" si="4"/>
        <v>-358754.25076188555</v>
      </c>
      <c r="AC67" s="290">
        <f t="shared" si="4"/>
        <v>-358754.25076188555</v>
      </c>
      <c r="AD67" s="290">
        <f t="shared" si="4"/>
        <v>-358754.25076188555</v>
      </c>
      <c r="AE67" s="290">
        <f t="shared" si="4"/>
        <v>-358754.25076188555</v>
      </c>
    </row>
    <row r="68" spans="1:31" x14ac:dyDescent="0.2">
      <c r="A68" s="287" t="s">
        <v>604</v>
      </c>
      <c r="B68" s="288">
        <f t="shared" ref="B68:AE68" si="5">B66+B67</f>
        <v>0</v>
      </c>
      <c r="C68" s="288">
        <f>C66+C67</f>
        <v>821616.53725203138</v>
      </c>
      <c r="D68" s="288">
        <f t="shared" si="5"/>
        <v>829509.13076879282</v>
      </c>
      <c r="E68" s="288">
        <f t="shared" si="5"/>
        <v>837401.72428555449</v>
      </c>
      <c r="F68" s="288">
        <f t="shared" si="5"/>
        <v>845294.31780231593</v>
      </c>
      <c r="G68" s="288">
        <f t="shared" si="5"/>
        <v>853186.91131907736</v>
      </c>
      <c r="H68" s="288">
        <f t="shared" si="5"/>
        <v>850316.87731298234</v>
      </c>
      <c r="I68" s="288">
        <f t="shared" si="5"/>
        <v>868972.09835260024</v>
      </c>
      <c r="J68" s="288">
        <f t="shared" si="5"/>
        <v>1199743.5175550589</v>
      </c>
      <c r="K68" s="288">
        <f t="shared" si="5"/>
        <v>884757.28538612335</v>
      </c>
      <c r="L68" s="288">
        <f t="shared" si="5"/>
        <v>892649.87890288478</v>
      </c>
      <c r="M68" s="288">
        <f t="shared" si="5"/>
        <v>726905.41505089367</v>
      </c>
      <c r="N68" s="288">
        <f t="shared" si="5"/>
        <v>897672.43841355119</v>
      </c>
      <c r="O68" s="288">
        <f t="shared" si="5"/>
        <v>916327.65945316909</v>
      </c>
      <c r="P68" s="288">
        <f t="shared" si="5"/>
        <v>924220.25296993053</v>
      </c>
      <c r="Q68" s="288">
        <f t="shared" si="5"/>
        <v>932112.8464866922</v>
      </c>
      <c r="R68" s="288">
        <f t="shared" si="5"/>
        <v>1262884.2656891504</v>
      </c>
      <c r="S68" s="288">
        <f t="shared" si="5"/>
        <v>947898.03352021507</v>
      </c>
      <c r="T68" s="288">
        <f t="shared" si="5"/>
        <v>945027.99951412005</v>
      </c>
      <c r="U68" s="288">
        <f t="shared" si="5"/>
        <v>963683.22055373795</v>
      </c>
      <c r="V68" s="288">
        <f t="shared" si="5"/>
        <v>971575.81407049939</v>
      </c>
      <c r="W68" s="288">
        <f t="shared" si="5"/>
        <v>979468.40758726106</v>
      </c>
      <c r="X68" s="288">
        <f t="shared" si="5"/>
        <v>987361.00110402249</v>
      </c>
      <c r="Y68" s="288">
        <f t="shared" si="5"/>
        <v>995253.59462078393</v>
      </c>
      <c r="Z68" s="288">
        <f t="shared" si="5"/>
        <v>1315262.3863003859</v>
      </c>
      <c r="AA68" s="288">
        <f t="shared" si="5"/>
        <v>1011038.7816543068</v>
      </c>
      <c r="AB68" s="288">
        <f t="shared" si="5"/>
        <v>1018931.3751710685</v>
      </c>
      <c r="AC68" s="288">
        <f t="shared" si="5"/>
        <v>1026823.9686878299</v>
      </c>
      <c r="AD68" s="288">
        <f t="shared" si="5"/>
        <v>1034716.5622045913</v>
      </c>
      <c r="AE68" s="288">
        <f t="shared" si="5"/>
        <v>1042609.1557213528</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821616.53725203138</v>
      </c>
      <c r="D70" s="288">
        <f t="shared" si="6"/>
        <v>829509.13076879282</v>
      </c>
      <c r="E70" s="288">
        <f t="shared" si="6"/>
        <v>837401.72428555449</v>
      </c>
      <c r="F70" s="288">
        <f t="shared" si="6"/>
        <v>845294.31780231593</v>
      </c>
      <c r="G70" s="288">
        <f t="shared" si="6"/>
        <v>853186.91131907736</v>
      </c>
      <c r="H70" s="288">
        <f t="shared" si="6"/>
        <v>850316.87731298234</v>
      </c>
      <c r="I70" s="288">
        <f t="shared" si="6"/>
        <v>868972.09835260024</v>
      </c>
      <c r="J70" s="288">
        <f t="shared" si="6"/>
        <v>1199743.5175550589</v>
      </c>
      <c r="K70" s="288">
        <f t="shared" si="6"/>
        <v>884757.28538612335</v>
      </c>
      <c r="L70" s="288">
        <f t="shared" si="6"/>
        <v>892649.87890288478</v>
      </c>
      <c r="M70" s="288">
        <f t="shared" si="6"/>
        <v>726905.41505089367</v>
      </c>
      <c r="N70" s="288">
        <f t="shared" si="6"/>
        <v>897672.43841355119</v>
      </c>
      <c r="O70" s="288">
        <f t="shared" si="6"/>
        <v>916327.65945316909</v>
      </c>
      <c r="P70" s="288">
        <f t="shared" si="6"/>
        <v>924220.25296993053</v>
      </c>
      <c r="Q70" s="288">
        <f t="shared" si="6"/>
        <v>932112.8464866922</v>
      </c>
      <c r="R70" s="288">
        <f t="shared" si="6"/>
        <v>1262884.2656891504</v>
      </c>
      <c r="S70" s="288">
        <f t="shared" si="6"/>
        <v>947898.03352021507</v>
      </c>
      <c r="T70" s="288">
        <f t="shared" si="6"/>
        <v>945027.99951412005</v>
      </c>
      <c r="U70" s="288">
        <f t="shared" si="6"/>
        <v>963683.22055373795</v>
      </c>
      <c r="V70" s="288">
        <f t="shared" si="6"/>
        <v>971575.81407049939</v>
      </c>
      <c r="W70" s="288">
        <f t="shared" si="6"/>
        <v>979468.40758726106</v>
      </c>
      <c r="X70" s="288">
        <f t="shared" si="6"/>
        <v>987361.00110402249</v>
      </c>
      <c r="Y70" s="288">
        <f t="shared" si="6"/>
        <v>995253.59462078393</v>
      </c>
      <c r="Z70" s="288">
        <f t="shared" si="6"/>
        <v>1315262.3863003859</v>
      </c>
      <c r="AA70" s="288">
        <f t="shared" si="6"/>
        <v>1011038.7816543068</v>
      </c>
      <c r="AB70" s="288">
        <f t="shared" si="6"/>
        <v>1018931.3751710685</v>
      </c>
      <c r="AC70" s="288">
        <f t="shared" si="6"/>
        <v>1026823.9686878299</v>
      </c>
      <c r="AD70" s="288">
        <f t="shared" si="6"/>
        <v>1034716.5622045913</v>
      </c>
      <c r="AE70" s="288">
        <f t="shared" si="6"/>
        <v>1042609.1557213528</v>
      </c>
    </row>
    <row r="71" spans="1:31" x14ac:dyDescent="0.2">
      <c r="A71" s="284" t="s">
        <v>251</v>
      </c>
      <c r="B71" s="289">
        <f t="shared" ref="B71:AE71" si="7">-B70*$B$35</f>
        <v>0</v>
      </c>
      <c r="C71" s="289">
        <f t="shared" si="7"/>
        <v>-164323.30745040628</v>
      </c>
      <c r="D71" s="289">
        <f t="shared" si="7"/>
        <v>-165901.82615375856</v>
      </c>
      <c r="E71" s="289">
        <f t="shared" si="7"/>
        <v>-167480.3448571109</v>
      </c>
      <c r="F71" s="289">
        <f t="shared" si="7"/>
        <v>-169058.86356046319</v>
      </c>
      <c r="G71" s="289">
        <f t="shared" si="7"/>
        <v>-170637.3822638155</v>
      </c>
      <c r="H71" s="289">
        <f t="shared" si="7"/>
        <v>-170063.37546259648</v>
      </c>
      <c r="I71" s="289">
        <f t="shared" si="7"/>
        <v>-173794.41967052006</v>
      </c>
      <c r="J71" s="289">
        <f t="shared" si="7"/>
        <v>-239948.70351101179</v>
      </c>
      <c r="K71" s="289">
        <f t="shared" si="7"/>
        <v>-176951.45707722468</v>
      </c>
      <c r="L71" s="289">
        <f t="shared" si="7"/>
        <v>-178529.97578057696</v>
      </c>
      <c r="M71" s="289">
        <f t="shared" si="7"/>
        <v>-145381.08301017873</v>
      </c>
      <c r="N71" s="289">
        <f t="shared" si="7"/>
        <v>-179534.48768271026</v>
      </c>
      <c r="O71" s="289">
        <f t="shared" si="7"/>
        <v>-183265.53189063384</v>
      </c>
      <c r="P71" s="289">
        <f t="shared" si="7"/>
        <v>-184844.05059398612</v>
      </c>
      <c r="Q71" s="289">
        <f t="shared" si="7"/>
        <v>-186422.56929733846</v>
      </c>
      <c r="R71" s="289">
        <f t="shared" si="7"/>
        <v>-252576.8531378301</v>
      </c>
      <c r="S71" s="289">
        <f t="shared" si="7"/>
        <v>-189579.60670404302</v>
      </c>
      <c r="T71" s="289">
        <f t="shared" si="7"/>
        <v>-189005.59990282403</v>
      </c>
      <c r="U71" s="289">
        <f t="shared" si="7"/>
        <v>-192736.64411074761</v>
      </c>
      <c r="V71" s="289">
        <f t="shared" si="7"/>
        <v>-194315.16281409989</v>
      </c>
      <c r="W71" s="289">
        <f t="shared" si="7"/>
        <v>-195893.68151745223</v>
      </c>
      <c r="X71" s="289">
        <f t="shared" si="7"/>
        <v>-197472.20022080452</v>
      </c>
      <c r="Y71" s="289">
        <f t="shared" si="7"/>
        <v>-199050.7189241568</v>
      </c>
      <c r="Z71" s="289">
        <f t="shared" si="7"/>
        <v>-263052.4772600772</v>
      </c>
      <c r="AA71" s="289">
        <f t="shared" si="7"/>
        <v>-202207.75633086136</v>
      </c>
      <c r="AB71" s="289">
        <f t="shared" si="7"/>
        <v>-203786.2750342137</v>
      </c>
      <c r="AC71" s="289">
        <f t="shared" si="7"/>
        <v>-205364.79373756598</v>
      </c>
      <c r="AD71" s="289">
        <f t="shared" si="7"/>
        <v>-206943.31244091829</v>
      </c>
      <c r="AE71" s="289">
        <f t="shared" si="7"/>
        <v>-208521.83114427057</v>
      </c>
    </row>
    <row r="72" spans="1:31" ht="13.5" thickBot="1" x14ac:dyDescent="0.25">
      <c r="A72" s="291" t="s">
        <v>255</v>
      </c>
      <c r="B72" s="292">
        <f t="shared" ref="B72:AE72" si="8">B70+B71</f>
        <v>0</v>
      </c>
      <c r="C72" s="292">
        <f t="shared" si="8"/>
        <v>657293.22980162513</v>
      </c>
      <c r="D72" s="292">
        <f t="shared" si="8"/>
        <v>663607.30461503426</v>
      </c>
      <c r="E72" s="292">
        <f t="shared" si="8"/>
        <v>669921.37942844362</v>
      </c>
      <c r="F72" s="292">
        <f t="shared" si="8"/>
        <v>676235.45424185274</v>
      </c>
      <c r="G72" s="292">
        <f t="shared" si="8"/>
        <v>682549.52905526187</v>
      </c>
      <c r="H72" s="292">
        <f t="shared" si="8"/>
        <v>680253.50185038592</v>
      </c>
      <c r="I72" s="292">
        <f t="shared" si="8"/>
        <v>695177.67868208024</v>
      </c>
      <c r="J72" s="292">
        <f t="shared" si="8"/>
        <v>959794.81404404715</v>
      </c>
      <c r="K72" s="292">
        <f t="shared" si="8"/>
        <v>707805.82830889872</v>
      </c>
      <c r="L72" s="292">
        <f t="shared" si="8"/>
        <v>714119.90312230785</v>
      </c>
      <c r="M72" s="292">
        <f t="shared" si="8"/>
        <v>581524.33204071491</v>
      </c>
      <c r="N72" s="292">
        <f t="shared" si="8"/>
        <v>718137.95073084091</v>
      </c>
      <c r="O72" s="292">
        <f t="shared" si="8"/>
        <v>733062.12756253523</v>
      </c>
      <c r="P72" s="292">
        <f t="shared" si="8"/>
        <v>739376.20237594447</v>
      </c>
      <c r="Q72" s="292">
        <f t="shared" si="8"/>
        <v>745690.27718935371</v>
      </c>
      <c r="R72" s="292">
        <f t="shared" si="8"/>
        <v>1010307.4125513204</v>
      </c>
      <c r="S72" s="292">
        <f t="shared" si="8"/>
        <v>758318.42681617208</v>
      </c>
      <c r="T72" s="292">
        <f t="shared" si="8"/>
        <v>756022.39961129602</v>
      </c>
      <c r="U72" s="292">
        <f t="shared" si="8"/>
        <v>770946.57644299034</v>
      </c>
      <c r="V72" s="292">
        <f t="shared" si="8"/>
        <v>777260.65125639946</v>
      </c>
      <c r="W72" s="292">
        <f t="shared" si="8"/>
        <v>783574.72606980882</v>
      </c>
      <c r="X72" s="292">
        <f t="shared" si="8"/>
        <v>789888.80088321795</v>
      </c>
      <c r="Y72" s="292">
        <f t="shared" si="8"/>
        <v>796202.87569662719</v>
      </c>
      <c r="Z72" s="292">
        <f t="shared" si="8"/>
        <v>1052209.9090403088</v>
      </c>
      <c r="AA72" s="292">
        <f t="shared" si="8"/>
        <v>808831.02532344544</v>
      </c>
      <c r="AB72" s="292">
        <f t="shared" si="8"/>
        <v>815145.1001368548</v>
      </c>
      <c r="AC72" s="292">
        <f t="shared" si="8"/>
        <v>821459.17495026393</v>
      </c>
      <c r="AD72" s="292">
        <f t="shared" si="8"/>
        <v>827773.24976367305</v>
      </c>
      <c r="AE72" s="292">
        <f t="shared" si="8"/>
        <v>834087.32457708218</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604</v>
      </c>
      <c r="B75" s="288">
        <f t="shared" ref="B75:AE75" si="9">B68</f>
        <v>0</v>
      </c>
      <c r="C75" s="288">
        <f t="shared" si="9"/>
        <v>821616.53725203138</v>
      </c>
      <c r="D75" s="288">
        <f t="shared" si="9"/>
        <v>829509.13076879282</v>
      </c>
      <c r="E75" s="288">
        <f t="shared" si="9"/>
        <v>837401.72428555449</v>
      </c>
      <c r="F75" s="288">
        <f t="shared" si="9"/>
        <v>845294.31780231593</v>
      </c>
      <c r="G75" s="288">
        <f t="shared" si="9"/>
        <v>853186.91131907736</v>
      </c>
      <c r="H75" s="288">
        <f t="shared" si="9"/>
        <v>850316.87731298234</v>
      </c>
      <c r="I75" s="288">
        <f t="shared" si="9"/>
        <v>868972.09835260024</v>
      </c>
      <c r="J75" s="288">
        <f t="shared" si="9"/>
        <v>1199743.5175550589</v>
      </c>
      <c r="K75" s="288">
        <f t="shared" si="9"/>
        <v>884757.28538612335</v>
      </c>
      <c r="L75" s="288">
        <f t="shared" si="9"/>
        <v>892649.87890288478</v>
      </c>
      <c r="M75" s="288">
        <f t="shared" si="9"/>
        <v>726905.41505089367</v>
      </c>
      <c r="N75" s="288">
        <f t="shared" si="9"/>
        <v>897672.43841355119</v>
      </c>
      <c r="O75" s="288">
        <f t="shared" si="9"/>
        <v>916327.65945316909</v>
      </c>
      <c r="P75" s="288">
        <f t="shared" si="9"/>
        <v>924220.25296993053</v>
      </c>
      <c r="Q75" s="288">
        <f t="shared" si="9"/>
        <v>932112.8464866922</v>
      </c>
      <c r="R75" s="288">
        <f t="shared" si="9"/>
        <v>1262884.2656891504</v>
      </c>
      <c r="S75" s="288">
        <f t="shared" si="9"/>
        <v>947898.03352021507</v>
      </c>
      <c r="T75" s="288">
        <f t="shared" si="9"/>
        <v>945027.99951412005</v>
      </c>
      <c r="U75" s="288">
        <f t="shared" si="9"/>
        <v>963683.22055373795</v>
      </c>
      <c r="V75" s="288">
        <f t="shared" si="9"/>
        <v>971575.81407049939</v>
      </c>
      <c r="W75" s="288">
        <f t="shared" si="9"/>
        <v>979468.40758726106</v>
      </c>
      <c r="X75" s="288">
        <f t="shared" si="9"/>
        <v>987361.00110402249</v>
      </c>
      <c r="Y75" s="288">
        <f t="shared" si="9"/>
        <v>995253.59462078393</v>
      </c>
      <c r="Z75" s="288">
        <f t="shared" si="9"/>
        <v>1315262.3863003859</v>
      </c>
      <c r="AA75" s="288">
        <f t="shared" si="9"/>
        <v>1011038.7816543068</v>
      </c>
      <c r="AB75" s="288">
        <f t="shared" si="9"/>
        <v>1018931.3751710685</v>
      </c>
      <c r="AC75" s="288">
        <f t="shared" si="9"/>
        <v>1026823.9686878299</v>
      </c>
      <c r="AD75" s="288">
        <f t="shared" si="9"/>
        <v>1034716.5622045913</v>
      </c>
      <c r="AE75" s="288">
        <f t="shared" si="9"/>
        <v>1042609.1557213528</v>
      </c>
    </row>
    <row r="76" spans="1:31" x14ac:dyDescent="0.2">
      <c r="A76" s="284" t="s">
        <v>253</v>
      </c>
      <c r="B76" s="289">
        <f t="shared" ref="B76:AE76" si="10">-B67</f>
        <v>0</v>
      </c>
      <c r="C76" s="289">
        <f t="shared" si="10"/>
        <v>358754.25076188555</v>
      </c>
      <c r="D76" s="289">
        <f t="shared" si="10"/>
        <v>358754.25076188555</v>
      </c>
      <c r="E76" s="289">
        <f t="shared" si="10"/>
        <v>358754.25076188555</v>
      </c>
      <c r="F76" s="289">
        <f t="shared" si="10"/>
        <v>358754.25076188555</v>
      </c>
      <c r="G76" s="289">
        <f t="shared" si="10"/>
        <v>358754.25076188555</v>
      </c>
      <c r="H76" s="289">
        <f t="shared" si="10"/>
        <v>358754.25076188555</v>
      </c>
      <c r="I76" s="289">
        <f t="shared" si="10"/>
        <v>358754.25076188555</v>
      </c>
      <c r="J76" s="289">
        <f t="shared" si="10"/>
        <v>358754.25076188555</v>
      </c>
      <c r="K76" s="289">
        <f t="shared" si="10"/>
        <v>358754.25076188555</v>
      </c>
      <c r="L76" s="289">
        <f t="shared" si="10"/>
        <v>358754.25076188555</v>
      </c>
      <c r="M76" s="289">
        <f t="shared" si="10"/>
        <v>358754.25076188555</v>
      </c>
      <c r="N76" s="289">
        <f t="shared" si="10"/>
        <v>358754.25076188555</v>
      </c>
      <c r="O76" s="289">
        <f t="shared" si="10"/>
        <v>358754.25076188555</v>
      </c>
      <c r="P76" s="289">
        <f t="shared" si="10"/>
        <v>358754.25076188555</v>
      </c>
      <c r="Q76" s="289">
        <f t="shared" si="10"/>
        <v>358754.25076188555</v>
      </c>
      <c r="R76" s="289">
        <f t="shared" si="10"/>
        <v>358754.25076188555</v>
      </c>
      <c r="S76" s="289">
        <f t="shared" si="10"/>
        <v>358754.25076188555</v>
      </c>
      <c r="T76" s="289">
        <f t="shared" si="10"/>
        <v>358754.25076188555</v>
      </c>
      <c r="U76" s="289">
        <f t="shared" si="10"/>
        <v>358754.25076188555</v>
      </c>
      <c r="V76" s="289">
        <f t="shared" si="10"/>
        <v>358754.25076188555</v>
      </c>
      <c r="W76" s="289">
        <f t="shared" si="10"/>
        <v>358754.25076188555</v>
      </c>
      <c r="X76" s="289">
        <f t="shared" si="10"/>
        <v>358754.25076188555</v>
      </c>
      <c r="Y76" s="289">
        <f t="shared" si="10"/>
        <v>358754.25076188555</v>
      </c>
      <c r="Z76" s="289">
        <f t="shared" si="10"/>
        <v>358754.25076188555</v>
      </c>
      <c r="AA76" s="289">
        <f t="shared" si="10"/>
        <v>358754.25076188555</v>
      </c>
      <c r="AB76" s="289">
        <f t="shared" si="10"/>
        <v>358754.25076188555</v>
      </c>
      <c r="AC76" s="289">
        <f t="shared" si="10"/>
        <v>358754.25076188555</v>
      </c>
      <c r="AD76" s="289">
        <f t="shared" si="10"/>
        <v>358754.25076188555</v>
      </c>
      <c r="AE76" s="289">
        <f t="shared" si="10"/>
        <v>358754.25076188555</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-164323.30745040628</v>
      </c>
      <c r="D78" s="289">
        <f>IF(SUM($B$71:D71)+SUM($A$78:C78)&gt;0,0,SUM($B$71:D71)-SUM($A$78:C78))</f>
        <v>-165901.82615375853</v>
      </c>
      <c r="E78" s="289">
        <f>IF(SUM($B$71:E71)+SUM($A$78:D78)&gt;0,0,SUM($B$71:E71)-SUM($A$78:D78))</f>
        <v>-167480.34485711087</v>
      </c>
      <c r="F78" s="289">
        <f>IF(SUM($B$71:F71)+SUM($A$78:E78)&gt;0,0,SUM($B$71:F71)-SUM($A$78:E78))</f>
        <v>-169058.86356046319</v>
      </c>
      <c r="G78" s="289">
        <f>IF(SUM($B$71:G71)+SUM($A$78:F78)&gt;0,0,SUM($B$71:G71)-SUM($A$78:F78))</f>
        <v>-170637.3822638155</v>
      </c>
      <c r="H78" s="289">
        <f>IF(SUM($B$71:H71)+SUM($A$78:G78)&gt;0,0,SUM($B$71:H71)-SUM($A$78:G78))</f>
        <v>-170063.37546259654</v>
      </c>
      <c r="I78" s="289">
        <f>IF(SUM($B$71:I71)+SUM($A$78:H78)&gt;0,0,SUM($B$71:I71)-SUM($A$78:H78))</f>
        <v>-173794.41967052012</v>
      </c>
      <c r="J78" s="289">
        <f>IF(SUM($B$71:J71)+SUM($A$78:I78)&gt;0,0,SUM($B$71:J71)-SUM($A$78:I78))</f>
        <v>-239948.70351101179</v>
      </c>
      <c r="K78" s="289">
        <f>IF(SUM($B$71:K71)+SUM($A$78:J78)&gt;0,0,SUM($B$71:K71)-SUM($A$78:J78))</f>
        <v>-176951.45707722474</v>
      </c>
      <c r="L78" s="289">
        <f>IF(SUM($B$71:L71)+SUM($A$78:K78)&gt;0,0,SUM($B$71:L71)-SUM($A$78:K78))</f>
        <v>-178529.97578057693</v>
      </c>
      <c r="M78" s="289">
        <f>IF(SUM($B$71:M71)+SUM($A$78:L78)&gt;0,0,SUM($B$71:M71)-SUM($A$78:L78))</f>
        <v>-145381.08301017876</v>
      </c>
      <c r="N78" s="289">
        <f>IF(SUM($B$71:N71)+SUM($A$78:M78)&gt;0,0,SUM($B$71:N71)-SUM($A$78:M78))</f>
        <v>-179534.4876827104</v>
      </c>
      <c r="O78" s="289">
        <f>IF(SUM($B$71:O71)+SUM($A$78:N78)&gt;0,0,SUM($B$71:O71)-SUM($A$78:N78))</f>
        <v>-183265.53189063398</v>
      </c>
      <c r="P78" s="289">
        <f>IF(SUM($B$71:P71)+SUM($A$78:O78)&gt;0,0,SUM($B$71:P71)-SUM($A$78:O78))</f>
        <v>-184844.05059398618</v>
      </c>
      <c r="Q78" s="289">
        <f>IF(SUM($B$71:Q71)+SUM($A$78:P78)&gt;0,0,SUM($B$71:Q71)-SUM($A$78:P78))</f>
        <v>-186422.56929733837</v>
      </c>
      <c r="R78" s="289">
        <f>IF(SUM($B$71:R71)+SUM($A$78:Q78)&gt;0,0,SUM($B$71:R71)-SUM($A$78:Q78))</f>
        <v>-252576.85313783027</v>
      </c>
      <c r="S78" s="289">
        <f>IF(SUM($B$71:S71)+SUM($A$78:R78)&gt;0,0,SUM($B$71:S71)-SUM($A$78:R78))</f>
        <v>-189579.60670404322</v>
      </c>
      <c r="T78" s="289">
        <f>IF(SUM($B$71:T71)+SUM($A$78:S78)&gt;0,0,SUM($B$71:T71)-SUM($A$78:S78))</f>
        <v>-189005.59990282403</v>
      </c>
      <c r="U78" s="289">
        <f>IF(SUM($B$71:U71)+SUM($A$78:T78)&gt;0,0,SUM($B$71:U71)-SUM($A$78:T78))</f>
        <v>-192736.64411074761</v>
      </c>
      <c r="V78" s="289">
        <f>IF(SUM($B$71:V71)+SUM($A$78:U78)&gt;0,0,SUM($B$71:V71)-SUM($A$78:U78))</f>
        <v>-194315.16281409981</v>
      </c>
      <c r="W78" s="289">
        <f>IF(SUM($B$71:W71)+SUM($A$78:V78)&gt;0,0,SUM($B$71:W71)-SUM($A$78:V78))</f>
        <v>-195893.68151745247</v>
      </c>
      <c r="X78" s="289">
        <f>IF(SUM($B$71:X71)+SUM($A$78:W78)&gt;0,0,SUM($B$71:X71)-SUM($A$78:W78))</f>
        <v>-197472.20022080466</v>
      </c>
      <c r="Y78" s="289">
        <f>IF(SUM($B$71:Y71)+SUM($A$78:X78)&gt;0,0,SUM($B$71:Y71)-SUM($A$78:X78))</f>
        <v>-199050.71892415639</v>
      </c>
      <c r="Z78" s="289">
        <f>IF(SUM($B$71:Z71)+SUM($A$78:Y78)&gt;0,0,SUM($B$71:Z71)-SUM($A$78:Y78))</f>
        <v>-263052.47726007737</v>
      </c>
      <c r="AA78" s="289">
        <f>IF(SUM($B$71:AA71)+SUM($A$78:Z78)&gt;0,0,SUM($B$71:AA71)-SUM($A$78:Z78))</f>
        <v>-202207.75633086171</v>
      </c>
      <c r="AB78" s="289">
        <f>IF(SUM($B$71:AB71)+SUM($A$78:AA78)&gt;0,0,SUM($B$71:AB71)-SUM($A$78:AA78))</f>
        <v>-203786.27503421344</v>
      </c>
      <c r="AC78" s="289">
        <f>IF(SUM($B$71:AC71)+SUM($A$78:AB78)&gt;0,0,SUM($B$71:AC71)-SUM($A$78:AB78))</f>
        <v>-205364.7937375661</v>
      </c>
      <c r="AD78" s="289">
        <f>IF(SUM($B$71:AD71)+SUM($A$78:AC78)&gt;0,0,SUM($B$71:AD71)-SUM($A$78:AC78))</f>
        <v>-206943.31244091783</v>
      </c>
      <c r="AE78" s="289">
        <f>IF(SUM($B$71:AE71)+SUM($A$78:AD78)&gt;0,0,SUM($B$71:AE71)-SUM($A$78:AD78))</f>
        <v>-208521.83114427049</v>
      </c>
    </row>
    <row r="79" spans="1:31" x14ac:dyDescent="0.2">
      <c r="A79" s="284" t="s">
        <v>250</v>
      </c>
      <c r="B79" s="289">
        <f>IF(((SUM($B$58:B58)+SUM($B$60:B64))+SUM($B$81:B81))&lt;0,((SUM($B$58:B58)+SUM($B$60:B64))+SUM($B$81:B81))*0.2-SUM($A$79:A79),IF(SUM(A$79:$A79)&lt;0,0-SUM(A$79:$A79),0))</f>
        <v>-2583030.6054855762</v>
      </c>
      <c r="C79" s="289">
        <f>IF(((SUM($B$58:C58)+SUM($B$60:C64))+SUM($B$81:C81))&lt;0,((SUM($B$58:C58)+SUM($B$60:C64))+SUM($B$81:C81))*0.2-SUM($A$79:B79),IF(SUM($A$79:B79)&lt;0,0-SUM($A$79:B79),0))</f>
        <v>281851.20000000019</v>
      </c>
      <c r="D79" s="289">
        <f>IF(((SUM($B$58:D58)+SUM($B$60:D64))+SUM($B$81:D81))&lt;0,((SUM($B$58:D58)+SUM($B$60:D64))+SUM($B$81:D81))*0.2-SUM($A$79:C79),IF(SUM($A$79:C79)&lt;0,0-SUM($A$79:C79),0))</f>
        <v>281851.19999999995</v>
      </c>
      <c r="E79" s="289">
        <f>IF(((SUM($B$58:E58)+SUM($B$60:E64))+SUM($B$81:E81))&lt;0,((SUM($B$58:E58)+SUM($B$60:E64))+SUM($B$81:E81))*0.2-SUM($A$79:D79),IF(SUM($A$79:D79)&lt;0,0-SUM($A$79:D79),0))</f>
        <v>281851.19999999995</v>
      </c>
      <c r="F79" s="289">
        <f>IF(((SUM($B$58:F58)+SUM($B$60:F64))+SUM($B$81:F81))&lt;0,((SUM($B$58:F58)+SUM($B$60:F64))+SUM($B$81:F81))*0.2-SUM($A$79:E79),IF(SUM($A$79:E79)&lt;0,0-SUM($A$79:E79),0))</f>
        <v>281851.19999999995</v>
      </c>
      <c r="G79" s="289">
        <f>IF(((SUM($B$58:G58)+SUM($B$60:G64))+SUM($B$81:G81))&lt;0,((SUM($B$58:G58)+SUM($B$60:G64))+SUM($B$81:G81))*0.2-SUM($A$79:F79),IF(SUM($A$79:F79)&lt;0,0-SUM($A$79:F79),0))</f>
        <v>281851.20000000019</v>
      </c>
      <c r="H79" s="289">
        <f>IF(((SUM($B$58:H58)+SUM($B$60:H64))+SUM($B$81:H81))&lt;0,((SUM($B$58:H58)+SUM($B$60:H64))+SUM($B$81:H81))*0.2-SUM($A$79:G79),IF(SUM($A$79:G79)&lt;0,0-SUM($A$79:G79),0))</f>
        <v>279698.67449542868</v>
      </c>
      <c r="I79" s="289">
        <f>IF(((SUM($B$58:I58)+SUM($B$60:I64))+SUM($B$81:I81))&lt;0,((SUM($B$58:I58)+SUM($B$60:I64))+SUM($B$81:I81))*0.2-SUM($A$79:H79),IF(SUM($A$79:H79)&lt;0,0-SUM($A$79:H79),0))</f>
        <v>281851.20000000007</v>
      </c>
      <c r="J79" s="289">
        <f>IF(((SUM($B$58:J58)+SUM($B$60:J64))+SUM($B$81:J81))&lt;0,((SUM($B$58:J58)+SUM($B$60:J64))+SUM($B$81:J81))*0.2-SUM($A$79:I79),IF(SUM($A$79:I79)&lt;0,0-SUM($A$79:I79),0))</f>
        <v>346426.96513713931</v>
      </c>
      <c r="K79" s="289">
        <f>IF(((SUM($B$58:K58)+SUM($B$60:K64))+SUM($B$81:K81))&lt;0,((SUM($B$58:K58)+SUM($B$60:K64))+SUM($B$81:K81))*0.2-SUM($A$79:J79),IF(SUM($A$79:J79)&lt;0,0-SUM($A$79:J79),0))</f>
        <v>265797.76585300791</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ввод'!Y24*1000000</f>
        <v>-12915153.02742788</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-15498183.632913455</v>
      </c>
      <c r="C83" s="288">
        <f t="shared" si="13"/>
        <v>1297898.6805635109</v>
      </c>
      <c r="D83" s="288">
        <f t="shared" si="13"/>
        <v>1304212.7553769196</v>
      </c>
      <c r="E83" s="288">
        <f t="shared" si="13"/>
        <v>1310526.8301903291</v>
      </c>
      <c r="F83" s="288">
        <f t="shared" si="13"/>
        <v>1316840.9050037381</v>
      </c>
      <c r="G83" s="288">
        <f t="shared" si="13"/>
        <v>1323154.9798171476</v>
      </c>
      <c r="H83" s="288">
        <f t="shared" si="13"/>
        <v>1318706.4271077001</v>
      </c>
      <c r="I83" s="288">
        <f t="shared" si="13"/>
        <v>1335783.1294439659</v>
      </c>
      <c r="J83" s="288">
        <f t="shared" si="13"/>
        <v>1664976.0299430722</v>
      </c>
      <c r="K83" s="288">
        <f t="shared" si="13"/>
        <v>1332357.8449237919</v>
      </c>
      <c r="L83" s="288">
        <f t="shared" si="13"/>
        <v>1072874.1538841934</v>
      </c>
      <c r="M83" s="288">
        <f t="shared" si="13"/>
        <v>940278.58280260046</v>
      </c>
      <c r="N83" s="288">
        <f t="shared" si="13"/>
        <v>1076892.2014927263</v>
      </c>
      <c r="O83" s="288">
        <f t="shared" si="13"/>
        <v>1091816.3783244207</v>
      </c>
      <c r="P83" s="288">
        <f t="shared" si="13"/>
        <v>1098130.4531378299</v>
      </c>
      <c r="Q83" s="288">
        <f t="shared" si="13"/>
        <v>1104444.5279512394</v>
      </c>
      <c r="R83" s="288">
        <f t="shared" si="13"/>
        <v>1369061.6633132058</v>
      </c>
      <c r="S83" s="288">
        <f t="shared" si="13"/>
        <v>1117072.6775780574</v>
      </c>
      <c r="T83" s="288">
        <f t="shared" si="13"/>
        <v>1114776.6503731816</v>
      </c>
      <c r="U83" s="288">
        <f t="shared" si="13"/>
        <v>1129700.8272048759</v>
      </c>
      <c r="V83" s="288">
        <f t="shared" si="13"/>
        <v>1136014.9020182851</v>
      </c>
      <c r="W83" s="288">
        <f t="shared" si="13"/>
        <v>1142328.9768316941</v>
      </c>
      <c r="X83" s="288">
        <f t="shared" si="13"/>
        <v>1148643.0516451034</v>
      </c>
      <c r="Y83" s="288">
        <f t="shared" si="13"/>
        <v>1154957.1264585131</v>
      </c>
      <c r="Z83" s="288">
        <f t="shared" si="13"/>
        <v>1410964.1598021942</v>
      </c>
      <c r="AA83" s="288">
        <f t="shared" si="13"/>
        <v>1167585.2760853306</v>
      </c>
      <c r="AB83" s="288">
        <f t="shared" si="13"/>
        <v>1173899.3508987406</v>
      </c>
      <c r="AC83" s="288">
        <f t="shared" si="13"/>
        <v>1180213.4257121494</v>
      </c>
      <c r="AD83" s="288">
        <f t="shared" si="13"/>
        <v>1186527.5005255591</v>
      </c>
      <c r="AE83" s="288">
        <f t="shared" si="13"/>
        <v>1192841.5753389678</v>
      </c>
    </row>
    <row r="84" spans="1:31" x14ac:dyDescent="0.2">
      <c r="A84" s="287" t="s">
        <v>605</v>
      </c>
      <c r="B84" s="288">
        <f>SUM($B$83:B83)</f>
        <v>-15498183.632913455</v>
      </c>
      <c r="C84" s="288">
        <f>SUM($B$83:C83)</f>
        <v>-14200284.952349944</v>
      </c>
      <c r="D84" s="288">
        <f>SUM($B$83:D83)</f>
        <v>-12896072.196973024</v>
      </c>
      <c r="E84" s="288">
        <f>SUM($B$83:E83)</f>
        <v>-11585545.366782695</v>
      </c>
      <c r="F84" s="288">
        <f>SUM($B$83:F83)</f>
        <v>-10268704.461778957</v>
      </c>
      <c r="G84" s="288">
        <f>SUM($B$83:G83)</f>
        <v>-8945549.4819618091</v>
      </c>
      <c r="H84" s="288">
        <f>SUM($B$83:H83)</f>
        <v>-7626843.054854109</v>
      </c>
      <c r="I84" s="288">
        <f>SUM($B$83:I83)</f>
        <v>-6291059.9254101431</v>
      </c>
      <c r="J84" s="288">
        <f>SUM($B$83:J83)</f>
        <v>-4626083.8954670709</v>
      </c>
      <c r="K84" s="288">
        <f>SUM($B$83:K83)</f>
        <v>-3293726.0505432789</v>
      </c>
      <c r="L84" s="288">
        <f>SUM($B$83:L83)</f>
        <v>-2220851.8966590855</v>
      </c>
      <c r="M84" s="288">
        <f>SUM($B$83:M83)</f>
        <v>-1280573.3138564851</v>
      </c>
      <c r="N84" s="288">
        <f>SUM($B$83:N83)</f>
        <v>-203681.11236375873</v>
      </c>
      <c r="O84" s="288">
        <f>SUM($B$83:O83)</f>
        <v>888135.26596066193</v>
      </c>
      <c r="P84" s="288">
        <f>SUM($B$83:P83)</f>
        <v>1986265.7190984918</v>
      </c>
      <c r="Q84" s="288">
        <f>SUM($B$83:Q83)</f>
        <v>3090710.2470497312</v>
      </c>
      <c r="R84" s="288">
        <f>SUM($B$83:R83)</f>
        <v>4459771.9103629366</v>
      </c>
      <c r="S84" s="288">
        <f>SUM($B$83:S83)</f>
        <v>5576844.5879409937</v>
      </c>
      <c r="T84" s="288">
        <f>SUM($B$83:T83)</f>
        <v>6691621.238314175</v>
      </c>
      <c r="U84" s="288">
        <f>SUM($B$83:U83)</f>
        <v>7821322.0655190507</v>
      </c>
      <c r="V84" s="288">
        <f>SUM($B$83:V83)</f>
        <v>8957336.9675373361</v>
      </c>
      <c r="W84" s="288">
        <f>SUM($B$83:W83)</f>
        <v>10099665.944369029</v>
      </c>
      <c r="X84" s="288">
        <f>SUM($B$83:X83)</f>
        <v>11248308.996014133</v>
      </c>
      <c r="Y84" s="288">
        <f>SUM($B$83:Y83)</f>
        <v>12403266.122472646</v>
      </c>
      <c r="Z84" s="288">
        <f>SUM($B$83:Z83)</f>
        <v>13814230.28227484</v>
      </c>
      <c r="AA84" s="288">
        <f>SUM($B$83:AA83)</f>
        <v>14981815.558360171</v>
      </c>
      <c r="AB84" s="288">
        <f>SUM($B$83:AB83)</f>
        <v>16155714.909258911</v>
      </c>
      <c r="AC84" s="288">
        <f>SUM($B$83:AC83)</f>
        <v>17335928.334971059</v>
      </c>
      <c r="AD84" s="288">
        <f>SUM($B$83:AD83)</f>
        <v>18522455.835496619</v>
      </c>
      <c r="AE84" s="288">
        <f>SUM($B$83:AE83)</f>
        <v>19715297.410835586</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606</v>
      </c>
      <c r="B86" s="288">
        <f t="shared" ref="B86:AE86" si="15">B83*B85</f>
        <v>-14147841.293506775</v>
      </c>
      <c r="C86" s="288">
        <f t="shared" si="15"/>
        <v>987344.97875114833</v>
      </c>
      <c r="D86" s="288">
        <f t="shared" si="15"/>
        <v>826790.21516887273</v>
      </c>
      <c r="E86" s="288">
        <f t="shared" si="15"/>
        <v>692327.45670426858</v>
      </c>
      <c r="F86" s="288">
        <f t="shared" si="15"/>
        <v>579719.22286206367</v>
      </c>
      <c r="G86" s="288">
        <f t="shared" si="15"/>
        <v>485415.74872547534</v>
      </c>
      <c r="H86" s="288">
        <f t="shared" si="15"/>
        <v>403153.11851075426</v>
      </c>
      <c r="I86" s="288">
        <f t="shared" si="15"/>
        <v>340311.4870877217</v>
      </c>
      <c r="J86" s="288">
        <f t="shared" si="15"/>
        <v>353482.07369010808</v>
      </c>
      <c r="K86" s="288">
        <f t="shared" si="15"/>
        <v>235721.41853249798</v>
      </c>
      <c r="L86" s="288">
        <f t="shared" si="15"/>
        <v>158177.86141561499</v>
      </c>
      <c r="M86" s="288">
        <f t="shared" si="15"/>
        <v>115523.99911347131</v>
      </c>
      <c r="N86" s="288">
        <f t="shared" si="15"/>
        <v>110257.12308911499</v>
      </c>
      <c r="O86" s="288">
        <f t="shared" si="15"/>
        <v>93154.273510975036</v>
      </c>
      <c r="P86" s="288">
        <f t="shared" si="15"/>
        <v>78077.494388542415</v>
      </c>
      <c r="Q86" s="288">
        <f t="shared" si="15"/>
        <v>65438.689598282472</v>
      </c>
      <c r="R86" s="288">
        <f t="shared" si="15"/>
        <v>67597.782534667131</v>
      </c>
      <c r="S86" s="288">
        <f t="shared" si="15"/>
        <v>45963.132972645828</v>
      </c>
      <c r="T86" s="288">
        <f t="shared" si="15"/>
        <v>38223.883760630008</v>
      </c>
      <c r="U86" s="288">
        <f t="shared" si="15"/>
        <v>32279.674654194412</v>
      </c>
      <c r="V86" s="288">
        <f t="shared" si="15"/>
        <v>27050.075675195043</v>
      </c>
      <c r="W86" s="288">
        <f t="shared" si="15"/>
        <v>22667.018726578946</v>
      </c>
      <c r="X86" s="288">
        <f t="shared" si="15"/>
        <v>18993.589769857241</v>
      </c>
      <c r="Y86" s="288">
        <f t="shared" si="15"/>
        <v>15914.997722971139</v>
      </c>
      <c r="Z86" s="288">
        <f t="shared" si="15"/>
        <v>16202.254666732293</v>
      </c>
      <c r="AA86" s="288">
        <f t="shared" si="15"/>
        <v>11172.923763299534</v>
      </c>
      <c r="AB86" s="288">
        <f t="shared" si="15"/>
        <v>9361.1206407647169</v>
      </c>
      <c r="AC86" s="288">
        <f t="shared" si="15"/>
        <v>7842.8928989831784</v>
      </c>
      <c r="AD86" s="288">
        <f t="shared" si="15"/>
        <v>6570.7099422186993</v>
      </c>
      <c r="AE86" s="288">
        <f t="shared" si="15"/>
        <v>5504.7298349595058</v>
      </c>
    </row>
    <row r="87" spans="1:31" x14ac:dyDescent="0.2">
      <c r="A87" s="294" t="s">
        <v>607</v>
      </c>
      <c r="B87" s="288">
        <f>SUM($B$86:B86)</f>
        <v>-14147841.293506775</v>
      </c>
      <c r="C87" s="288">
        <f>SUM($B$86:C86)</f>
        <v>-13160496.314755626</v>
      </c>
      <c r="D87" s="288">
        <f>SUM($B$86:D86)</f>
        <v>-12333706.099586753</v>
      </c>
      <c r="E87" s="288">
        <f>SUM($B$86:E86)</f>
        <v>-11641378.642882485</v>
      </c>
      <c r="F87" s="288">
        <f>SUM($B$86:F86)</f>
        <v>-11061659.420020422</v>
      </c>
      <c r="G87" s="288">
        <f>SUM($B$86:G86)</f>
        <v>-10576243.671294946</v>
      </c>
      <c r="H87" s="288">
        <f>SUM($B$86:H86)</f>
        <v>-10173090.552784191</v>
      </c>
      <c r="I87" s="288">
        <f>SUM($B$86:I86)</f>
        <v>-9832779.0656964704</v>
      </c>
      <c r="J87" s="288">
        <f>SUM($B$86:J86)</f>
        <v>-9479296.9920063615</v>
      </c>
      <c r="K87" s="288">
        <f>SUM($B$86:K86)</f>
        <v>-9243575.5734738633</v>
      </c>
      <c r="L87" s="288">
        <f>SUM($B$86:L86)</f>
        <v>-9085397.712058248</v>
      </c>
      <c r="M87" s="288">
        <f>SUM($B$86:M86)</f>
        <v>-8969873.7129447758</v>
      </c>
      <c r="N87" s="288">
        <f>SUM($B$86:N86)</f>
        <v>-8859616.5898556616</v>
      </c>
      <c r="O87" s="288">
        <f>SUM($B$86:O86)</f>
        <v>-8766462.3163446859</v>
      </c>
      <c r="P87" s="288">
        <f>SUM($B$86:P86)</f>
        <v>-8688384.8219561428</v>
      </c>
      <c r="Q87" s="288">
        <f>SUM($B$86:Q86)</f>
        <v>-8622946.13235786</v>
      </c>
      <c r="R87" s="288">
        <f>SUM($B$86:R86)</f>
        <v>-8555348.3498231936</v>
      </c>
      <c r="S87" s="288">
        <f>SUM($B$86:S86)</f>
        <v>-8509385.2168505471</v>
      </c>
      <c r="T87" s="288">
        <f>SUM($B$86:T86)</f>
        <v>-8471161.3330899179</v>
      </c>
      <c r="U87" s="288">
        <f>SUM($B$86:U86)</f>
        <v>-8438881.6584357228</v>
      </c>
      <c r="V87" s="288">
        <f>SUM($B$86:V86)</f>
        <v>-8411831.5827605277</v>
      </c>
      <c r="W87" s="288">
        <f>SUM($B$86:W86)</f>
        <v>-8389164.5640339479</v>
      </c>
      <c r="X87" s="288">
        <f>SUM($B$86:X86)</f>
        <v>-8370170.9742640909</v>
      </c>
      <c r="Y87" s="288">
        <f>SUM($B$86:Y86)</f>
        <v>-8354255.9765411196</v>
      </c>
      <c r="Z87" s="288">
        <f>SUM($B$86:Z86)</f>
        <v>-8338053.721874387</v>
      </c>
      <c r="AA87" s="288">
        <f>SUM($B$86:AA86)</f>
        <v>-8326880.7981110876</v>
      </c>
      <c r="AB87" s="288">
        <f>SUM($B$86:AB86)</f>
        <v>-8317519.6774703227</v>
      </c>
      <c r="AC87" s="288">
        <f>SUM($B$86:AC86)</f>
        <v>-8309676.7845713394</v>
      </c>
      <c r="AD87" s="288">
        <f>SUM($B$86:AD86)</f>
        <v>-8303106.0746291205</v>
      </c>
      <c r="AE87" s="288">
        <f>SUM($B$86:AE86)</f>
        <v>-8297601.3447941607</v>
      </c>
    </row>
    <row r="88" spans="1:31" x14ac:dyDescent="0.2">
      <c r="A88" s="294" t="s">
        <v>608</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8.3672100526672732E-3</v>
      </c>
      <c r="P88" s="298">
        <f>IF((ISERR(IRR($B$83:P83))),0,IF(IRR($B$83:P83)&lt;0,0,IRR($B$83:P83)))</f>
        <v>1.7210291818343215E-2</v>
      </c>
      <c r="Q88" s="298">
        <f>IF((ISERR(IRR($B$83:Q83))),0,IF(IRR($B$83:Q83)&lt;0,0,IRR($B$83:Q83)))</f>
        <v>2.4728511122635188E-2</v>
      </c>
      <c r="R88" s="298">
        <f>IF((ISERR(IRR($B$83:R83))),0,IF(IRR($B$83:R83)&lt;0,0,IRR($B$83:R83)))</f>
        <v>3.2538842065938045E-2</v>
      </c>
      <c r="S88" s="298">
        <f>IF((ISERR(IRR($B$83:S83))),0,IF(IRR($B$83:S83)&lt;0,0,IRR($B$83:S83)))</f>
        <v>3.7917887616660151E-2</v>
      </c>
      <c r="T88" s="298">
        <f>IF((ISERR(IRR($B$83:T83))),0,IF(IRR($B$83:T83)&lt;0,0,IRR($B$83:T83)))</f>
        <v>4.2543426023459618E-2</v>
      </c>
      <c r="U88" s="298">
        <f>IF((ISERR(IRR($B$83:U83))),0,IF(IRR($B$83:U83)&lt;0,0,IRR($B$83:U83)))</f>
        <v>4.6600083349653598E-2</v>
      </c>
      <c r="V88" s="298">
        <f>IF((ISERR(IRR($B$83:V83))),0,IF(IRR($B$83:V83)&lt;0,0,IRR($B$83:V83)))</f>
        <v>5.0143633118093334E-2</v>
      </c>
      <c r="W88" s="298">
        <f>IF((ISERR(IRR($B$83:W83))),0,IF(IRR($B$83:W83)&lt;0,0,IRR($B$83:W83)))</f>
        <v>5.3251019373634412E-2</v>
      </c>
      <c r="X88" s="298">
        <f>IF((ISERR(IRR($B$83:X83))),0,IF(IRR($B$83:X83)&lt;0,0,IRR($B$83:X83)))</f>
        <v>5.5985856046913529E-2</v>
      </c>
      <c r="Y88" s="298">
        <f>IF((ISERR(IRR($B$83:Y83))),0,IF(IRR($B$83:Y83)&lt;0,0,IRR($B$83:Y83)))</f>
        <v>5.8400997674928679E-2</v>
      </c>
      <c r="Z88" s="298">
        <f>IF((ISERR(IRR($B$83:Z83))),0,IF(IRR($B$83:Z83)&lt;0,0,IRR($B$83:Z83)))</f>
        <v>6.0982475116632795E-2</v>
      </c>
      <c r="AA88" s="298">
        <f>IF((ISERR(IRR($B$83:AA83))),0,IF(IRR($B$83:AA83)&lt;0,0,IRR($B$83:AA83)))</f>
        <v>6.2857726459027319E-2</v>
      </c>
      <c r="AB88" s="298">
        <f>IF((ISERR(IRR($B$83:AB83))),0,IF(IRR($B$83:AB83)&lt;0,0,IRR($B$83:AB83)))</f>
        <v>6.4529449194003385E-2</v>
      </c>
      <c r="AC88" s="298">
        <f>IF((ISERR(IRR($B$83:AC83))),0,IF(IRR($B$83:AC83)&lt;0,0,IRR($B$83:AC83)))</f>
        <v>6.6023419839156938E-2</v>
      </c>
      <c r="AD88" s="298">
        <f>IF((ISERR(IRR($B$83:AD83))),0,IF(IRR($B$83:AD83)&lt;0,0,IRR($B$83:AD83)))</f>
        <v>6.7361631358522356E-2</v>
      </c>
      <c r="AE88" s="298">
        <f>IF((ISERR(IRR($B$83:AE83))),0,IF(IRR($B$83:AE83)&lt;0,0,IRR($B$83:AE83)))</f>
        <v>6.8562922631949963E-2</v>
      </c>
    </row>
    <row r="89" spans="1:31" x14ac:dyDescent="0.2">
      <c r="A89" s="294" t="s">
        <v>609</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13.186552534297334</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610</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2024</v>
      </c>
      <c r="C91" s="302">
        <f t="shared" ref="C91:R92" si="18">B91+1</f>
        <v>2025</v>
      </c>
      <c r="D91" s="302">
        <f t="shared" si="18"/>
        <v>2026</v>
      </c>
      <c r="E91" s="302">
        <f t="shared" si="18"/>
        <v>2027</v>
      </c>
      <c r="F91" s="302">
        <f t="shared" si="18"/>
        <v>2028</v>
      </c>
      <c r="G91" s="302">
        <f t="shared" si="18"/>
        <v>2029</v>
      </c>
      <c r="H91" s="302">
        <f t="shared" si="18"/>
        <v>2030</v>
      </c>
      <c r="I91" s="302">
        <f t="shared" si="18"/>
        <v>2031</v>
      </c>
      <c r="J91" s="302">
        <f t="shared" si="18"/>
        <v>2032</v>
      </c>
      <c r="K91" s="302">
        <f t="shared" si="18"/>
        <v>2033</v>
      </c>
      <c r="L91" s="302">
        <f t="shared" si="18"/>
        <v>2034</v>
      </c>
      <c r="M91" s="302">
        <f t="shared" si="18"/>
        <v>2035</v>
      </c>
      <c r="N91" s="302">
        <f t="shared" si="18"/>
        <v>2036</v>
      </c>
      <c r="O91" s="302">
        <f t="shared" si="18"/>
        <v>2037</v>
      </c>
      <c r="P91" s="302">
        <f t="shared" si="18"/>
        <v>2038</v>
      </c>
      <c r="Q91" s="302">
        <f t="shared" si="18"/>
        <v>2039</v>
      </c>
      <c r="R91" s="302">
        <f t="shared" si="18"/>
        <v>2040</v>
      </c>
      <c r="S91" s="302">
        <f t="shared" ref="S91:AE92" si="19">R91+1</f>
        <v>2041</v>
      </c>
      <c r="T91" s="302">
        <f t="shared" si="19"/>
        <v>2042</v>
      </c>
      <c r="U91" s="302">
        <f t="shared" si="19"/>
        <v>2043</v>
      </c>
      <c r="V91" s="302">
        <f t="shared" si="19"/>
        <v>2044</v>
      </c>
      <c r="W91" s="302">
        <f t="shared" si="19"/>
        <v>2045</v>
      </c>
      <c r="X91" s="302">
        <f t="shared" si="19"/>
        <v>2046</v>
      </c>
      <c r="Y91" s="302">
        <f t="shared" si="19"/>
        <v>2047</v>
      </c>
      <c r="Z91" s="302">
        <f t="shared" si="19"/>
        <v>2048</v>
      </c>
      <c r="AA91" s="302">
        <f t="shared" si="19"/>
        <v>2049</v>
      </c>
      <c r="AB91" s="302">
        <f t="shared" si="19"/>
        <v>2050</v>
      </c>
      <c r="AC91" s="302">
        <f t="shared" si="19"/>
        <v>2051</v>
      </c>
      <c r="AD91" s="302">
        <f t="shared" si="19"/>
        <v>2052</v>
      </c>
      <c r="AE91" s="302">
        <f t="shared" si="19"/>
        <v>2053</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9" t="s">
        <v>611</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612</v>
      </c>
      <c r="B94" s="369"/>
      <c r="C94" s="369"/>
      <c r="D94" s="369"/>
      <c r="E94" s="369"/>
      <c r="F94" s="369"/>
      <c r="G94" s="369"/>
      <c r="H94" s="369"/>
      <c r="I94" s="369"/>
      <c r="N94" s="232"/>
    </row>
    <row r="95" spans="1:31" x14ac:dyDescent="0.2">
      <c r="C95" s="303"/>
      <c r="N95" s="232"/>
    </row>
    <row r="96" spans="1:31" hidden="1" x14ac:dyDescent="0.2">
      <c r="N96" s="232"/>
    </row>
    <row r="97" spans="1:14" s="222" customFormat="1" ht="31.5" hidden="1" customHeight="1" x14ac:dyDescent="0.2">
      <c r="A97" s="362" t="s">
        <v>614</v>
      </c>
      <c r="B97" s="362"/>
      <c r="C97" s="362"/>
      <c r="D97" s="362"/>
      <c r="E97" s="362"/>
      <c r="F97" s="310"/>
      <c r="G97" s="310"/>
      <c r="H97" s="310"/>
      <c r="N97" s="232"/>
    </row>
    <row r="98" spans="1:14" s="222" customFormat="1" ht="15.75" hidden="1" x14ac:dyDescent="0.2">
      <c r="A98" s="311">
        <v>2022</v>
      </c>
      <c r="B98" s="311">
        <v>2023</v>
      </c>
      <c r="C98" s="311">
        <v>2024</v>
      </c>
      <c r="D98" s="311">
        <v>2025</v>
      </c>
      <c r="E98" s="311">
        <v>2026</v>
      </c>
      <c r="F98" s="311">
        <v>2027</v>
      </c>
      <c r="G98" s="311">
        <v>2028</v>
      </c>
      <c r="H98" s="311">
        <v>2029</v>
      </c>
      <c r="N98" s="232"/>
    </row>
    <row r="99" spans="1:14" s="222" customFormat="1" ht="15" hidden="1" x14ac:dyDescent="0.2">
      <c r="A99" s="312">
        <v>114.63142733059399</v>
      </c>
      <c r="B99" s="312">
        <v>106.968874824043</v>
      </c>
      <c r="C99" s="312">
        <v>105.27260918901</v>
      </c>
      <c r="D99" s="312">
        <v>104.761984318213</v>
      </c>
      <c r="E99" s="312">
        <v>104.57995653007001</v>
      </c>
      <c r="F99" s="312">
        <v>104.57995653007001</v>
      </c>
      <c r="G99" s="312">
        <v>104.57995653006968</v>
      </c>
      <c r="H99" s="312">
        <v>104.57995653006968</v>
      </c>
      <c r="N99" s="232"/>
    </row>
    <row r="100" spans="1:14" s="222" customFormat="1" hidden="1" x14ac:dyDescent="0.2">
      <c r="N100" s="232"/>
    </row>
    <row r="101" spans="1:14" s="222" customFormat="1" hidden="1" x14ac:dyDescent="0.2">
      <c r="N101" s="232"/>
    </row>
    <row r="102" spans="1:14" s="222" customFormat="1" hidden="1" x14ac:dyDescent="0.2">
      <c r="N102" s="232"/>
    </row>
    <row r="103" spans="1:14" s="222" customFormat="1" hidden="1" x14ac:dyDescent="0.2">
      <c r="N103" s="232"/>
    </row>
    <row r="104" spans="1:14" s="222" customFormat="1" hidden="1" x14ac:dyDescent="0.2">
      <c r="N104" s="232"/>
    </row>
    <row r="105" spans="1:14" s="222" customFormat="1" hidden="1" x14ac:dyDescent="0.2">
      <c r="N105" s="232"/>
    </row>
    <row r="106" spans="1:14" s="222" customFormat="1" hidden="1" x14ac:dyDescent="0.2">
      <c r="N106" s="232"/>
    </row>
    <row r="107" spans="1:14" s="222" customFormat="1" hidden="1" x14ac:dyDescent="0.2">
      <c r="N107" s="232"/>
    </row>
    <row r="108" spans="1:14" s="222" customFormat="1" hidden="1" x14ac:dyDescent="0.2">
      <c r="N108" s="232"/>
    </row>
    <row r="109" spans="1:14" s="222" customFormat="1" hidden="1" x14ac:dyDescent="0.2">
      <c r="N109" s="232"/>
    </row>
    <row r="110" spans="1:14" s="222" customFormat="1" hidden="1" x14ac:dyDescent="0.2">
      <c r="N110" s="232"/>
    </row>
    <row r="111" spans="1:14" s="222" customFormat="1" hidden="1" x14ac:dyDescent="0.2">
      <c r="N111" s="232"/>
    </row>
    <row r="112" spans="1: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hidden="1" x14ac:dyDescent="0.2">
      <c r="N153" s="232"/>
    </row>
    <row r="154" spans="14:14" s="222" customFormat="1" hidden="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6">
    <mergeCell ref="A97:E97"/>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2024год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7" t="str">
        <f>'1. паспорт местоположение'!A12:C12</f>
        <v>J 19-17</v>
      </c>
      <c r="B12" s="327"/>
      <c r="C12" s="327"/>
      <c r="D12" s="327"/>
      <c r="E12" s="327"/>
      <c r="F12" s="327"/>
      <c r="G12" s="327"/>
      <c r="H12" s="327"/>
      <c r="I12" s="327"/>
      <c r="J12" s="327"/>
      <c r="K12" s="327"/>
      <c r="L12" s="327"/>
    </row>
    <row r="13" spans="1:44" x14ac:dyDescent="0.25">
      <c r="A13" s="317" t="s">
        <v>4</v>
      </c>
      <c r="B13" s="317"/>
      <c r="C13" s="317"/>
      <c r="D13" s="317"/>
      <c r="E13" s="317"/>
      <c r="F13" s="317"/>
      <c r="G13" s="317"/>
      <c r="H13" s="317"/>
      <c r="I13" s="317"/>
      <c r="J13" s="317"/>
      <c r="K13" s="317"/>
      <c r="L13" s="317"/>
    </row>
    <row r="14" spans="1:44" ht="18.75" x14ac:dyDescent="0.25">
      <c r="A14" s="331"/>
      <c r="B14" s="331"/>
      <c r="C14" s="331"/>
      <c r="D14" s="331"/>
      <c r="E14" s="331"/>
      <c r="F14" s="331"/>
      <c r="G14" s="331"/>
      <c r="H14" s="331"/>
      <c r="I14" s="331"/>
      <c r="J14" s="331"/>
      <c r="K14" s="331"/>
      <c r="L14" s="331"/>
    </row>
    <row r="15" spans="1:44" x14ac:dyDescent="0.25">
      <c r="A15" s="327" t="str">
        <f>'1. паспорт местоположение'!A15</f>
        <v xml:space="preserve">Реконструкция КЛ 15 кВ   от ТП-2 до ТП-5 с заменой  кабеля на кабель большего сечения, протяженностью 1,92 км </v>
      </c>
      <c r="B15" s="327"/>
      <c r="C15" s="327"/>
      <c r="D15" s="327"/>
      <c r="E15" s="327"/>
      <c r="F15" s="327"/>
      <c r="G15" s="327"/>
      <c r="H15" s="327"/>
      <c r="I15" s="327"/>
      <c r="J15" s="327"/>
      <c r="K15" s="327"/>
      <c r="L15" s="327"/>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80" t="s">
        <v>422</v>
      </c>
      <c r="B19" s="380"/>
      <c r="C19" s="380"/>
      <c r="D19" s="380"/>
      <c r="E19" s="380"/>
      <c r="F19" s="380"/>
      <c r="G19" s="380"/>
      <c r="H19" s="380"/>
      <c r="I19" s="380"/>
      <c r="J19" s="380"/>
      <c r="K19" s="380"/>
      <c r="L19" s="380"/>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t="s">
        <v>457</v>
      </c>
      <c r="H27" s="215" t="s">
        <v>457</v>
      </c>
      <c r="I27" s="152"/>
      <c r="J27" s="70"/>
      <c r="K27" s="62"/>
      <c r="L27" s="62"/>
    </row>
    <row r="28" spans="1:12" ht="70.5" customHeight="1" x14ac:dyDescent="0.25">
      <c r="A28" s="64" t="s">
        <v>362</v>
      </c>
      <c r="B28" s="71" t="s">
        <v>367</v>
      </c>
      <c r="C28" s="215" t="s">
        <v>457</v>
      </c>
      <c r="D28" s="215" t="s">
        <v>457</v>
      </c>
      <c r="E28" s="70"/>
      <c r="F28" s="70"/>
      <c r="G28" s="215" t="s">
        <v>457</v>
      </c>
      <c r="H28" s="215" t="s">
        <v>457</v>
      </c>
      <c r="I28" s="152"/>
      <c r="J28" s="70"/>
      <c r="K28" s="62"/>
      <c r="L28" s="62"/>
    </row>
    <row r="29" spans="1:12" ht="54" customHeight="1" x14ac:dyDescent="0.25">
      <c r="A29" s="64" t="s">
        <v>208</v>
      </c>
      <c r="B29" s="71" t="s">
        <v>366</v>
      </c>
      <c r="C29" s="215" t="s">
        <v>457</v>
      </c>
      <c r="D29" s="215" t="s">
        <v>457</v>
      </c>
      <c r="E29" s="70"/>
      <c r="F29" s="70"/>
      <c r="G29" s="215" t="s">
        <v>457</v>
      </c>
      <c r="H29" s="215" t="s">
        <v>457</v>
      </c>
      <c r="I29" s="152"/>
      <c r="J29" s="70"/>
      <c r="K29" s="62"/>
      <c r="L29" s="62"/>
    </row>
    <row r="30" spans="1:12" ht="42" customHeight="1" x14ac:dyDescent="0.25">
      <c r="A30" s="64" t="s">
        <v>207</v>
      </c>
      <c r="B30" s="71" t="s">
        <v>368</v>
      </c>
      <c r="C30" s="215" t="s">
        <v>457</v>
      </c>
      <c r="D30" s="215" t="s">
        <v>457</v>
      </c>
      <c r="E30" s="70"/>
      <c r="F30" s="70"/>
      <c r="G30" s="215" t="s">
        <v>457</v>
      </c>
      <c r="H30" s="215" t="s">
        <v>457</v>
      </c>
      <c r="I30" s="152"/>
      <c r="J30" s="70"/>
      <c r="K30" s="62"/>
      <c r="L30" s="62"/>
    </row>
    <row r="31" spans="1:12" ht="37.5" customHeight="1" x14ac:dyDescent="0.25">
      <c r="A31" s="64" t="s">
        <v>206</v>
      </c>
      <c r="B31" s="63" t="s">
        <v>364</v>
      </c>
      <c r="C31" s="214">
        <v>45301</v>
      </c>
      <c r="D31" s="214">
        <v>45366</v>
      </c>
      <c r="E31" s="70"/>
      <c r="F31" s="70"/>
      <c r="G31" s="214">
        <v>45301</v>
      </c>
      <c r="H31" s="214">
        <v>45366</v>
      </c>
      <c r="I31" s="150"/>
      <c r="J31" s="70"/>
      <c r="K31" s="62"/>
      <c r="L31" s="62"/>
    </row>
    <row r="32" spans="1:12" ht="31.5" x14ac:dyDescent="0.25">
      <c r="A32" s="64" t="s">
        <v>204</v>
      </c>
      <c r="B32" s="63" t="s">
        <v>369</v>
      </c>
      <c r="C32" s="214">
        <v>45366</v>
      </c>
      <c r="D32" s="214">
        <v>45372</v>
      </c>
      <c r="E32" s="70"/>
      <c r="F32" s="70"/>
      <c r="G32" s="214">
        <v>45366</v>
      </c>
      <c r="H32" s="214">
        <v>45372</v>
      </c>
      <c r="I32" s="150"/>
      <c r="J32" s="70"/>
      <c r="K32" s="62"/>
      <c r="L32" s="62"/>
    </row>
    <row r="33" spans="1:12" ht="37.5" customHeight="1" x14ac:dyDescent="0.25">
      <c r="A33" s="64" t="s">
        <v>380</v>
      </c>
      <c r="B33" s="63" t="s">
        <v>296</v>
      </c>
      <c r="C33" s="215" t="s">
        <v>457</v>
      </c>
      <c r="D33" s="215" t="s">
        <v>457</v>
      </c>
      <c r="E33" s="70"/>
      <c r="F33" s="70"/>
      <c r="G33" s="215" t="s">
        <v>457</v>
      </c>
      <c r="H33" s="215" t="s">
        <v>457</v>
      </c>
      <c r="I33" s="152"/>
      <c r="J33" s="70"/>
      <c r="K33" s="62"/>
      <c r="L33" s="62"/>
    </row>
    <row r="34" spans="1:12" ht="47.25" customHeight="1" x14ac:dyDescent="0.25">
      <c r="A34" s="64" t="s">
        <v>381</v>
      </c>
      <c r="B34" s="63" t="s">
        <v>373</v>
      </c>
      <c r="C34" s="215" t="s">
        <v>457</v>
      </c>
      <c r="D34" s="215" t="s">
        <v>457</v>
      </c>
      <c r="E34" s="69"/>
      <c r="F34" s="69"/>
      <c r="G34" s="215" t="s">
        <v>457</v>
      </c>
      <c r="H34" s="215" t="s">
        <v>457</v>
      </c>
      <c r="I34" s="152"/>
      <c r="J34" s="69"/>
      <c r="K34" s="69"/>
      <c r="L34" s="62"/>
    </row>
    <row r="35" spans="1:12" ht="49.5" customHeight="1" x14ac:dyDescent="0.25">
      <c r="A35" s="64" t="s">
        <v>382</v>
      </c>
      <c r="B35" s="63" t="s">
        <v>205</v>
      </c>
      <c r="C35" s="214">
        <v>45372</v>
      </c>
      <c r="D35" s="214">
        <v>45376</v>
      </c>
      <c r="E35" s="69"/>
      <c r="F35" s="69"/>
      <c r="G35" s="214">
        <v>45372</v>
      </c>
      <c r="H35" s="214">
        <v>45376</v>
      </c>
      <c r="I35" s="150"/>
      <c r="J35" s="69"/>
      <c r="K35" s="69"/>
      <c r="L35" s="62"/>
    </row>
    <row r="36" spans="1:12" ht="37.5" customHeight="1" x14ac:dyDescent="0.25">
      <c r="A36" s="64" t="s">
        <v>383</v>
      </c>
      <c r="B36" s="63" t="s">
        <v>365</v>
      </c>
      <c r="C36" s="215" t="s">
        <v>457</v>
      </c>
      <c r="D36" s="215" t="s">
        <v>457</v>
      </c>
      <c r="E36" s="68"/>
      <c r="F36" s="67"/>
      <c r="G36" s="215" t="s">
        <v>457</v>
      </c>
      <c r="H36" s="215" t="s">
        <v>457</v>
      </c>
      <c r="I36" s="152"/>
      <c r="J36" s="66"/>
      <c r="K36" s="62"/>
      <c r="L36" s="62"/>
    </row>
    <row r="37" spans="1:12" x14ac:dyDescent="0.25">
      <c r="A37" s="64" t="s">
        <v>384</v>
      </c>
      <c r="B37" s="63" t="s">
        <v>203</v>
      </c>
      <c r="C37" s="214">
        <v>41723</v>
      </c>
      <c r="D37" s="216">
        <v>45411</v>
      </c>
      <c r="E37" s="68"/>
      <c r="F37" s="67"/>
      <c r="G37" s="214">
        <v>41723</v>
      </c>
      <c r="H37" s="216">
        <v>45411</v>
      </c>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45413</v>
      </c>
      <c r="D39" s="216">
        <v>45426</v>
      </c>
      <c r="E39" s="62"/>
      <c r="F39" s="62"/>
      <c r="G39" s="216">
        <v>45413</v>
      </c>
      <c r="H39" s="216">
        <v>45426</v>
      </c>
      <c r="I39" s="151"/>
      <c r="J39" s="62"/>
      <c r="K39" s="62"/>
      <c r="L39" s="62"/>
    </row>
    <row r="40" spans="1:12" ht="33.75" customHeight="1" x14ac:dyDescent="0.25">
      <c r="A40" s="64" t="s">
        <v>201</v>
      </c>
      <c r="B40" s="63" t="s">
        <v>372</v>
      </c>
      <c r="C40" s="216">
        <v>45427</v>
      </c>
      <c r="D40" s="214">
        <v>45458</v>
      </c>
      <c r="E40" s="62"/>
      <c r="F40" s="62"/>
      <c r="G40" s="216">
        <v>45427</v>
      </c>
      <c r="H40" s="214">
        <v>45458</v>
      </c>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45427</v>
      </c>
      <c r="D42" s="214">
        <v>45458</v>
      </c>
      <c r="E42" s="62"/>
      <c r="F42" s="62"/>
      <c r="G42" s="214">
        <v>45427</v>
      </c>
      <c r="H42" s="214">
        <v>45458</v>
      </c>
      <c r="I42" s="152"/>
      <c r="J42" s="62"/>
      <c r="K42" s="62"/>
      <c r="L42" s="62"/>
    </row>
    <row r="43" spans="1:12" ht="34.5" customHeight="1" x14ac:dyDescent="0.25">
      <c r="A43" s="64" t="s">
        <v>199</v>
      </c>
      <c r="B43" s="63" t="s">
        <v>197</v>
      </c>
      <c r="C43" s="214">
        <v>45458</v>
      </c>
      <c r="D43" s="214">
        <v>45463</v>
      </c>
      <c r="E43" s="62"/>
      <c r="F43" s="62"/>
      <c r="G43" s="214">
        <v>45458</v>
      </c>
      <c r="H43" s="214">
        <v>45463</v>
      </c>
      <c r="I43" s="152"/>
      <c r="J43" s="62"/>
      <c r="K43" s="62"/>
      <c r="L43" s="62"/>
    </row>
    <row r="44" spans="1:12" ht="24.75" customHeight="1" x14ac:dyDescent="0.25">
      <c r="A44" s="64" t="s">
        <v>198</v>
      </c>
      <c r="B44" s="63" t="s">
        <v>195</v>
      </c>
      <c r="C44" s="214">
        <v>45463</v>
      </c>
      <c r="D44" s="214">
        <v>45565</v>
      </c>
      <c r="E44" s="62"/>
      <c r="F44" s="62"/>
      <c r="G44" s="214">
        <v>45463</v>
      </c>
      <c r="H44" s="214">
        <v>45565</v>
      </c>
      <c r="I44" s="152"/>
      <c r="J44" s="62"/>
      <c r="K44" s="62"/>
      <c r="L44" s="62"/>
    </row>
    <row r="45" spans="1:12" ht="90.75" customHeight="1" x14ac:dyDescent="0.25">
      <c r="A45" s="64" t="s">
        <v>196</v>
      </c>
      <c r="B45" s="63" t="s">
        <v>376</v>
      </c>
      <c r="C45" s="215" t="s">
        <v>457</v>
      </c>
      <c r="D45" s="215" t="s">
        <v>457</v>
      </c>
      <c r="E45" s="62"/>
      <c r="F45" s="62"/>
      <c r="G45" s="215" t="s">
        <v>457</v>
      </c>
      <c r="H45" s="215" t="s">
        <v>457</v>
      </c>
      <c r="I45" s="151"/>
      <c r="J45" s="62"/>
      <c r="K45" s="62"/>
      <c r="L45" s="62"/>
    </row>
    <row r="46" spans="1:12" ht="167.25" customHeight="1" x14ac:dyDescent="0.25">
      <c r="A46" s="64" t="s">
        <v>194</v>
      </c>
      <c r="B46" s="63" t="s">
        <v>374</v>
      </c>
      <c r="C46" s="215" t="s">
        <v>457</v>
      </c>
      <c r="D46" s="215" t="s">
        <v>457</v>
      </c>
      <c r="E46" s="62"/>
      <c r="F46" s="62"/>
      <c r="G46" s="215" t="s">
        <v>457</v>
      </c>
      <c r="H46" s="215" t="s">
        <v>457</v>
      </c>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45565</v>
      </c>
      <c r="D49" s="214">
        <v>45567</v>
      </c>
      <c r="E49" s="62"/>
      <c r="F49" s="62"/>
      <c r="G49" s="214">
        <v>45565</v>
      </c>
      <c r="H49" s="214">
        <v>45567</v>
      </c>
      <c r="I49" s="152"/>
      <c r="J49" s="62"/>
      <c r="K49" s="62"/>
      <c r="L49" s="62"/>
    </row>
    <row r="50" spans="1:12" ht="86.25" customHeight="1" x14ac:dyDescent="0.25">
      <c r="A50" s="64" t="s">
        <v>190</v>
      </c>
      <c r="B50" s="63" t="s">
        <v>375</v>
      </c>
      <c r="C50" s="214">
        <v>45565</v>
      </c>
      <c r="D50" s="216">
        <v>45580</v>
      </c>
      <c r="E50" s="62"/>
      <c r="F50" s="62"/>
      <c r="G50" s="214">
        <v>45565</v>
      </c>
      <c r="H50" s="216">
        <v>45580</v>
      </c>
      <c r="I50" s="151"/>
      <c r="J50" s="62"/>
      <c r="K50" s="62"/>
      <c r="L50" s="62"/>
    </row>
    <row r="51" spans="1:12" ht="77.25" customHeight="1" x14ac:dyDescent="0.25">
      <c r="A51" s="64" t="s">
        <v>188</v>
      </c>
      <c r="B51" s="63" t="s">
        <v>377</v>
      </c>
      <c r="C51" s="214">
        <v>45565</v>
      </c>
      <c r="D51" s="216">
        <v>45570</v>
      </c>
      <c r="E51" s="62"/>
      <c r="F51" s="62"/>
      <c r="G51" s="214">
        <v>45565</v>
      </c>
      <c r="H51" s="216">
        <v>45570</v>
      </c>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45565</v>
      </c>
      <c r="D53" s="216">
        <v>45595</v>
      </c>
      <c r="E53" s="62"/>
      <c r="F53" s="62"/>
      <c r="G53" s="216">
        <v>45565</v>
      </c>
      <c r="H53" s="216">
        <v>45595</v>
      </c>
      <c r="I53" s="151"/>
      <c r="J53" s="62"/>
      <c r="K53" s="62"/>
      <c r="L53" s="62"/>
    </row>
    <row r="54" spans="1:12" ht="46.5" customHeight="1" x14ac:dyDescent="0.25">
      <c r="A54" s="64" t="s">
        <v>379</v>
      </c>
      <c r="B54" s="63" t="s">
        <v>185</v>
      </c>
      <c r="C54" s="216">
        <v>45565</v>
      </c>
      <c r="D54" s="216">
        <v>45596</v>
      </c>
      <c r="E54" s="62"/>
      <c r="F54" s="62"/>
      <c r="G54" s="216">
        <v>45565</v>
      </c>
      <c r="H54" s="216">
        <v>45596</v>
      </c>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2024-04-22T18:02:51Z</dcterms:modified>
</cp:coreProperties>
</file>