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348CF0DE-031D-436A-A9FB-EC1BB0F4F9FF}"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ввод'!$A$1:$AA$64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#REF!</definedName>
    <definedName name="список1">#REF!</definedName>
    <definedName name="список2">#REF!</definedName>
    <definedName name="список5">#REF!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24" i="28" l="1"/>
  <c r="C30" i="28"/>
  <c r="C48" i="27" l="1"/>
  <c r="D48" i="27"/>
  <c r="E48" i="27"/>
  <c r="F48" i="27"/>
  <c r="G48" i="27"/>
  <c r="H48" i="27"/>
  <c r="I48" i="27"/>
  <c r="J48" i="27"/>
  <c r="K48" i="27"/>
  <c r="L48" i="27"/>
  <c r="B48" i="27"/>
  <c r="B25" i="27"/>
  <c r="B122" i="27"/>
  <c r="B126" i="27" s="1"/>
  <c r="C126" i="27"/>
  <c r="C25" i="6"/>
  <c r="B29" i="23"/>
  <c r="AA26" i="28"/>
  <c r="AA36" i="28"/>
  <c r="AA40" i="28"/>
  <c r="AA44" i="28"/>
  <c r="AA48" i="28"/>
  <c r="G25" i="28"/>
  <c r="AA25" i="28" s="1"/>
  <c r="G26" i="28"/>
  <c r="G28" i="28"/>
  <c r="AA28" i="28" s="1"/>
  <c r="G29" i="28"/>
  <c r="AA29" i="28" s="1"/>
  <c r="G31" i="28"/>
  <c r="AA31" i="28" s="1"/>
  <c r="G34" i="28"/>
  <c r="AA34" i="28" s="1"/>
  <c r="G35" i="28"/>
  <c r="AA35" i="28" s="1"/>
  <c r="G36" i="28"/>
  <c r="G37" i="28"/>
  <c r="AA37" i="28" s="1"/>
  <c r="G38" i="28"/>
  <c r="AA38" i="28" s="1"/>
  <c r="G39" i="28"/>
  <c r="AA39" i="28" s="1"/>
  <c r="G40" i="28"/>
  <c r="G41" i="28"/>
  <c r="AA41" i="28" s="1"/>
  <c r="G42" i="28"/>
  <c r="AA42" i="28" s="1"/>
  <c r="G43" i="28"/>
  <c r="AA43" i="28" s="1"/>
  <c r="G44" i="28"/>
  <c r="G45" i="28"/>
  <c r="AA45" i="28" s="1"/>
  <c r="G46" i="28"/>
  <c r="AA46" i="28" s="1"/>
  <c r="G47" i="28"/>
  <c r="AA47" i="28" s="1"/>
  <c r="G48" i="28"/>
  <c r="G49" i="28"/>
  <c r="AA49" i="28" s="1"/>
  <c r="G50" i="28"/>
  <c r="AA50" i="28" s="1"/>
  <c r="G51" i="28"/>
  <c r="AA51" i="28" s="1"/>
  <c r="G53" i="28"/>
  <c r="AA53" i="28" s="1"/>
  <c r="G54" i="28"/>
  <c r="AA54" i="28" s="1"/>
  <c r="G55" i="28"/>
  <c r="AA55" i="28" s="1"/>
  <c r="G56" i="28"/>
  <c r="AA56" i="28" s="1"/>
  <c r="G57" i="28"/>
  <c r="AA57" i="28" s="1"/>
  <c r="G58" i="28"/>
  <c r="AA58" i="28" s="1"/>
  <c r="G59" i="28"/>
  <c r="AA59" i="28" s="1"/>
  <c r="G60" i="28"/>
  <c r="AA60" i="28" s="1"/>
  <c r="G61" i="28"/>
  <c r="AA61" i="28" s="1"/>
  <c r="G62" i="28"/>
  <c r="AA62" i="28" s="1"/>
  <c r="G63" i="28"/>
  <c r="AA63" i="28" s="1"/>
  <c r="G64" i="28"/>
  <c r="AA64" i="28" s="1"/>
  <c r="G24" i="28"/>
  <c r="AA24" i="28" s="1"/>
  <c r="E23" i="28"/>
  <c r="F23" i="28" s="1"/>
  <c r="G23" i="28" s="1"/>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C52" i="28"/>
  <c r="E52" i="28" s="1"/>
  <c r="E25" i="28"/>
  <c r="E26" i="28"/>
  <c r="E28" i="28"/>
  <c r="E29" i="28"/>
  <c r="E31" i="28"/>
  <c r="E34" i="28"/>
  <c r="E35" i="28"/>
  <c r="E36" i="28"/>
  <c r="E37" i="28"/>
  <c r="E38" i="28"/>
  <c r="E39" i="28"/>
  <c r="E40" i="28"/>
  <c r="E41" i="28"/>
  <c r="E42" i="28"/>
  <c r="E43" i="28"/>
  <c r="E44" i="28"/>
  <c r="E45" i="28"/>
  <c r="E46" i="28"/>
  <c r="E47" i="28"/>
  <c r="E48" i="28"/>
  <c r="E49" i="28"/>
  <c r="E50" i="28"/>
  <c r="E51" i="28"/>
  <c r="E53" i="28"/>
  <c r="E54" i="28"/>
  <c r="E55" i="28"/>
  <c r="E56" i="28"/>
  <c r="E57" i="28"/>
  <c r="E58" i="28"/>
  <c r="E59" i="28"/>
  <c r="E60" i="28"/>
  <c r="E61" i="28"/>
  <c r="E62" i="28"/>
  <c r="E63" i="28"/>
  <c r="E64" i="28"/>
  <c r="E24" i="28"/>
  <c r="C27" i="28"/>
  <c r="E27" i="28" s="1"/>
  <c r="G27" i="28" l="1"/>
  <c r="AA27" i="28" s="1"/>
  <c r="G30" i="28"/>
  <c r="AA30" i="28" s="1"/>
  <c r="G52" i="28"/>
  <c r="AA52" i="28" s="1"/>
  <c r="E30" i="28"/>
  <c r="E33" i="28" l="1"/>
  <c r="G33" i="28"/>
  <c r="AA33" i="28" s="1"/>
  <c r="B86" i="23"/>
  <c r="B59" i="23"/>
  <c r="B81" i="27"/>
  <c r="E32" i="28" l="1"/>
  <c r="G32" i="28"/>
  <c r="AA32" i="28" s="1"/>
  <c r="C49" i="7" l="1"/>
  <c r="C48" i="7" l="1"/>
  <c r="H30" i="28"/>
  <c r="L30" i="28"/>
  <c r="C40" i="7" l="1"/>
  <c r="B27" i="23"/>
  <c r="B22" i="23"/>
  <c r="L24" i="28" l="1"/>
  <c r="H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81" i="27"/>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B52" i="27"/>
  <c r="B50" i="27"/>
  <c r="B59" i="27" s="1"/>
  <c r="B47" i="27"/>
  <c r="B45" i="27"/>
  <c r="B44" i="27"/>
  <c r="B27" i="27"/>
  <c r="C74" i="27" l="1"/>
  <c r="C47" i="27"/>
  <c r="E137" i="27"/>
  <c r="F137" i="27" s="1"/>
  <c r="G137"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A5" i="23"/>
  <c r="A4" i="24"/>
  <c r="H137" i="27" l="1"/>
  <c r="I137" i="27" s="1"/>
  <c r="D74" i="27"/>
  <c r="D47" i="27"/>
  <c r="E58" i="27"/>
  <c r="D52" i="27"/>
  <c r="G109" i="27"/>
  <c r="F108" i="27"/>
  <c r="B55" i="27"/>
  <c r="B56" i="27" s="1"/>
  <c r="B69" i="27" s="1"/>
  <c r="B77" i="27" s="1"/>
  <c r="B75" i="27"/>
  <c r="F76" i="27"/>
  <c r="D67" i="27"/>
  <c r="C76" i="27"/>
  <c r="D141" i="27"/>
  <c r="C141" i="27"/>
  <c r="J137" i="27" l="1"/>
  <c r="B82" i="27"/>
  <c r="C53" i="27"/>
  <c r="C55" i="27" s="1"/>
  <c r="C82" i="27" s="1"/>
  <c r="B70" i="27"/>
  <c r="B71" i="27" s="1"/>
  <c r="E74" i="27"/>
  <c r="F58" i="27"/>
  <c r="E47" i="27"/>
  <c r="E52" i="27"/>
  <c r="D76" i="27"/>
  <c r="E67" i="27"/>
  <c r="H109" i="27"/>
  <c r="G108" i="27"/>
  <c r="K137" i="27" l="1"/>
  <c r="B49" i="27" s="1"/>
  <c r="E76" i="27"/>
  <c r="F67" i="27"/>
  <c r="G67" i="27" s="1"/>
  <c r="B78" i="27"/>
  <c r="B83" i="27" s="1"/>
  <c r="I109" i="27"/>
  <c r="H108" i="27"/>
  <c r="C56" i="27"/>
  <c r="C69" i="27" s="1"/>
  <c r="B72" i="27"/>
  <c r="F141" i="27"/>
  <c r="D53" i="27"/>
  <c r="G58" i="27"/>
  <c r="F52" i="27"/>
  <c r="F47" i="27"/>
  <c r="F74" i="27"/>
  <c r="E141" i="27"/>
  <c r="L137" i="27" l="1"/>
  <c r="C49" i="27" s="1"/>
  <c r="B84" i="27"/>
  <c r="B89" i="27" s="1"/>
  <c r="B88" i="27"/>
  <c r="D55" i="27"/>
  <c r="G74" i="27"/>
  <c r="H58" i="27"/>
  <c r="G52" i="27"/>
  <c r="G47" i="27"/>
  <c r="J109" i="27"/>
  <c r="I108" i="27"/>
  <c r="C77" i="27"/>
  <c r="H67" i="27"/>
  <c r="G76" i="27"/>
  <c r="C50" i="27" l="1"/>
  <c r="C59" i="27" s="1"/>
  <c r="C61" i="27"/>
  <c r="C60" i="27" s="1"/>
  <c r="M137" i="27"/>
  <c r="D49" i="27" s="1"/>
  <c r="D82" i="27"/>
  <c r="D56" i="27"/>
  <c r="D69" i="27" s="1"/>
  <c r="H141" i="27"/>
  <c r="K109" i="27"/>
  <c r="J108" i="27"/>
  <c r="G141" i="27"/>
  <c r="H76" i="27"/>
  <c r="I67" i="27"/>
  <c r="H74" i="27"/>
  <c r="I58" i="27"/>
  <c r="H52" i="27"/>
  <c r="H47" i="27"/>
  <c r="E53" i="27"/>
  <c r="D50" i="27" l="1"/>
  <c r="D59" i="27" s="1"/>
  <c r="D61" i="27"/>
  <c r="D60" i="27" s="1"/>
  <c r="C80" i="27"/>
  <c r="C66" i="27"/>
  <c r="C68" i="27" s="1"/>
  <c r="C79" i="27"/>
  <c r="N137" i="27"/>
  <c r="E49" i="27" s="1"/>
  <c r="D77" i="27"/>
  <c r="E55" i="27"/>
  <c r="J58" i="27"/>
  <c r="I74" i="27"/>
  <c r="I52" i="27"/>
  <c r="I47" i="27"/>
  <c r="L109" i="27"/>
  <c r="K108" i="27"/>
  <c r="I76" i="27"/>
  <c r="J67" i="27"/>
  <c r="D79" i="27" l="1"/>
  <c r="D66" i="27"/>
  <c r="D68" i="27" s="1"/>
  <c r="C75" i="27"/>
  <c r="C70" i="27"/>
  <c r="C71" i="27" s="1"/>
  <c r="E50" i="27"/>
  <c r="E59" i="27" s="1"/>
  <c r="E61" i="27"/>
  <c r="E60" i="27" s="1"/>
  <c r="D80" i="27"/>
  <c r="M48" i="27"/>
  <c r="O137" i="27"/>
  <c r="F49" i="27" s="1"/>
  <c r="E82" i="27"/>
  <c r="E56" i="27"/>
  <c r="E69" i="27" s="1"/>
  <c r="J141" i="27"/>
  <c r="M109" i="27"/>
  <c r="L108" i="27"/>
  <c r="J74" i="27"/>
  <c r="K58" i="27"/>
  <c r="J52" i="27"/>
  <c r="J47" i="27"/>
  <c r="J76" i="27"/>
  <c r="K67" i="27"/>
  <c r="I141" i="27"/>
  <c r="F53" i="27"/>
  <c r="E79" i="27" l="1"/>
  <c r="C72" i="27"/>
  <c r="C78" i="27"/>
  <c r="C83" i="27" s="1"/>
  <c r="E80" i="27"/>
  <c r="F50" i="27"/>
  <c r="F59" i="27" s="1"/>
  <c r="F61" i="27"/>
  <c r="F60" i="27" s="1"/>
  <c r="E66" i="27"/>
  <c r="E68" i="27" s="1"/>
  <c r="E75" i="27" s="1"/>
  <c r="D75" i="27"/>
  <c r="D70" i="27"/>
  <c r="D71" i="27" s="1"/>
  <c r="D72" i="27" s="1"/>
  <c r="N48" i="27"/>
  <c r="P137" i="27"/>
  <c r="G49" i="27" s="1"/>
  <c r="F55" i="27"/>
  <c r="L67" i="27"/>
  <c r="K76" i="27"/>
  <c r="E77" i="27"/>
  <c r="K74" i="27"/>
  <c r="L58" i="27"/>
  <c r="K52" i="27"/>
  <c r="K47" i="27"/>
  <c r="K140" i="27"/>
  <c r="N109" i="27"/>
  <c r="M108" i="27"/>
  <c r="F79" i="27" l="1"/>
  <c r="D78" i="27"/>
  <c r="D83" i="27" s="1"/>
  <c r="F66" i="27"/>
  <c r="F68" i="27" s="1"/>
  <c r="F75" i="27" s="1"/>
  <c r="E70" i="27"/>
  <c r="E71" i="27" s="1"/>
  <c r="E72" i="27" s="1"/>
  <c r="C88" i="27"/>
  <c r="C84" i="27"/>
  <c r="C89" i="27" s="1"/>
  <c r="G50" i="27"/>
  <c r="G59" i="27" s="1"/>
  <c r="G61" i="27"/>
  <c r="G60" i="27" s="1"/>
  <c r="F80" i="27"/>
  <c r="Q137" i="27"/>
  <c r="H49" i="27" s="1"/>
  <c r="O48" i="27"/>
  <c r="L140" i="27"/>
  <c r="L141" i="27" s="1"/>
  <c r="K141" i="27"/>
  <c r="F82" i="27"/>
  <c r="F56" i="27"/>
  <c r="F69" i="27" s="1"/>
  <c r="L74" i="27"/>
  <c r="M58" i="27"/>
  <c r="L47" i="27"/>
  <c r="L52" i="27"/>
  <c r="O109" i="27"/>
  <c r="N108" i="27"/>
  <c r="L76" i="27"/>
  <c r="M67" i="27"/>
  <c r="G53" i="27"/>
  <c r="B73" i="27" l="1"/>
  <c r="B85" i="27" s="1"/>
  <c r="C73" i="27"/>
  <c r="C85" i="27" s="1"/>
  <c r="G66" i="27"/>
  <c r="G68" i="27" s="1"/>
  <c r="G75" i="27" s="1"/>
  <c r="D84" i="27"/>
  <c r="D89" i="27" s="1"/>
  <c r="D88" i="27"/>
  <c r="G79" i="27"/>
  <c r="H50" i="27"/>
  <c r="H59" i="27" s="1"/>
  <c r="H61" i="27"/>
  <c r="H60" i="27" s="1"/>
  <c r="G80" i="27"/>
  <c r="P48" i="27"/>
  <c r="R137" i="27"/>
  <c r="I49" i="27" s="1"/>
  <c r="M140" i="27"/>
  <c r="G55" i="27"/>
  <c r="E78" i="27"/>
  <c r="E83" i="27" s="1"/>
  <c r="F77" i="27"/>
  <c r="F70" i="27"/>
  <c r="M76" i="27"/>
  <c r="N67" i="27"/>
  <c r="P109" i="27"/>
  <c r="O108" i="27"/>
  <c r="M74" i="27"/>
  <c r="N58" i="27"/>
  <c r="M52" i="27"/>
  <c r="M47" i="27"/>
  <c r="B99" i="27" l="1"/>
  <c r="B86" i="27"/>
  <c r="C99" i="27"/>
  <c r="C86" i="27"/>
  <c r="H66" i="27"/>
  <c r="H68" i="27" s="1"/>
  <c r="H75" i="27" s="1"/>
  <c r="H80" i="27"/>
  <c r="I50" i="27"/>
  <c r="I59" i="27" s="1"/>
  <c r="I61" i="27"/>
  <c r="I60" i="27" s="1"/>
  <c r="H79" i="27"/>
  <c r="S137" i="27"/>
  <c r="J49" i="27" s="1"/>
  <c r="M49" i="27"/>
  <c r="M50" i="27" s="1"/>
  <c r="M59" i="27" s="1"/>
  <c r="Q48" i="27"/>
  <c r="O58" i="27"/>
  <c r="N52" i="27"/>
  <c r="N47" i="27"/>
  <c r="N74" i="27"/>
  <c r="N76" i="27"/>
  <c r="O67" i="27"/>
  <c r="G82" i="27"/>
  <c r="G56" i="27"/>
  <c r="G69" i="27" s="1"/>
  <c r="F71" i="27"/>
  <c r="F72" i="27" s="1"/>
  <c r="E88" i="27"/>
  <c r="E84" i="27"/>
  <c r="E89" i="27" s="1"/>
  <c r="N140" i="27"/>
  <c r="N141" i="27" s="1"/>
  <c r="Q109" i="27"/>
  <c r="P108" i="27"/>
  <c r="H53" i="27"/>
  <c r="M141" i="27"/>
  <c r="C87" i="27" l="1"/>
  <c r="B87" i="27"/>
  <c r="B90" i="27" s="1"/>
  <c r="D73" i="27"/>
  <c r="D85" i="27" s="1"/>
  <c r="E73" i="27"/>
  <c r="E85" i="27" s="1"/>
  <c r="I66" i="27"/>
  <c r="I68" i="27" s="1"/>
  <c r="I75" i="27" s="1"/>
  <c r="J50" i="27"/>
  <c r="J59" i="27" s="1"/>
  <c r="J80" i="27" s="1"/>
  <c r="J61" i="27"/>
  <c r="J60" i="27" s="1"/>
  <c r="I80" i="27"/>
  <c r="I79" i="27"/>
  <c r="M61" i="27"/>
  <c r="R48" i="27"/>
  <c r="T137" i="27"/>
  <c r="K49" i="27" s="1"/>
  <c r="N49" i="27"/>
  <c r="N50" i="27" s="1"/>
  <c r="N59" i="27" s="1"/>
  <c r="N80" i="27" s="1"/>
  <c r="R109" i="27"/>
  <c r="Q108" i="27"/>
  <c r="F78" i="27"/>
  <c r="F83" i="27" s="1"/>
  <c r="O74" i="27"/>
  <c r="P58" i="27"/>
  <c r="O52" i="27"/>
  <c r="O47" i="27"/>
  <c r="H55" i="27"/>
  <c r="I53" i="27" s="1"/>
  <c r="O140" i="27"/>
  <c r="G77" i="27"/>
  <c r="G70" i="27"/>
  <c r="P67" i="27"/>
  <c r="O76" i="27"/>
  <c r="C90" i="27" l="1"/>
  <c r="E99" i="27"/>
  <c r="E86" i="27"/>
  <c r="D99" i="27"/>
  <c r="D86" i="27"/>
  <c r="J79" i="27"/>
  <c r="J66" i="27"/>
  <c r="J68" i="27" s="1"/>
  <c r="J75" i="27" s="1"/>
  <c r="K50" i="27"/>
  <c r="K59" i="27" s="1"/>
  <c r="K61" i="27"/>
  <c r="K60" i="27" s="1"/>
  <c r="N61" i="27"/>
  <c r="N60" i="27" s="1"/>
  <c r="N66" i="27" s="1"/>
  <c r="N68" i="27" s="1"/>
  <c r="N75" i="27" s="1"/>
  <c r="O49" i="27"/>
  <c r="O50" i="27" s="1"/>
  <c r="O59" i="27" s="1"/>
  <c r="O80" i="27" s="1"/>
  <c r="U137" i="27"/>
  <c r="L49" i="27" s="1"/>
  <c r="S48" i="27"/>
  <c r="M60" i="27"/>
  <c r="M66" i="27" s="1"/>
  <c r="M68" i="27" s="1"/>
  <c r="M75" i="27" s="1"/>
  <c r="I55" i="27"/>
  <c r="J53" i="27" s="1"/>
  <c r="P140" i="27"/>
  <c r="S109" i="27"/>
  <c r="R108" i="27"/>
  <c r="P76" i="27"/>
  <c r="Q67" i="27"/>
  <c r="O141" i="27"/>
  <c r="G71" i="27"/>
  <c r="G78" i="27" s="1"/>
  <c r="G83" i="27" s="1"/>
  <c r="P74" i="27"/>
  <c r="P47" i="27"/>
  <c r="P52" i="27"/>
  <c r="Q58" i="27"/>
  <c r="F84" i="27"/>
  <c r="F89" i="27" s="1"/>
  <c r="F88" i="27"/>
  <c r="H82" i="27"/>
  <c r="H56" i="27"/>
  <c r="H69" i="27" s="1"/>
  <c r="K66" i="27" l="1"/>
  <c r="K68" i="27" s="1"/>
  <c r="K75" i="27" s="1"/>
  <c r="F73" i="27"/>
  <c r="F85" i="27" s="1"/>
  <c r="D87" i="27"/>
  <c r="D90" i="27" s="1"/>
  <c r="E87" i="27"/>
  <c r="E90" i="27" s="1"/>
  <c r="L50" i="27"/>
  <c r="L59" i="27" s="1"/>
  <c r="L61" i="27"/>
  <c r="L60" i="27" s="1"/>
  <c r="K80" i="27"/>
  <c r="K79" i="27"/>
  <c r="O61" i="27"/>
  <c r="O60" i="27" s="1"/>
  <c r="O66" i="27" s="1"/>
  <c r="O68" i="27" s="1"/>
  <c r="O75" i="27" s="1"/>
  <c r="V137" i="27"/>
  <c r="P49" i="27"/>
  <c r="P50" i="27" s="1"/>
  <c r="P59" i="27" s="1"/>
  <c r="P80" i="27" s="1"/>
  <c r="T48" i="27"/>
  <c r="G72" i="27"/>
  <c r="J55" i="27"/>
  <c r="K53" i="27" s="1"/>
  <c r="Q140" i="27"/>
  <c r="Q141" i="27" s="1"/>
  <c r="T109" i="27"/>
  <c r="S108" i="27"/>
  <c r="G88" i="27"/>
  <c r="Q74" i="27"/>
  <c r="R58" i="27"/>
  <c r="Q52" i="27"/>
  <c r="Q47" i="27"/>
  <c r="H77" i="27"/>
  <c r="H70" i="27"/>
  <c r="G84" i="27"/>
  <c r="G89" i="27" s="1"/>
  <c r="Q76" i="27"/>
  <c r="R67" i="27"/>
  <c r="P141" i="27"/>
  <c r="I82" i="27"/>
  <c r="I56" i="27"/>
  <c r="I69" i="27" s="1"/>
  <c r="G73" i="27" l="1"/>
  <c r="G85" i="27" s="1"/>
  <c r="H73" i="27"/>
  <c r="H85" i="27" s="1"/>
  <c r="H99" i="27" s="1"/>
  <c r="F99" i="27"/>
  <c r="F86" i="27"/>
  <c r="L66" i="27"/>
  <c r="L68" i="27" s="1"/>
  <c r="L75" i="27" s="1"/>
  <c r="L79" i="27"/>
  <c r="L80" i="27"/>
  <c r="M80" i="27"/>
  <c r="W137" i="27"/>
  <c r="Q49" i="27"/>
  <c r="Q50" i="27" s="1"/>
  <c r="Q59" i="27" s="1"/>
  <c r="Q80" i="27" s="1"/>
  <c r="U48" i="27"/>
  <c r="P61" i="27"/>
  <c r="K55" i="27"/>
  <c r="L53" i="27" s="1"/>
  <c r="H71" i="27"/>
  <c r="H78" i="27" s="1"/>
  <c r="H83" i="27" s="1"/>
  <c r="R74" i="27"/>
  <c r="S58" i="27"/>
  <c r="R52" i="27"/>
  <c r="R47" i="27"/>
  <c r="T108" i="27"/>
  <c r="U109" i="27"/>
  <c r="R76" i="27"/>
  <c r="S67" i="27"/>
  <c r="R140" i="27"/>
  <c r="R141" i="27" s="1"/>
  <c r="J82" i="27"/>
  <c r="J56" i="27"/>
  <c r="J69" i="27" s="1"/>
  <c r="I77" i="27"/>
  <c r="I70" i="27"/>
  <c r="I73" i="27" l="1"/>
  <c r="I85" i="27" s="1"/>
  <c r="I99" i="27" s="1"/>
  <c r="F87" i="27"/>
  <c r="F90" i="27" s="1"/>
  <c r="G99" i="27"/>
  <c r="G86" i="27"/>
  <c r="G87" i="27" s="1"/>
  <c r="G90" i="27" s="1"/>
  <c r="M79" i="27"/>
  <c r="N79" i="27" s="1"/>
  <c r="O79" i="27" s="1"/>
  <c r="V48" i="27"/>
  <c r="Q61" i="27"/>
  <c r="P60" i="27"/>
  <c r="P66" i="27" s="1"/>
  <c r="P68" i="27" s="1"/>
  <c r="P75" i="27" s="1"/>
  <c r="X137" i="27"/>
  <c r="R49" i="27"/>
  <c r="R50" i="27" s="1"/>
  <c r="R59" i="27" s="1"/>
  <c r="R80" i="27" s="1"/>
  <c r="H86" i="27"/>
  <c r="H84" i="27"/>
  <c r="H89" i="27" s="1"/>
  <c r="H88" i="27"/>
  <c r="I71" i="27"/>
  <c r="I78" i="27" s="1"/>
  <c r="I83" i="27" s="1"/>
  <c r="T67" i="27"/>
  <c r="S76" i="27"/>
  <c r="U108" i="27"/>
  <c r="V109" i="27"/>
  <c r="S74" i="27"/>
  <c r="T58" i="27"/>
  <c r="S52" i="27"/>
  <c r="S47" i="27"/>
  <c r="L55" i="27"/>
  <c r="M53" i="27" s="1"/>
  <c r="J77" i="27"/>
  <c r="J70" i="27"/>
  <c r="K82" i="27"/>
  <c r="K56" i="27"/>
  <c r="K69" i="27" s="1"/>
  <c r="S140" i="27"/>
  <c r="S141" i="27" s="1"/>
  <c r="H72" i="27"/>
  <c r="J73" i="27" l="1"/>
  <c r="J85" i="27" s="1"/>
  <c r="J99" i="27" s="1"/>
  <c r="H87" i="27"/>
  <c r="H90" i="27" s="1"/>
  <c r="P79" i="27"/>
  <c r="Q79" i="27" s="1"/>
  <c r="Q60" i="27"/>
  <c r="Q66" i="27" s="1"/>
  <c r="Q68" i="27" s="1"/>
  <c r="Q75" i="27" s="1"/>
  <c r="Y137" i="27"/>
  <c r="S49" i="27"/>
  <c r="S50" i="27" s="1"/>
  <c r="S59" i="27" s="1"/>
  <c r="S80" i="27" s="1"/>
  <c r="W48" i="27"/>
  <c r="R61" i="27"/>
  <c r="R60" i="27" s="1"/>
  <c r="R66" i="27" s="1"/>
  <c r="R68" i="27" s="1"/>
  <c r="R75" i="27" s="1"/>
  <c r="M55" i="27"/>
  <c r="N53" i="27" s="1"/>
  <c r="J71" i="27"/>
  <c r="J78" i="27" s="1"/>
  <c r="J83" i="27" s="1"/>
  <c r="W109" i="27"/>
  <c r="V108" i="27"/>
  <c r="I86" i="27"/>
  <c r="I87" i="27" s="1"/>
  <c r="I88" i="27"/>
  <c r="I84" i="27"/>
  <c r="I89" i="27" s="1"/>
  <c r="K77" i="27"/>
  <c r="K70" i="27"/>
  <c r="T74" i="27"/>
  <c r="T47" i="27"/>
  <c r="T52" i="27"/>
  <c r="U58" i="27"/>
  <c r="I72" i="27"/>
  <c r="T140" i="27"/>
  <c r="T141" i="27" s="1"/>
  <c r="L82" i="27"/>
  <c r="L56" i="27"/>
  <c r="L69" i="27" s="1"/>
  <c r="T76" i="27"/>
  <c r="U67" i="27"/>
  <c r="I90" i="27" l="1"/>
  <c r="K73" i="27"/>
  <c r="K85" i="27" s="1"/>
  <c r="K99" i="27" s="1"/>
  <c r="S61" i="27"/>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X109" i="27"/>
  <c r="W108" i="27"/>
  <c r="M82" i="27"/>
  <c r="M56" i="27"/>
  <c r="M69" i="27" s="1"/>
  <c r="L73" i="27" l="1"/>
  <c r="L85" i="27" s="1"/>
  <c r="L99" i="27" s="1"/>
  <c r="S79" i="27"/>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M71" i="27"/>
  <c r="M78" i="27" s="1"/>
  <c r="M83" i="27" s="1"/>
  <c r="O55" i="27"/>
  <c r="P53" i="27" s="1"/>
  <c r="W74" i="27"/>
  <c r="X58" i="27"/>
  <c r="W52" i="27"/>
  <c r="W47" i="27"/>
  <c r="X67" i="27"/>
  <c r="W76" i="27"/>
  <c r="L72" i="27"/>
  <c r="N77" i="27"/>
  <c r="N70" i="27"/>
  <c r="V141" i="27"/>
  <c r="Z109" i="27"/>
  <c r="Y108" i="27"/>
  <c r="M73" i="27" l="1"/>
  <c r="M85" i="27" s="1"/>
  <c r="M99" i="27" s="1"/>
  <c r="N73" i="27"/>
  <c r="N85" i="27" s="1"/>
  <c r="N99" i="27" s="1"/>
  <c r="AA48" i="27"/>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N86" i="27"/>
  <c r="N87" i="27" s="1"/>
  <c r="N90" i="27" s="1"/>
  <c r="N88" i="27"/>
  <c r="N84" i="27"/>
  <c r="N89" i="27" s="1"/>
  <c r="O77" i="27"/>
  <c r="O70" i="27"/>
  <c r="Q53" i="27"/>
  <c r="O73" i="27" l="1"/>
  <c r="O85" i="27" s="1"/>
  <c r="O99" i="27" s="1"/>
  <c r="W79" i="27"/>
  <c r="Y49" i="27"/>
  <c r="Y50" i="27" s="1"/>
  <c r="Y59" i="27" s="1"/>
  <c r="Y80" i="27" s="1"/>
  <c r="AE137" i="27"/>
  <c r="AC48" i="27"/>
  <c r="X61" i="27"/>
  <c r="Q55" i="27"/>
  <c r="R53" i="27" s="1"/>
  <c r="O71" i="27"/>
  <c r="O78" i="27" s="1"/>
  <c r="O83" i="27" s="1"/>
  <c r="Z76" i="27"/>
  <c r="AA67" i="27"/>
  <c r="P77" i="27"/>
  <c r="P70" i="27"/>
  <c r="Z140" i="27"/>
  <c r="Z74" i="27"/>
  <c r="AA58" i="27"/>
  <c r="Z52" i="27"/>
  <c r="Z47" i="27"/>
  <c r="Y141" i="27"/>
  <c r="AC109" i="27"/>
  <c r="AB108" i="27"/>
  <c r="P73" i="27" l="1"/>
  <c r="P85" i="27" s="1"/>
  <c r="P99" i="27" s="1"/>
  <c r="Y61" i="27"/>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Z141" i="27"/>
  <c r="Q82" i="27"/>
  <c r="Q56" i="27"/>
  <c r="Q69" i="27" s="1"/>
  <c r="AD109" i="27"/>
  <c r="AC108" i="27"/>
  <c r="AA74" i="27"/>
  <c r="AB58" i="27"/>
  <c r="AA52" i="27"/>
  <c r="AA47" i="27"/>
  <c r="AB67" i="27"/>
  <c r="AA76" i="27"/>
  <c r="AQ67" i="27"/>
  <c r="R55" i="27"/>
  <c r="P71" i="27"/>
  <c r="P78" i="27" s="1"/>
  <c r="P83" i="27" s="1"/>
  <c r="O72" i="27"/>
  <c r="R73" i="27" l="1"/>
  <c r="R85" i="27" s="1"/>
  <c r="R99" i="27" s="1"/>
  <c r="Q73" i="27"/>
  <c r="Q85" i="27" s="1"/>
  <c r="Q99" i="27" s="1"/>
  <c r="Y79" i="27"/>
  <c r="AG137" i="27"/>
  <c r="AA49" i="27"/>
  <c r="AA50" i="27" s="1"/>
  <c r="AA59" i="27" s="1"/>
  <c r="AA80" i="27" s="1"/>
  <c r="AE48" i="27"/>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1" i="27" l="1"/>
  <c r="AA60" i="27" s="1"/>
  <c r="AA66" i="27" s="1"/>
  <c r="AA68" i="27" s="1"/>
  <c r="AA75" i="27" s="1"/>
  <c r="Z79" i="27"/>
  <c r="AF48" i="27"/>
  <c r="AH137" i="27"/>
  <c r="AB49" i="27"/>
  <c r="AB50" i="27" s="1"/>
  <c r="AB59" i="27" s="1"/>
  <c r="AB80" i="27" s="1"/>
  <c r="AC140" i="27"/>
  <c r="AC141" i="27" s="1"/>
  <c r="AC74" i="27"/>
  <c r="AD58" i="27"/>
  <c r="AC52" i="27"/>
  <c r="AC47" i="27"/>
  <c r="R77" i="27"/>
  <c r="R70" i="27"/>
  <c r="S55" i="27"/>
  <c r="T53" i="27" s="1"/>
  <c r="AC76" i="27"/>
  <c r="AD67" i="27"/>
  <c r="AB141" i="27"/>
  <c r="Q71" i="27"/>
  <c r="Q78" i="27" s="1"/>
  <c r="Q83" i="27" s="1"/>
  <c r="AF109" i="27"/>
  <c r="AE108" i="27"/>
  <c r="T73" i="27" l="1"/>
  <c r="T85" i="27" s="1"/>
  <c r="T99" i="27" s="1"/>
  <c r="S73" i="27"/>
  <c r="S85" i="27" s="1"/>
  <c r="S99" i="27" s="1"/>
  <c r="AA79" i="27"/>
  <c r="AG48" i="27"/>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S77" i="27"/>
  <c r="S70" i="27"/>
  <c r="U55" i="27"/>
  <c r="R86" i="27"/>
  <c r="R87" i="27" s="1"/>
  <c r="R90" i="27" s="1"/>
  <c r="R88" i="27"/>
  <c r="R84" i="27"/>
  <c r="R89" i="27" s="1"/>
  <c r="AH109" i="27"/>
  <c r="AG108" i="27"/>
  <c r="AE74" i="27"/>
  <c r="AF58" i="27"/>
  <c r="AE52" i="27"/>
  <c r="AE47" i="27"/>
  <c r="T82" i="27"/>
  <c r="T56" i="27"/>
  <c r="T69" i="27" s="1"/>
  <c r="U73" i="27" l="1"/>
  <c r="U85" i="27" s="1"/>
  <c r="U99" i="27" s="1"/>
  <c r="AC79" i="27"/>
  <c r="AE49" i="27"/>
  <c r="AE50" i="27" s="1"/>
  <c r="AE59" i="27" s="1"/>
  <c r="AE80" i="27" s="1"/>
  <c r="AK137" i="27"/>
  <c r="AI48" i="27"/>
  <c r="AD61" i="27"/>
  <c r="U82" i="27"/>
  <c r="U56" i="27"/>
  <c r="U69" i="27" s="1"/>
  <c r="AF76" i="27"/>
  <c r="AG67" i="27"/>
  <c r="AR67" i="27"/>
  <c r="AI109" i="27"/>
  <c r="AH108" i="27"/>
  <c r="S71" i="27"/>
  <c r="S78" i="27" s="1"/>
  <c r="S83" i="27" s="1"/>
  <c r="AF140" i="27"/>
  <c r="AF141" i="27" s="1"/>
  <c r="T77" i="27"/>
  <c r="T70" i="27"/>
  <c r="AF74" i="27"/>
  <c r="AF47" i="27"/>
  <c r="AF52" i="27"/>
  <c r="AG58" i="27"/>
  <c r="AE141" i="27"/>
  <c r="V53" i="27"/>
  <c r="W73" i="27" l="1"/>
  <c r="W85" i="27" s="1"/>
  <c r="W99" i="27" s="1"/>
  <c r="V73" i="27"/>
  <c r="V85" i="27" s="1"/>
  <c r="V99" i="27" s="1"/>
  <c r="AL137" i="27"/>
  <c r="AF49" i="27"/>
  <c r="AF50" i="27" s="1"/>
  <c r="AF59" i="27" s="1"/>
  <c r="AF80" i="27" s="1"/>
  <c r="AJ48" i="27"/>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1" i="27" l="1"/>
  <c r="AF60" i="27" s="1"/>
  <c r="AF66" i="27" s="1"/>
  <c r="AF68" i="27" s="1"/>
  <c r="AF75" i="27" s="1"/>
  <c r="AE60" i="27"/>
  <c r="AE66" i="27" s="1"/>
  <c r="AE68" i="27" s="1"/>
  <c r="AE75" i="27" s="1"/>
  <c r="AE79" i="27"/>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U71" i="27"/>
  <c r="U78" i="27" s="1"/>
  <c r="U83" i="27" s="1"/>
  <c r="W53" i="27"/>
  <c r="AG141" i="27"/>
  <c r="AH76" i="27"/>
  <c r="AI67" i="27"/>
  <c r="Y73" i="27" l="1"/>
  <c r="Y85" i="27" s="1"/>
  <c r="Y99" i="27" s="1"/>
  <c r="X73" i="27"/>
  <c r="X85" i="27" s="1"/>
  <c r="X99" i="27" s="1"/>
  <c r="AF79" i="27"/>
  <c r="AN137" i="27"/>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0" i="27"/>
  <c r="AI141" i="27" s="1"/>
  <c r="Z73" i="27" l="1"/>
  <c r="Z85" i="27" s="1"/>
  <c r="Z99" i="27" s="1"/>
  <c r="AG79" i="27"/>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J74" i="27"/>
  <c r="AJ47" i="27"/>
  <c r="AK58" i="27"/>
  <c r="AJ52" i="27"/>
  <c r="X53" i="27"/>
  <c r="AA73" i="27" l="1"/>
  <c r="AA85" i="27" s="1"/>
  <c r="AA99" i="27" s="1"/>
  <c r="AH79" i="27"/>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M58" i="27"/>
  <c r="AL52" i="27"/>
  <c r="AL47" i="27"/>
  <c r="AL74" i="27"/>
  <c r="Y55" i="27"/>
  <c r="Z53" i="27" s="1"/>
  <c r="AK141" i="27"/>
  <c r="X82" i="27"/>
  <c r="X56" i="27"/>
  <c r="X69" i="27" s="1"/>
  <c r="AN108" i="27"/>
  <c r="AO109" i="27"/>
  <c r="AC73" i="27" l="1"/>
  <c r="AC85" i="27" s="1"/>
  <c r="AC99" i="27" s="1"/>
  <c r="AB73" i="27"/>
  <c r="AB85" i="27" s="1"/>
  <c r="AB99" i="27" s="1"/>
  <c r="AK61" i="27"/>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Y77" i="27"/>
  <c r="Y70" i="27"/>
  <c r="X71" i="27"/>
  <c r="X78" i="27" s="1"/>
  <c r="X83" i="27" s="1"/>
  <c r="AN76" i="27"/>
  <c r="AO67" i="27"/>
  <c r="AM141" i="27"/>
  <c r="AN74" i="27"/>
  <c r="AO58" i="27"/>
  <c r="AN52" i="27"/>
  <c r="AN47" i="27"/>
  <c r="Z82" i="27"/>
  <c r="Z56" i="27"/>
  <c r="Z69" i="27" s="1"/>
  <c r="AA53" i="27"/>
  <c r="AE73" i="27" l="1"/>
  <c r="AE85" i="27" s="1"/>
  <c r="AE99" i="27" s="1"/>
  <c r="AD73" i="27"/>
  <c r="AD85" i="27" s="1"/>
  <c r="AD99" i="27" s="1"/>
  <c r="AM61" i="27"/>
  <c r="AM60" i="27" s="1"/>
  <c r="AM66" i="27" s="1"/>
  <c r="AM68" i="27" s="1"/>
  <c r="AM75" i="27" s="1"/>
  <c r="AT137" i="27"/>
  <c r="AN49" i="27"/>
  <c r="AN50" i="27" s="1"/>
  <c r="AN59" i="27" s="1"/>
  <c r="AN80" i="27" s="1"/>
  <c r="AL79" i="27"/>
  <c r="X72" i="27"/>
  <c r="AA55" i="27"/>
  <c r="AO74" i="27"/>
  <c r="AP58" i="27"/>
  <c r="AO52" i="27"/>
  <c r="AO47" i="27"/>
  <c r="AO140" i="27"/>
  <c r="AO141" i="27" s="1"/>
  <c r="AO76" i="27"/>
  <c r="AP67" i="27"/>
  <c r="Y71" i="27"/>
  <c r="Y78" i="27" s="1"/>
  <c r="Y83" i="27" s="1"/>
  <c r="X86" i="27"/>
  <c r="X87" i="27" s="1"/>
  <c r="X90" i="27" s="1"/>
  <c r="X84" i="27"/>
  <c r="X89" i="27" s="1"/>
  <c r="X88" i="27"/>
  <c r="Z77" i="27"/>
  <c r="Z70" i="27"/>
  <c r="AF73" i="27" l="1"/>
  <c r="AF85" i="27" s="1"/>
  <c r="AF99" i="27" s="1"/>
  <c r="AM79" i="27"/>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A77" i="27"/>
  <c r="AA70" i="27"/>
  <c r="AP141" i="27"/>
  <c r="Z86" i="27"/>
  <c r="Z87" i="27" s="1"/>
  <c r="Z90" i="27" s="1"/>
  <c r="Z88" i="27"/>
  <c r="Z84" i="27"/>
  <c r="Z89" i="27" s="1"/>
  <c r="Z72" i="27"/>
  <c r="AH73" i="27" l="1"/>
  <c r="AH85" i="27" s="1"/>
  <c r="AH99" i="27" s="1"/>
  <c r="AG73" i="27"/>
  <c r="AG85" i="27" s="1"/>
  <c r="AG99" i="27" s="1"/>
  <c r="AO79" i="27"/>
  <c r="AP61" i="27"/>
  <c r="AP60" i="27" s="1"/>
  <c r="AP66" i="27" s="1"/>
  <c r="AP68" i="27" s="1"/>
  <c r="AP75" i="27" s="1"/>
  <c r="AA71" i="27"/>
  <c r="AA78" i="27" s="1"/>
  <c r="AA83" i="27" s="1"/>
  <c r="AC55" i="27"/>
  <c r="AD53" i="27" s="1"/>
  <c r="AB56" i="27"/>
  <c r="AB69" i="27" s="1"/>
  <c r="AB82" i="27"/>
  <c r="AR140" i="27"/>
  <c r="AP79" i="27" l="1"/>
  <c r="AA72" i="27"/>
  <c r="AS140" i="27"/>
  <c r="AS141" i="27" s="1"/>
  <c r="AD55" i="27"/>
  <c r="AC82" i="27"/>
  <c r="AC56" i="27"/>
  <c r="AC69" i="27" s="1"/>
  <c r="AB77" i="27"/>
  <c r="AB70" i="27"/>
  <c r="AR141" i="27"/>
  <c r="AA86" i="27"/>
  <c r="AA87" i="27" s="1"/>
  <c r="AA90" i="27" s="1"/>
  <c r="AA84" i="27"/>
  <c r="AA89" i="27" s="1"/>
  <c r="AA88" i="27"/>
  <c r="AI73" i="27" l="1"/>
  <c r="AI85" i="27" s="1"/>
  <c r="AI99" i="27" s="1"/>
  <c r="AJ73" i="27"/>
  <c r="AJ85" i="27" s="1"/>
  <c r="AJ99" i="27" s="1"/>
  <c r="AB71" i="27"/>
  <c r="AB78" i="27" s="1"/>
  <c r="AB83" i="27" s="1"/>
  <c r="AD82" i="27"/>
  <c r="AD56" i="27"/>
  <c r="AD69" i="27" s="1"/>
  <c r="AE53" i="27"/>
  <c r="AC77" i="27"/>
  <c r="AC70" i="27"/>
  <c r="AT140" i="27"/>
  <c r="AT141" i="27" s="1"/>
  <c r="AK73" i="27" l="1"/>
  <c r="AK85" i="27" s="1"/>
  <c r="AK99" i="27" s="1"/>
  <c r="AB72" i="27"/>
  <c r="AB86" i="27"/>
  <c r="AB87" i="27" s="1"/>
  <c r="AB90" i="27" s="1"/>
  <c r="AB84" i="27"/>
  <c r="AB89" i="27" s="1"/>
  <c r="AB88" i="27"/>
  <c r="AC71" i="27"/>
  <c r="AC78" i="27" s="1"/>
  <c r="AC83" i="27" s="1"/>
  <c r="AD77" i="27"/>
  <c r="AD70" i="27"/>
  <c r="AU140" i="27"/>
  <c r="AU141" i="27" s="1"/>
  <c r="AE55" i="27"/>
  <c r="AF53" i="27" s="1"/>
  <c r="AL73" i="27" l="1"/>
  <c r="AL85" i="27" s="1"/>
  <c r="AL99" i="27" s="1"/>
  <c r="AC86" i="27"/>
  <c r="AC87" i="27" s="1"/>
  <c r="AC90" i="27" s="1"/>
  <c r="AC84" i="27"/>
  <c r="AC89" i="27" s="1"/>
  <c r="AC88" i="27"/>
  <c r="AF55" i="27"/>
  <c r="AG53" i="27" s="1"/>
  <c r="AC72" i="27"/>
  <c r="AE82" i="27"/>
  <c r="AE56" i="27"/>
  <c r="AE69" i="27" s="1"/>
  <c r="AD71" i="27"/>
  <c r="AD78" i="27" s="1"/>
  <c r="AD83" i="27" s="1"/>
  <c r="AV140" i="27"/>
  <c r="AV141" i="27" s="1"/>
  <c r="AM73" i="27" s="1"/>
  <c r="AM85" i="27" s="1"/>
  <c r="AM99"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N73" i="27" s="1"/>
  <c r="AN85" i="27" s="1"/>
  <c r="AN99" i="27" s="1"/>
  <c r="AE86" i="27" l="1"/>
  <c r="AE87" i="27" s="1"/>
  <c r="AE90" i="27" s="1"/>
  <c r="AE88" i="27"/>
  <c r="AE84" i="27"/>
  <c r="AE89" i="27" s="1"/>
  <c r="AI55" i="27"/>
  <c r="AJ53" i="27" s="1"/>
  <c r="AY140" i="27"/>
  <c r="AY141" i="27" s="1"/>
  <c r="AP73" i="27" s="1"/>
  <c r="AP85" i="27" s="1"/>
  <c r="AP99" i="27" s="1"/>
  <c r="AF71" i="27"/>
  <c r="AF78" i="27" s="1"/>
  <c r="AF83" i="27" s="1"/>
  <c r="AX141" i="27"/>
  <c r="AO73" i="27" s="1"/>
  <c r="AO85" i="27" s="1"/>
  <c r="AO99" i="27" s="1"/>
  <c r="AE72" i="27"/>
  <c r="AG77" i="27"/>
  <c r="AG70" i="27"/>
  <c r="AH82" i="27"/>
  <c r="AH56" i="27"/>
  <c r="AH69" i="27" s="1"/>
  <c r="AQ99" i="27" l="1"/>
  <c r="A100" i="27" s="1"/>
  <c r="AF86" i="27"/>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3" l="1"/>
  <c r="B21" i="23" s="1"/>
  <c r="A12" i="23"/>
  <c r="A9" i="23"/>
  <c r="B58" i="23"/>
  <c r="B41" i="23"/>
  <c r="B32" i="23"/>
  <c r="A8" i="17"/>
  <c r="E9" i="14"/>
  <c r="B30" i="23" l="1"/>
  <c r="B43" i="23"/>
  <c r="B51" i="23"/>
  <c r="B47" i="23"/>
  <c r="A14" i="12"/>
  <c r="A15" i="5" l="1"/>
  <c r="A12" i="5"/>
  <c r="A9" i="5"/>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<sst xmlns="http://schemas.openxmlformats.org/spreadsheetml/2006/main" count="1659" uniqueCount="622">
  <si>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</si>
  <si>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</si>
  <si>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</si>
  <si>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</si>
  <si>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</si>
  <si>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</si>
  <si>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</si>
  <si>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</si>
  <si>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</si>
  <si>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</si>
  <si>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</si>
  <si>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</si>
  <si>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</si>
  <si>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</si>
  <si>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</si>
  <si>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</si>
  <si>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</si>
  <si>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</si>
  <si>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</si>
  <si>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</si>
  <si>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</si>
  <si>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</si>
  <si>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</si>
  <si>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</si>
  <si>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</si>
  <si>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</si>
  <si>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</si>
  <si>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</si>
  <si>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</si>
  <si>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</si>
  <si>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</si>
  <si>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</si>
  <si>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</si>
  <si>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</si>
  <si>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</si>
  <si>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</si>
  <si>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</si>
  <si>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</si>
  <si>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</si>
  <si>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</si>
  <si>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</si>
  <si>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</si>
  <si>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</si>
  <si>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</si>
  <si>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</si>
  <si>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</si>
  <si>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</si>
  <si>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</si>
  <si>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</si>
  <si>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</si>
  <si>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</si>
  <si>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</si>
  <si>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</si>
  <si>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</si>
  <si>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</si>
  <si>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</si>
  <si>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</si>
  <si>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</si>
  <si>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</si>
  <si>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</si>
  <si>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</si>
  <si>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</si>
  <si>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</si>
  <si>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</si>
  <si>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</si>
  <si>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</si>
  <si>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</si>
  <si>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</si>
  <si>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</si>
  <si>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</si>
  <si>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</si>
  <si>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</si>
  <si>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</si>
  <si>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</si>
  <si>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</si>
  <si>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</si>
  <si>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</si>
  <si>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</si>
  <si>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</si>
  <si>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</si>
  <si>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</si>
  <si>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</si>
  <si>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</si>
  <si>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</si>
  <si>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</si>
  <si>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</si>
  <si>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</si>
  <si>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</si>
  <si>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</si>
  <si>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</si>
  <si>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</si>
  <si>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</si>
  <si>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</si>
  <si>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</si>
  <si>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</si>
  <si>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</si>
  <si>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</si>
  <si>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</si>
  <si>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</si>
  <si>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</si>
  <si>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</si>
  <si>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</si>
  <si>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</si>
  <si>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</si>
  <si>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</si>
  <si>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</si>
  <si>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</si>
  <si>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</si>
  <si>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</si>
  <si>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</si>
  <si>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</si>
  <si>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</si>
  <si>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</si>
  <si>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</si>
  <si>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</si>
  <si>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</si>
  <si>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</si>
  <si>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</si>
  <si>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</si>
  <si>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</si>
  <si>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</si>
  <si>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</si>
  <si>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</si>
  <si>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</si>
  <si>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</si>
  <si>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</si>
  <si>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</si>
  <si>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</si>
  <si>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</si>
  <si>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</si>
  <si>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</si>
  <si>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</si>
  <si>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</si>
  <si>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</si>
  <si>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</si>
  <si>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</si>
  <si>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</si>
  <si>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</si>
  <si>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</si>
  <si>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</si>
  <si>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</si>
  <si>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</si>
  <si>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</si>
  <si>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</si>
  <si>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</si>
  <si>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</si>
  <si>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</si>
  <si>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</si>
  <si>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</si>
  <si>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</si>
  <si>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</si>
  <si>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</si>
  <si>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</si>
  <si>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</si>
  <si>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</si>
  <si>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</si>
  <si>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</si>
  <si>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</si>
  <si>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</si>
  <si>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</si>
  <si>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</si>
  <si>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</si>
  <si>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</si>
  <si>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</si>
  <si>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</si>
  <si>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</si>
  <si>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</si>
  <si>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</si>
  <si>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</si>
  <si>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</si>
  <si>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</si>
  <si>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</si>
  <si>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</si>
  <si>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</si>
  <si>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</si>
  <si>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</si>
  <si>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</si>
  <si>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</si>
  <si>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</si>
  <si>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</si>
  <si>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</si>
  <si>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</si>
  <si>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</si>
  <si>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</si>
  <si>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</si>
  <si>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</si>
  <si>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</si>
  <si>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</si>
  <si>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</si>
  <si>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</si>
  <si>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</si>
  <si>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</si>
  <si>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</si>
  <si>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</si>
  <si>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</si>
  <si>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</si>
  <si>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</si>
  <si>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</si>
  <si>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</si>
  <si>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</si>
  <si>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</si>
  <si>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</si>
  <si>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</si>
  <si>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</si>
  <si>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</si>
  <si>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</si>
  <si>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</si>
  <si>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</si>
  <si>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</si>
  <si>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</si>
  <si>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</si>
  <si>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</si>
  <si>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</si>
  <si>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</si>
  <si>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</si>
  <si>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</si>
  <si>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</si>
  <si>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</si>
  <si>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</si>
  <si>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</si>
  <si>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</si>
  <si>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</si>
  <si>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</si>
  <si>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</si>
  <si>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</si>
  <si>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</si>
  <si>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</si>
  <si>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</si>
  <si>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</si>
  <si>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</si>
  <si>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</si>
  <si>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</si>
  <si>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</si>
  <si>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</si>
  <si>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</si>
  <si>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</si>
  <si>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</si>
  <si>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</si>
  <si>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</si>
  <si>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</si>
  <si>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</si>
  <si>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</si>
  <si>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</si>
  <si>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</si>
  <si>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</si>
  <si>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</si>
  <si>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</si>
  <si>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</si>
  <si>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</si>
  <si>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</si>
  <si>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</si>
  <si>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</si>
  <si>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</si>
  <si>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</si>
  <si>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</si>
  <si>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</si>
  <si>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</si>
  <si>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</si>
  <si>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</si>
  <si>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</si>
  <si>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</si>
  <si>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</si>
  <si>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</si>
  <si>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</si>
  <si>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</si>
  <si>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</si>
  <si>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</si>
  <si>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</si>
  <si>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</si>
  <si>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</si>
  <si>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</si>
  <si>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</si>
  <si>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</si>
  <si>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</si>
  <si>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</si>
  <si>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</si>
  <si>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</si>
  <si>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</si>
  <si>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</si>
  <si>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</si>
  <si>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</si>
  <si>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</si>
  <si>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</si>
  <si>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</si>
  <si>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</si>
  <si>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</si>
  <si>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</si>
  <si>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</si>
  <si>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</si>
  <si>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</si>
  <si>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</si>
  <si>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</si>
  <si>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</si>
  <si>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</si>
  <si>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</si>
  <si>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</si>
  <si>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</si>
  <si>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</si>
  <si>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</si>
  <si>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</si>
  <si>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</si>
  <si>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</si>
  <si>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</si>
  <si>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</si>
  <si>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</si>
  <si>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</si>
  <si>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</si>
  <si>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</si>
  <si>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</si>
  <si>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</si>
  <si>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</si>
  <si>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</si>
  <si>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</si>
  <si>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</si>
  <si>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</si>
  <si>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</si>
  <si>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</si>
  <si>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</si>
  <si>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</si>
  <si>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</si>
  <si>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</si>
  <si>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</si>
  <si>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</si>
  <si>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</si>
  <si>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</si>
  <si>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</si>
  <si>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</si>
  <si>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</si>
  <si>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</si>
  <si>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</si>
  <si>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</si>
  <si>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</si>
  <si>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</si>
  <si>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</si>
  <si>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</si>
  <si>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</si>
  <si>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</si>
  <si>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</si>
  <si>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</si>
  <si>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</si>
  <si>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</si>
  <si>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</si>
  <si>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</si>
  <si>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</si>
  <si>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</si>
  <si>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</si>
  <si>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</si>
  <si>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</si>
  <si>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</si>
  <si>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</si>
  <si>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</si>
  <si>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</si>
  <si>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</si>
  <si>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</si>
  <si>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</si>
  <si>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</si>
  <si>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</si>
  <si>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</si>
  <si>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</si>
  <si>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</si>
  <si>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</si>
  <si>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</si>
  <si>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</si>
  <si>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</si>
  <si>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</si>
  <si>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</si>
  <si>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</si>
  <si>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</si>
  <si>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</si>
  <si>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</si>
  <si>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</si>
  <si>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</si>
  <si>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</si>
  <si>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</si>
  <si>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</si>
  <si>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</si>
  <si>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</si>
  <si>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</si>
  <si>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</si>
  <si>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</si>
  <si>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</si>
  <si>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</si>
  <si>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</si>
  <si>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</si>
  <si>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</si>
  <si>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</si>
  <si>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</si>
  <si>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</si>
  <si>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</si>
  <si>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</si>
  <si>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</si>
  <si>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</si>
  <si>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</si>
  <si>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</si>
  <si>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</si>
  <si>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</si>
  <si>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</si>
  <si>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</si>
  <si>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</si>
  <si>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</si>
  <si>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</si>
  <si>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</si>
  <si>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</si>
  <si>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</si>
  <si>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</si>
  <si>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</si>
  <si>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</si>
  <si>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</si>
  <si>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</si>
  <si>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</si>
  <si>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</si>
  <si>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</si>
  <si>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</si>
  <si>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</si>
  <si>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</si>
  <si>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</si>
  <si>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</si>
  <si>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</si>
  <si>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</si>
  <si>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</si>
  <si>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</si>
  <si>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</si>
  <si>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</si>
  <si>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</si>
  <si>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</si>
  <si>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</si>
  <si>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</si>
  <si>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</si>
  <si>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</si>
  <si>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</si>
  <si>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</si>
  <si>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</si>
  <si>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</si>
  <si>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</si>
  <si>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</si>
  <si>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</si>
  <si>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</si>
  <si>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</si>
  <si>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</si>
  <si>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</si>
  <si>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</si>
  <si>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</si>
  <si>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</si>
  <si>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</si>
  <si>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</si>
  <si>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</si>
  <si>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</si>
  <si>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</si>
  <si>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</si>
  <si>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</si>
  <si>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</si>
  <si>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</si>
  <si>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</si>
  <si>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</si>
  <si>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</si>
  <si>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</si>
  <si>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</si>
  <si>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</si>
  <si>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</si>
  <si>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</si>
  <si>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</si>
  <si>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</si>
  <si>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</si>
  <si>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</si>
  <si>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</si>
  <si>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</si>
  <si>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</si>
  <si>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</si>
  <si>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</si>
  <si>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</si>
  <si>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</si>
  <si>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</si>
  <si>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</si>
  <si>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</si>
  <si>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</si>
  <si>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</si>
  <si>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</si>
  <si>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</si>
  <si>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</si>
  <si>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</si>
  <si>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</si>
  <si>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</si>
  <si>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</si>
  <si>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</si>
  <si>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</si>
  <si>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</si>
  <si>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</si>
  <si>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</si>
  <si>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</si>
  <si>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</si>
  <si>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</si>
  <si>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</si>
  <si>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</si>
  <si>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</si>
  <si>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</si>
  <si>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</si>
  <si>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</si>
  <si>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</si>
  <si>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</si>
  <si>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</si>
  <si>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</si>
  <si>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</si>
  <si>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</si>
  <si>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</si>
  <si>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</si>
  <si>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</si>
  <si>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</si>
  <si>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</si>
  <si>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</si>
  <si>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</si>
  <si>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</si>
  <si>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</si>
  <si>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</si>
  <si>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</si>
  <si>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</si>
  <si>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</si>
  <si>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</si>
  <si>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</si>
  <si>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</si>
  <si>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</si>
  <si>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</si>
  <si>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</si>
  <si>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</si>
  <si>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</si>
  <si>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</si>
  <si>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</si>
  <si>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</si>
  <si>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</si>
  <si>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</si>
  <si>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</si>
  <si>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</si>
  <si>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</si>
  <si>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</si>
  <si>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</si>
  <si>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</si>
  <si>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</si>
  <si>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</si>
  <si>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</si>
  <si>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</si>
  <si>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</si>
  <si>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</si>
  <si>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</si>
  <si>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</si>
  <si>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</si>
  <si>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</si>
  <si>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</si>
  <si>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</si>
  <si>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</si>
  <si>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</si>
  <si>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</si>
  <si>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</si>
  <si>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</si>
  <si>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</si>
  <si>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</si>
  <si>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</si>
  <si>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</si>
  <si>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</si>
  <si>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</si>
  <si>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</si>
  <si>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</si>
  <si>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</si>
  <si>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</si>
  <si>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</si>
  <si>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</si>
  <si>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</si>
  <si>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</si>
  <si>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</si>
  <si>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</si>
  <si>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</si>
  <si>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</si>
  <si>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</si>
  <si>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</si>
  <si>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</si>
  <si>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</si>
  <si>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</si>
  <si>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</si>
  <si>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</si>
  <si>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</si>
  <si>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</si>
  <si>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</si>
  <si>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</si>
  <si>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</si>
  <si>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</si>
  <si>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</si>
  <si>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</si>
  <si>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</si>
  <si>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</si>
  <si>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</si>
  <si>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</si>
  <si>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</si>
  <si>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не относится</t>
  </si>
  <si>
    <t>Цели (указать укрупненные цели в соответствии с приложением 1)</t>
  </si>
  <si>
    <t>Возможно реализовать в установленный срок</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</si>
  <si>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</si>
  <si>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</si>
  <si>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</si>
  <si>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</si>
  <si>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</si>
  <si>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</si>
  <si>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</si>
  <si>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</si>
  <si>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</si>
  <si>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</si>
  <si>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2021</t>
  </si>
  <si>
    <t>да</t>
  </si>
  <si>
    <t xml:space="preserve">Акционерное общество "Западная энергетическая компания" </t>
  </si>
  <si>
    <t>П</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</si>
  <si>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</si>
  <si>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</si>
  <si>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</si>
  <si>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 xml:space="preserve"> городской округ "Город Калининград"</t>
  </si>
  <si>
    <t>ПИРобъем заключенного договора в ценах 2021 года с НДС, млн рублей</t>
  </si>
  <si>
    <t>Год раскрытия информации: 2024 год</t>
  </si>
  <si>
    <t>O 24-04</t>
  </si>
  <si>
    <t xml:space="preserve">Модернизация системы видеонаблюдения на ПС "Луговая" АО "Западная энергетическая компания" </t>
  </si>
  <si>
    <t xml:space="preserve">приведение уровня защиты ПС 110 кВ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</si>
  <si>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</si>
  <si>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В состав системы видеонаблюдения входит: видеокамеры.Оснащение системой охранного телевидения с функцией обнаружения оставленных предметов - 26 видеокамер</t>
  </si>
  <si>
    <t>Предписание органа государственного контроля за соблюдением законодательства в сфере безопасности объектов ТЭК (Отдела государственногно контроля Управления ВНГ России по Калининградской области) от 26.07.2021 №62/2021-ТЭК предусматривает требование по оснащению объекта нижним дополнительным ограждением, оборудованию оконных проемов средствами защиты, оборудованию объекта системой видеонаблюдения с функцией обнаружения оставленных предметов (дсп). Данный требования определены Постановлением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t>
  </si>
  <si>
    <t xml:space="preserve"> по состоянию на 01.01.2024</t>
  </si>
  <si>
    <t xml:space="preserve">План 2024 </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</si>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</sst>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u/>
      <sz val="8"/>
      <color theme="1"/>
      <name val="Times New Roman"/>
      <family val="1"/>
      <charset val="204"/>
    </font>
    <font>
      <vertAlign val="superscript"/>
      <sz val="12"/>
      <name val="Times New Roman"/>
      <family val="1"/>
      <charset val="204"/>
    </font>
    <font>
      <sz val="12"/>
      <name val="Times New Roman"/>
      <family val="2"/>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8"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79" fillId="0" borderId="49" xfId="67" applyNumberFormat="1" applyFont="1" applyBorder="1" applyAlignment="1">
      <alignment vertical="center"/>
    </xf>
    <xf numFmtId="3" fontId="80" fillId="0" borderId="49" xfId="67" applyNumberFormat="1" applyFont="1" applyBorder="1" applyAlignment="1">
      <alignment vertical="center"/>
    </xf>
    <xf numFmtId="3" fontId="79" fillId="0" borderId="50" xfId="67" applyNumberFormat="1" applyFont="1" applyBorder="1" applyAlignment="1">
      <alignment vertical="center"/>
    </xf>
    <xf numFmtId="0" fontId="62" fillId="0" borderId="48" xfId="62" applyFont="1" applyBorder="1"/>
    <xf numFmtId="0" fontId="81"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1" fillId="0" borderId="0" xfId="62" applyFont="1"/>
    <xf numFmtId="0" fontId="68" fillId="0" borderId="0" xfId="67" applyFont="1" applyAlignment="1">
      <alignment vertical="center" wrapText="1"/>
    </xf>
    <xf numFmtId="169" fontId="79" fillId="0" borderId="1" xfId="67" applyNumberFormat="1" applyFont="1" applyBorder="1" applyAlignment="1">
      <alignment vertical="center"/>
    </xf>
    <xf numFmtId="0" fontId="74" fillId="0" borderId="0" xfId="67" applyFont="1" applyAlignment="1">
      <alignment vertical="center" wrapText="1"/>
    </xf>
    <xf numFmtId="0" fontId="82"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3"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5"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0" fontId="87" fillId="0" borderId="1" xfId="1" applyFont="1" applyBorder="1" applyAlignment="1">
      <alignment horizontal="left" vertical="center" wrapText="1"/>
    </xf>
    <xf numFmtId="0" fontId="42" fillId="0" borderId="3" xfId="2" applyFont="1" applyBorder="1" applyAlignment="1">
      <alignment horizontal="center" vertical="center" textRotation="90" wrapText="1"/>
    </xf>
    <xf numFmtId="0" fontId="11" fillId="0" borderId="1" xfId="2" applyBorder="1" applyAlignment="1">
      <alignment horizontal="center" vertical="center" textRotation="90" wrapText="1"/>
    </xf>
    <xf numFmtId="10" fontId="44" fillId="0" borderId="51" xfId="62" applyNumberFormat="1" applyBorder="1"/>
    <xf numFmtId="2" fontId="11" fillId="0" borderId="0" xfId="2" applyNumberFormat="1"/>
    <xf numFmtId="0" fontId="88" fillId="0" borderId="0" xfId="67" applyFont="1" applyAlignment="1">
      <alignment vertical="center" wrapText="1"/>
    </xf>
    <xf numFmtId="167" fontId="89" fillId="0" borderId="0" xfId="67" applyNumberFormat="1" applyFont="1" applyAlignment="1">
      <alignment horizontal="center" vertical="center"/>
    </xf>
    <xf numFmtId="0" fontId="90" fillId="0" borderId="0" xfId="62"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0" xfId="2" applyFont="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84"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11" fillId="0" borderId="1" xfId="2" applyBorder="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10" xfId="2" applyFont="1" applyBorder="1" applyAlignment="1">
      <alignment horizontal="center" vertical="center"/>
    </xf>
    <xf numFmtId="0" fontId="42" fillId="0" borderId="2" xfId="2" applyFont="1" applyBorder="1" applyAlignment="1">
      <alignment horizontal="center" vertical="center"/>
    </xf>
    <xf numFmtId="0" fontId="42" fillId="0" borderId="9" xfId="52" applyFont="1" applyBorder="1" applyAlignment="1">
      <alignment horizontal="center" vertical="center"/>
    </xf>
    <xf numFmtId="0" fontId="42" fillId="0" borderId="23" xfId="52" applyFont="1" applyBorder="1" applyAlignment="1">
      <alignment horizontal="center" vertical="center"/>
    </xf>
    <xf numFmtId="0" fontId="42" fillId="0" borderId="8" xfId="52" applyFont="1" applyBorder="1" applyAlignment="1">
      <alignment horizontal="center" vertical="center"/>
    </xf>
    <xf numFmtId="0" fontId="42" fillId="0" borderId="1"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52F-40A2-9654-D0ED2607A4F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3"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22" t="s">
        <v>612</v>
      </c>
      <c r="B5" s="322"/>
      <c r="C5" s="322"/>
      <c r="D5" s="130"/>
      <c r="E5" s="130"/>
      <c r="F5" s="130"/>
      <c r="G5" s="130"/>
      <c r="H5" s="130"/>
      <c r="I5" s="130"/>
      <c r="J5" s="130"/>
    </row>
    <row r="6" spans="1:22" s="9" customFormat="1" ht="18.75" x14ac:dyDescent="0.3">
      <c r="A6" s="14"/>
      <c r="H6" s="13"/>
    </row>
    <row r="7" spans="1:22" s="9" customFormat="1" ht="18.75" x14ac:dyDescent="0.2">
      <c r="A7" s="326" t="s">
        <v>7</v>
      </c>
      <c r="B7" s="326"/>
      <c r="C7" s="326"/>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7" t="s">
        <v>605</v>
      </c>
      <c r="B9" s="327"/>
      <c r="C9" s="327"/>
      <c r="D9" s="8"/>
      <c r="E9" s="8"/>
      <c r="F9" s="8"/>
      <c r="G9" s="8"/>
      <c r="H9" s="8"/>
      <c r="I9" s="11"/>
      <c r="J9" s="11"/>
      <c r="K9" s="11"/>
      <c r="L9" s="11"/>
      <c r="M9" s="11"/>
      <c r="N9" s="11"/>
      <c r="O9" s="11"/>
      <c r="P9" s="11"/>
      <c r="Q9" s="11"/>
      <c r="R9" s="11"/>
      <c r="S9" s="11"/>
      <c r="T9" s="11"/>
      <c r="U9" s="11"/>
      <c r="V9" s="11"/>
    </row>
    <row r="10" spans="1:22" s="9" customFormat="1" ht="18.75" x14ac:dyDescent="0.2">
      <c r="A10" s="323" t="s">
        <v>6</v>
      </c>
      <c r="B10" s="323"/>
      <c r="C10" s="323"/>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5" t="s">
        <v>613</v>
      </c>
      <c r="B12" s="325"/>
      <c r="C12" s="325"/>
      <c r="D12" s="8"/>
      <c r="E12" s="8"/>
      <c r="F12" s="8"/>
      <c r="G12" s="8"/>
      <c r="H12" s="8"/>
      <c r="I12" s="11"/>
      <c r="J12" s="11"/>
      <c r="K12" s="11"/>
      <c r="L12" s="11"/>
      <c r="M12" s="11"/>
      <c r="N12" s="11"/>
      <c r="O12" s="11"/>
      <c r="P12" s="11"/>
      <c r="Q12" s="11"/>
      <c r="R12" s="11"/>
      <c r="S12" s="11"/>
      <c r="T12" s="11"/>
      <c r="U12" s="11"/>
      <c r="V12" s="11"/>
    </row>
    <row r="13" spans="1:22" s="9" customFormat="1" ht="18.75" x14ac:dyDescent="0.2">
      <c r="A13" s="323" t="s">
        <v>5</v>
      </c>
      <c r="B13" s="323"/>
      <c r="C13" s="323"/>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28" t="s">
        <v>614</v>
      </c>
      <c r="B15" s="328"/>
      <c r="C15" s="328"/>
      <c r="D15" s="8"/>
      <c r="E15" s="8"/>
      <c r="F15" s="8"/>
      <c r="G15" s="8"/>
      <c r="H15" s="8"/>
      <c r="I15" s="8"/>
      <c r="J15" s="8"/>
      <c r="K15" s="8"/>
      <c r="L15" s="8"/>
      <c r="M15" s="8"/>
      <c r="N15" s="8"/>
      <c r="O15" s="8"/>
      <c r="P15" s="8"/>
      <c r="Q15" s="8"/>
      <c r="R15" s="8"/>
      <c r="S15" s="8"/>
      <c r="T15" s="8"/>
      <c r="U15" s="8"/>
      <c r="V15" s="8"/>
    </row>
    <row r="16" spans="1:22" s="3" customFormat="1" ht="15" customHeight="1" x14ac:dyDescent="0.2">
      <c r="A16" s="323" t="s">
        <v>4</v>
      </c>
      <c r="B16" s="323"/>
      <c r="C16" s="32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4" t="s">
        <v>515</v>
      </c>
      <c r="B18" s="325"/>
      <c r="C18" s="32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1" t="s">
        <v>354</v>
      </c>
      <c r="C22" s="129" t="s">
        <v>584</v>
      </c>
      <c r="D22" s="6"/>
      <c r="E22" s="6"/>
      <c r="F22" s="6"/>
      <c r="G22" s="6"/>
      <c r="H22" s="6"/>
      <c r="I22" s="4"/>
      <c r="J22" s="4"/>
      <c r="K22" s="4"/>
      <c r="L22" s="4"/>
      <c r="M22" s="4"/>
      <c r="N22" s="4"/>
      <c r="O22" s="4"/>
      <c r="P22" s="4"/>
      <c r="Q22" s="4"/>
      <c r="R22" s="4"/>
      <c r="S22" s="4"/>
    </row>
    <row r="23" spans="1:22" s="3" customFormat="1" ht="63" x14ac:dyDescent="0.2">
      <c r="A23" s="23" t="s">
        <v>61</v>
      </c>
      <c r="B23" s="25" t="s">
        <v>591</v>
      </c>
      <c r="C23" s="273" t="s">
        <v>593</v>
      </c>
      <c r="D23" s="6"/>
      <c r="E23" s="6"/>
      <c r="F23" s="6"/>
      <c r="G23" s="6"/>
      <c r="H23" s="6"/>
      <c r="I23" s="4"/>
      <c r="J23" s="4"/>
      <c r="K23" s="4"/>
      <c r="L23" s="4"/>
      <c r="M23" s="4"/>
      <c r="N23" s="4"/>
      <c r="O23" s="4"/>
      <c r="P23" s="4"/>
      <c r="Q23" s="4"/>
      <c r="R23" s="4"/>
      <c r="S23" s="4"/>
    </row>
    <row r="24" spans="1:22" s="3" customFormat="1" ht="22.5" customHeight="1" x14ac:dyDescent="0.2">
      <c r="A24" s="319"/>
      <c r="B24" s="320"/>
      <c r="C24" s="321"/>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586</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610</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590</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604</v>
      </c>
    </row>
    <row r="38" spans="1:18" ht="43.5" customHeight="1" x14ac:dyDescent="0.25">
      <c r="A38" s="23" t="s">
        <v>486</v>
      </c>
      <c r="B38" s="129" t="s">
        <v>235</v>
      </c>
      <c r="C38" s="24" t="s">
        <v>542</v>
      </c>
    </row>
    <row r="39" spans="1:18" ht="23.25" customHeight="1" x14ac:dyDescent="0.25">
      <c r="A39" s="319"/>
      <c r="B39" s="320"/>
      <c r="C39" s="321"/>
    </row>
    <row r="40" spans="1:18" ht="63" x14ac:dyDescent="0.25">
      <c r="A40" s="23" t="s">
        <v>474</v>
      </c>
      <c r="B40" s="129" t="s">
        <v>528</v>
      </c>
      <c r="C40" s="24" t="e">
        <f>CONCATENATE("Фтз=",ROUND('6.2. Паспорт фин осв ввод'!D24,2)," млн рублей; Фит=",ROUND('6.2. Паспорт фин осв ввод'!D24,2)," млн рублей")</f>
        <v>#VALUE!</v>
      </c>
    </row>
    <row r="41" spans="1:18" ht="105.75" customHeight="1" x14ac:dyDescent="0.25">
      <c r="A41" s="23" t="s">
        <v>487</v>
      </c>
      <c r="B41" s="129" t="s">
        <v>510</v>
      </c>
      <c r="C41" s="129" t="s">
        <v>585</v>
      </c>
    </row>
    <row r="42" spans="1:18" ht="83.25" customHeight="1" x14ac:dyDescent="0.25">
      <c r="A42" s="23" t="s">
        <v>475</v>
      </c>
      <c r="B42" s="129" t="s">
        <v>525</v>
      </c>
      <c r="C42" s="129" t="s">
        <v>585</v>
      </c>
    </row>
    <row r="43" spans="1:18" ht="186" customHeight="1" x14ac:dyDescent="0.25">
      <c r="A43" s="23" t="s">
        <v>490</v>
      </c>
      <c r="B43" s="129" t="s">
        <v>491</v>
      </c>
      <c r="C43" s="129" t="s">
        <v>586</v>
      </c>
    </row>
    <row r="44" spans="1:18" ht="111" customHeight="1" x14ac:dyDescent="0.25">
      <c r="A44" s="23" t="s">
        <v>476</v>
      </c>
      <c r="B44" s="129" t="s">
        <v>516</v>
      </c>
      <c r="C44" s="129" t="s">
        <v>586</v>
      </c>
    </row>
    <row r="45" spans="1:18" ht="120" customHeight="1" x14ac:dyDescent="0.25">
      <c r="A45" s="23" t="s">
        <v>511</v>
      </c>
      <c r="B45" s="129" t="s">
        <v>517</v>
      </c>
      <c r="C45" s="129" t="s">
        <v>586</v>
      </c>
    </row>
    <row r="46" spans="1:18" ht="101.25" customHeight="1" x14ac:dyDescent="0.25">
      <c r="A46" s="23" t="s">
        <v>477</v>
      </c>
      <c r="B46" s="129" t="s">
        <v>518</v>
      </c>
      <c r="C46" s="129" t="s">
        <v>586</v>
      </c>
    </row>
    <row r="47" spans="1:18" ht="18.75" customHeight="1" x14ac:dyDescent="0.25">
      <c r="A47" s="319"/>
      <c r="B47" s="320"/>
      <c r="C47" s="321"/>
    </row>
    <row r="48" spans="1:18" ht="75.75" customHeight="1" x14ac:dyDescent="0.25">
      <c r="A48" s="23" t="s">
        <v>512</v>
      </c>
      <c r="B48" s="129" t="s">
        <v>526</v>
      </c>
      <c r="C48" s="292" t="e">
        <f>CONCATENATE(ROUND('6.2. Паспорт фин осв ввод'!#REF!,2)," млн рублей")</f>
        <v>#REF!</v>
      </c>
    </row>
    <row r="49" spans="1:3" ht="71.25" customHeight="1" x14ac:dyDescent="0.25">
      <c r="A49" s="23" t="s">
        <v>478</v>
      </c>
      <c r="B49" s="129" t="s">
        <v>527</v>
      </c>
      <c r="C49" s="292" t="e">
        <f>CONCATENATE(ROUND('6.2. Паспорт фин осв ввод'!#REF!,2)," млн рублей")</f>
        <v>#REF!</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70"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70" customWidth="1"/>
    <col min="30" max="16384" width="9.140625" style="47"/>
  </cols>
  <sheetData>
    <row r="1" spans="1:29" ht="18.75" x14ac:dyDescent="0.25">
      <c r="AC1" s="268" t="s">
        <v>66</v>
      </c>
    </row>
    <row r="2" spans="1:29" ht="18.75" x14ac:dyDescent="0.3">
      <c r="AC2" s="269" t="s">
        <v>8</v>
      </c>
    </row>
    <row r="3" spans="1:29" ht="18.75" x14ac:dyDescent="0.3">
      <c r="AC3" s="269" t="s">
        <v>65</v>
      </c>
    </row>
    <row r="4" spans="1:29" ht="18.75" customHeight="1" x14ac:dyDescent="0.25">
      <c r="A4" s="322" t="str">
        <f>'1. паспорт местоположение'!A5:C5</f>
        <v>Год раскрытия информации: 2024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row>
    <row r="5" spans="1:29" ht="18.75" x14ac:dyDescent="0.3">
      <c r="AC5" s="269"/>
    </row>
    <row r="6" spans="1:29"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280"/>
      <c r="B7" s="280"/>
      <c r="C7" s="280"/>
      <c r="D7" s="280"/>
      <c r="E7" s="280"/>
      <c r="F7" s="280"/>
      <c r="G7" s="280"/>
      <c r="H7" s="280"/>
      <c r="I7" s="280"/>
      <c r="J7" s="281"/>
      <c r="K7" s="281"/>
      <c r="L7" s="281"/>
      <c r="M7" s="281"/>
      <c r="N7" s="281"/>
      <c r="O7" s="281"/>
      <c r="P7" s="281"/>
      <c r="Q7" s="281"/>
      <c r="R7" s="281"/>
      <c r="S7" s="281"/>
      <c r="T7" s="281"/>
      <c r="U7" s="281"/>
      <c r="V7" s="281"/>
      <c r="W7" s="281"/>
      <c r="X7" s="281"/>
      <c r="Y7" s="281"/>
      <c r="Z7" s="281"/>
      <c r="AA7" s="281"/>
      <c r="AB7" s="281"/>
      <c r="AC7" s="281"/>
    </row>
    <row r="8" spans="1:29" x14ac:dyDescent="0.25">
      <c r="A8" s="385" t="str">
        <f>'1. паспорт местоположение'!A9:C9</f>
        <v xml:space="preserve">Акционерное общество "Западная энергетическая компания" </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row>
    <row r="9" spans="1:29" ht="18.75" customHeight="1" x14ac:dyDescent="0.25">
      <c r="A9" s="383" t="s">
        <v>6</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row>
    <row r="10" spans="1:29" ht="18.75" x14ac:dyDescent="0.25">
      <c r="A10" s="280"/>
      <c r="B10" s="280"/>
      <c r="C10" s="280"/>
      <c r="D10" s="280"/>
      <c r="E10" s="280"/>
      <c r="F10" s="280"/>
      <c r="G10" s="280"/>
      <c r="H10" s="280"/>
      <c r="I10" s="280"/>
      <c r="J10" s="281"/>
      <c r="K10" s="281"/>
      <c r="L10" s="281"/>
      <c r="M10" s="281"/>
      <c r="N10" s="281"/>
      <c r="O10" s="281"/>
      <c r="P10" s="281"/>
      <c r="Q10" s="281"/>
      <c r="R10" s="281"/>
      <c r="S10" s="281"/>
      <c r="T10" s="281"/>
      <c r="U10" s="281"/>
      <c r="V10" s="281"/>
      <c r="W10" s="281"/>
      <c r="X10" s="281"/>
      <c r="Y10" s="281"/>
      <c r="Z10" s="281"/>
      <c r="AA10" s="281"/>
      <c r="AB10" s="281"/>
      <c r="AC10" s="281"/>
    </row>
    <row r="11" spans="1:29" x14ac:dyDescent="0.25">
      <c r="A11" s="385" t="str">
        <f>'1. паспорт местоположение'!A12:C12</f>
        <v>O 24-04</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row>
    <row r="12" spans="1:29" x14ac:dyDescent="0.25">
      <c r="A12" s="383" t="s">
        <v>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row>
    <row r="13" spans="1:29" ht="16.5" customHeight="1" x14ac:dyDescent="0.3">
      <c r="A13" s="282"/>
      <c r="B13" s="282"/>
      <c r="C13" s="282"/>
      <c r="D13" s="280"/>
      <c r="E13" s="282"/>
      <c r="F13" s="282"/>
      <c r="G13" s="282"/>
      <c r="H13" s="282"/>
      <c r="I13" s="282"/>
      <c r="J13" s="62"/>
      <c r="K13" s="62"/>
      <c r="L13" s="62"/>
      <c r="M13" s="62"/>
      <c r="N13" s="62"/>
      <c r="O13" s="62"/>
      <c r="P13" s="62"/>
      <c r="Q13" s="62"/>
      <c r="R13" s="62"/>
      <c r="S13" s="62"/>
      <c r="T13" s="62"/>
      <c r="U13" s="62"/>
      <c r="V13" s="62"/>
      <c r="W13" s="62"/>
      <c r="X13" s="62"/>
      <c r="Y13" s="62"/>
      <c r="Z13" s="62"/>
      <c r="AA13" s="62"/>
      <c r="AB13" s="62"/>
      <c r="AC13" s="63"/>
    </row>
    <row r="14" spans="1:29" x14ac:dyDescent="0.25">
      <c r="A14" s="386" t="str">
        <f>'1. паспорт местоположение'!A15:C15</f>
        <v xml:space="preserve">Модернизация системы видеонаблюдения на ПС "Луговая" АО "Западная энергетическая компания" </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83" t="s">
        <v>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8" t="s">
        <v>500</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8" t="s">
        <v>191</v>
      </c>
      <c r="B20" s="378" t="s">
        <v>190</v>
      </c>
      <c r="C20" s="376" t="s">
        <v>189</v>
      </c>
      <c r="D20" s="376"/>
      <c r="E20" s="381" t="s">
        <v>188</v>
      </c>
      <c r="F20" s="381"/>
      <c r="G20" s="389" t="s">
        <v>534</v>
      </c>
      <c r="H20" s="392" t="s">
        <v>535</v>
      </c>
      <c r="I20" s="393"/>
      <c r="J20" s="393"/>
      <c r="K20" s="393"/>
      <c r="L20" s="392" t="s">
        <v>536</v>
      </c>
      <c r="M20" s="393"/>
      <c r="N20" s="393"/>
      <c r="O20" s="393"/>
      <c r="P20" s="392" t="s">
        <v>537</v>
      </c>
      <c r="Q20" s="393"/>
      <c r="R20" s="393"/>
      <c r="S20" s="393"/>
      <c r="T20" s="392" t="s">
        <v>538</v>
      </c>
      <c r="U20" s="393"/>
      <c r="V20" s="393"/>
      <c r="W20" s="393"/>
      <c r="X20" s="392" t="s">
        <v>539</v>
      </c>
      <c r="Y20" s="393"/>
      <c r="Z20" s="393"/>
      <c r="AA20" s="393"/>
      <c r="AB20" s="394" t="s">
        <v>187</v>
      </c>
      <c r="AC20" s="395"/>
      <c r="AD20" s="61"/>
      <c r="AE20" s="61"/>
      <c r="AF20" s="61"/>
    </row>
    <row r="21" spans="1:32" ht="99.75" customHeight="1" x14ac:dyDescent="0.25">
      <c r="A21" s="379"/>
      <c r="B21" s="379"/>
      <c r="C21" s="376"/>
      <c r="D21" s="376"/>
      <c r="E21" s="381"/>
      <c r="F21" s="381"/>
      <c r="G21" s="390"/>
      <c r="H21" s="398" t="s">
        <v>2</v>
      </c>
      <c r="I21" s="398"/>
      <c r="J21" s="398" t="s">
        <v>588</v>
      </c>
      <c r="K21" s="398"/>
      <c r="L21" s="398" t="s">
        <v>2</v>
      </c>
      <c r="M21" s="398"/>
      <c r="N21" s="398" t="s">
        <v>588</v>
      </c>
      <c r="O21" s="398"/>
      <c r="P21" s="398" t="s">
        <v>2</v>
      </c>
      <c r="Q21" s="398"/>
      <c r="R21" s="398" t="s">
        <v>186</v>
      </c>
      <c r="S21" s="398"/>
      <c r="T21" s="398" t="s">
        <v>2</v>
      </c>
      <c r="U21" s="398"/>
      <c r="V21" s="398" t="s">
        <v>186</v>
      </c>
      <c r="W21" s="398"/>
      <c r="X21" s="398" t="s">
        <v>2</v>
      </c>
      <c r="Y21" s="398"/>
      <c r="Z21" s="398" t="s">
        <v>186</v>
      </c>
      <c r="AA21" s="398"/>
      <c r="AB21" s="396"/>
      <c r="AC21" s="397"/>
    </row>
    <row r="22" spans="1:32" ht="89.25" customHeight="1" x14ac:dyDescent="0.25">
      <c r="A22" s="380"/>
      <c r="B22" s="380"/>
      <c r="C22" s="272" t="s">
        <v>2</v>
      </c>
      <c r="D22" s="272" t="s">
        <v>186</v>
      </c>
      <c r="E22" s="143" t="s">
        <v>540</v>
      </c>
      <c r="F22" s="60" t="s">
        <v>589</v>
      </c>
      <c r="G22" s="391"/>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2" t="s">
        <v>2</v>
      </c>
      <c r="AC22" s="272"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70" customFormat="1" ht="47.25" customHeight="1" x14ac:dyDescent="0.25">
      <c r="A24" s="58">
        <v>1</v>
      </c>
      <c r="B24" s="57" t="s">
        <v>185</v>
      </c>
      <c r="C24" s="283">
        <f>SUM(C25:C29)</f>
        <v>14.277999999999999</v>
      </c>
      <c r="D24" s="283">
        <v>0</v>
      </c>
      <c r="E24" s="283">
        <f t="shared" ref="E24:E64" si="1">C24</f>
        <v>14.277999999999999</v>
      </c>
      <c r="F24" s="283">
        <f>E24</f>
        <v>14.277999999999999</v>
      </c>
      <c r="G24" s="283">
        <f t="shared" ref="G24" si="2">SUM(G25:G29)</f>
        <v>0</v>
      </c>
      <c r="H24" s="283">
        <f t="shared" ref="H24:AA24" si="3">SUM(H25:H29)</f>
        <v>0</v>
      </c>
      <c r="I24" s="283">
        <f t="shared" si="3"/>
        <v>0</v>
      </c>
      <c r="J24" s="283">
        <f t="shared" si="3"/>
        <v>0</v>
      </c>
      <c r="K24" s="283">
        <f t="shared" si="3"/>
        <v>0</v>
      </c>
      <c r="L24" s="283">
        <f t="shared" si="3"/>
        <v>0</v>
      </c>
      <c r="M24" s="283">
        <f t="shared" si="3"/>
        <v>0</v>
      </c>
      <c r="N24" s="283">
        <f t="shared" si="3"/>
        <v>0</v>
      </c>
      <c r="O24" s="283">
        <f t="shared" si="3"/>
        <v>0</v>
      </c>
      <c r="P24" s="283">
        <f t="shared" si="3"/>
        <v>0</v>
      </c>
      <c r="Q24" s="283">
        <f t="shared" si="3"/>
        <v>0</v>
      </c>
      <c r="R24" s="283">
        <f t="shared" si="3"/>
        <v>0</v>
      </c>
      <c r="S24" s="283">
        <f t="shared" si="3"/>
        <v>0</v>
      </c>
      <c r="T24" s="283">
        <f t="shared" si="3"/>
        <v>0</v>
      </c>
      <c r="U24" s="283">
        <f t="shared" si="3"/>
        <v>0</v>
      </c>
      <c r="V24" s="283">
        <f t="shared" si="3"/>
        <v>0</v>
      </c>
      <c r="W24" s="283">
        <f t="shared" si="3"/>
        <v>0</v>
      </c>
      <c r="X24" s="283">
        <f t="shared" si="3"/>
        <v>0.82599999999999996</v>
      </c>
      <c r="Y24" s="283">
        <f t="shared" si="3"/>
        <v>0</v>
      </c>
      <c r="Z24" s="283">
        <f t="shared" si="3"/>
        <v>0</v>
      </c>
      <c r="AA24" s="283">
        <f t="shared" si="3"/>
        <v>0</v>
      </c>
      <c r="AB24" s="283">
        <f t="shared" ref="AB24:AB64" si="4">H24+L24+P24+T24+X24</f>
        <v>0.82599999999999996</v>
      </c>
      <c r="AC24" s="283">
        <f>J24+N24+R24+V24+Z24</f>
        <v>0</v>
      </c>
    </row>
    <row r="25" spans="1:32" ht="24" customHeight="1" x14ac:dyDescent="0.25">
      <c r="A25" s="55" t="s">
        <v>184</v>
      </c>
      <c r="B25" s="35" t="s">
        <v>183</v>
      </c>
      <c r="C25" s="284">
        <v>0</v>
      </c>
      <c r="D25" s="284">
        <v>0</v>
      </c>
      <c r="E25" s="283">
        <f t="shared" si="1"/>
        <v>0</v>
      </c>
      <c r="F25" s="283">
        <f t="shared" ref="F25:F40" si="5">E25</f>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5">
        <v>0</v>
      </c>
      <c r="Y25" s="285">
        <v>0</v>
      </c>
      <c r="Z25" s="285">
        <v>0</v>
      </c>
      <c r="AA25" s="285">
        <v>0</v>
      </c>
      <c r="AB25" s="283">
        <f t="shared" si="4"/>
        <v>0</v>
      </c>
      <c r="AC25" s="283">
        <f t="shared" ref="AC25:AC64" si="6">J25+N25+R25+V25+Z25</f>
        <v>0</v>
      </c>
    </row>
    <row r="26" spans="1:32" x14ac:dyDescent="0.25">
      <c r="A26" s="55" t="s">
        <v>182</v>
      </c>
      <c r="B26" s="35" t="s">
        <v>181</v>
      </c>
      <c r="C26" s="284">
        <v>0</v>
      </c>
      <c r="D26" s="284">
        <v>0</v>
      </c>
      <c r="E26" s="283">
        <f t="shared" si="1"/>
        <v>0</v>
      </c>
      <c r="F26" s="283">
        <f t="shared" si="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5">
        <v>0</v>
      </c>
      <c r="Y26" s="285">
        <v>0</v>
      </c>
      <c r="Z26" s="285">
        <v>0</v>
      </c>
      <c r="AA26" s="285">
        <v>0</v>
      </c>
      <c r="AB26" s="283">
        <f t="shared" si="4"/>
        <v>0</v>
      </c>
      <c r="AC26" s="283">
        <f t="shared" si="6"/>
        <v>0</v>
      </c>
    </row>
    <row r="27" spans="1:32" ht="31.5" x14ac:dyDescent="0.25">
      <c r="A27" s="55" t="s">
        <v>180</v>
      </c>
      <c r="B27" s="35" t="s">
        <v>435</v>
      </c>
      <c r="C27" s="284">
        <v>14.277999999999999</v>
      </c>
      <c r="D27" s="284">
        <v>0</v>
      </c>
      <c r="E27" s="283">
        <f t="shared" si="1"/>
        <v>14.277999999999999</v>
      </c>
      <c r="F27" s="283">
        <f t="shared" si="5"/>
        <v>14.277999999999999</v>
      </c>
      <c r="G27" s="285">
        <v>0</v>
      </c>
      <c r="H27" s="285">
        <v>0</v>
      </c>
      <c r="I27" s="285">
        <v>0</v>
      </c>
      <c r="J27" s="285">
        <v>0</v>
      </c>
      <c r="K27" s="285">
        <v>0</v>
      </c>
      <c r="L27" s="285">
        <v>0</v>
      </c>
      <c r="M27" s="285">
        <v>0</v>
      </c>
      <c r="N27" s="285">
        <v>0</v>
      </c>
      <c r="O27" s="285">
        <v>0</v>
      </c>
      <c r="P27" s="285">
        <v>0</v>
      </c>
      <c r="Q27" s="285">
        <v>0</v>
      </c>
      <c r="R27" s="285">
        <v>0</v>
      </c>
      <c r="S27" s="285">
        <v>0</v>
      </c>
      <c r="T27" s="285">
        <v>0</v>
      </c>
      <c r="U27" s="285">
        <v>0</v>
      </c>
      <c r="V27" s="285">
        <v>0</v>
      </c>
      <c r="W27" s="285">
        <v>0</v>
      </c>
      <c r="X27" s="285">
        <v>0.82599999999999996</v>
      </c>
      <c r="Y27" s="285">
        <v>0</v>
      </c>
      <c r="Z27" s="285">
        <v>0</v>
      </c>
      <c r="AA27" s="285">
        <v>0</v>
      </c>
      <c r="AB27" s="283">
        <f t="shared" si="4"/>
        <v>0.82599999999999996</v>
      </c>
      <c r="AC27" s="283">
        <f t="shared" si="6"/>
        <v>0</v>
      </c>
    </row>
    <row r="28" spans="1:32" x14ac:dyDescent="0.25">
      <c r="A28" s="55" t="s">
        <v>179</v>
      </c>
      <c r="B28" s="35" t="s">
        <v>541</v>
      </c>
      <c r="C28" s="284">
        <v>0</v>
      </c>
      <c r="D28" s="284">
        <v>0</v>
      </c>
      <c r="E28" s="283">
        <f t="shared" si="1"/>
        <v>0</v>
      </c>
      <c r="F28" s="283">
        <f t="shared" si="5"/>
        <v>0</v>
      </c>
      <c r="G28" s="285">
        <v>0</v>
      </c>
      <c r="H28" s="285">
        <v>0</v>
      </c>
      <c r="I28" s="285">
        <v>0</v>
      </c>
      <c r="J28" s="285">
        <v>0</v>
      </c>
      <c r="K28" s="285">
        <v>0</v>
      </c>
      <c r="L28" s="285">
        <v>0</v>
      </c>
      <c r="M28" s="285">
        <v>0</v>
      </c>
      <c r="N28" s="285">
        <v>0</v>
      </c>
      <c r="O28" s="285">
        <v>0</v>
      </c>
      <c r="P28" s="285">
        <v>0</v>
      </c>
      <c r="Q28" s="285">
        <v>0</v>
      </c>
      <c r="R28" s="285">
        <v>0</v>
      </c>
      <c r="S28" s="285">
        <v>0</v>
      </c>
      <c r="T28" s="285">
        <v>0</v>
      </c>
      <c r="U28" s="285">
        <v>0</v>
      </c>
      <c r="V28" s="285">
        <v>0</v>
      </c>
      <c r="W28" s="285">
        <v>0</v>
      </c>
      <c r="X28" s="285">
        <v>0</v>
      </c>
      <c r="Y28" s="285">
        <v>0</v>
      </c>
      <c r="Z28" s="285">
        <v>0</v>
      </c>
      <c r="AA28" s="285">
        <v>0</v>
      </c>
      <c r="AB28" s="283">
        <f t="shared" si="4"/>
        <v>0</v>
      </c>
      <c r="AC28" s="283">
        <f t="shared" si="6"/>
        <v>0</v>
      </c>
    </row>
    <row r="29" spans="1:32" x14ac:dyDescent="0.25">
      <c r="A29" s="55" t="s">
        <v>178</v>
      </c>
      <c r="B29" s="59" t="s">
        <v>177</v>
      </c>
      <c r="C29" s="284">
        <v>0</v>
      </c>
      <c r="D29" s="284">
        <v>0</v>
      </c>
      <c r="E29" s="283">
        <f t="shared" si="1"/>
        <v>0</v>
      </c>
      <c r="F29" s="283">
        <f t="shared" si="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5">
        <v>0</v>
      </c>
      <c r="Y29" s="285">
        <v>0</v>
      </c>
      <c r="Z29" s="285">
        <v>0</v>
      </c>
      <c r="AA29" s="285">
        <v>0</v>
      </c>
      <c r="AB29" s="283">
        <f t="shared" si="4"/>
        <v>0</v>
      </c>
      <c r="AC29" s="283">
        <f t="shared" si="6"/>
        <v>0</v>
      </c>
    </row>
    <row r="30" spans="1:32" s="270" customFormat="1" ht="47.25" x14ac:dyDescent="0.25">
      <c r="A30" s="58" t="s">
        <v>61</v>
      </c>
      <c r="B30" s="57" t="s">
        <v>176</v>
      </c>
      <c r="C30" s="284">
        <v>12.099999999999998</v>
      </c>
      <c r="D30" s="284">
        <v>0</v>
      </c>
      <c r="E30" s="283">
        <f t="shared" si="1"/>
        <v>12.099999999999998</v>
      </c>
      <c r="F30" s="283">
        <f t="shared" si="5"/>
        <v>12.099999999999998</v>
      </c>
      <c r="G30" s="284">
        <v>0</v>
      </c>
      <c r="H30" s="284">
        <v>0</v>
      </c>
      <c r="I30" s="284">
        <v>0</v>
      </c>
      <c r="J30" s="284">
        <v>0</v>
      </c>
      <c r="K30" s="284">
        <v>0</v>
      </c>
      <c r="L30" s="284">
        <v>0</v>
      </c>
      <c r="M30" s="284">
        <v>0</v>
      </c>
      <c r="N30" s="284">
        <v>0</v>
      </c>
      <c r="O30" s="284">
        <v>0</v>
      </c>
      <c r="P30" s="284">
        <v>0</v>
      </c>
      <c r="Q30" s="284">
        <v>0</v>
      </c>
      <c r="R30" s="284">
        <v>0</v>
      </c>
      <c r="S30" s="284">
        <v>0</v>
      </c>
      <c r="T30" s="284">
        <v>0</v>
      </c>
      <c r="U30" s="284">
        <v>0</v>
      </c>
      <c r="V30" s="284">
        <v>0</v>
      </c>
      <c r="W30" s="284">
        <v>0</v>
      </c>
      <c r="X30" s="284">
        <v>0.7</v>
      </c>
      <c r="Y30" s="284">
        <v>0</v>
      </c>
      <c r="Z30" s="284">
        <v>0</v>
      </c>
      <c r="AA30" s="284">
        <v>0</v>
      </c>
      <c r="AB30" s="283">
        <f t="shared" si="4"/>
        <v>0.7</v>
      </c>
      <c r="AC30" s="283">
        <f t="shared" si="6"/>
        <v>0</v>
      </c>
    </row>
    <row r="31" spans="1:32" x14ac:dyDescent="0.25">
      <c r="A31" s="58" t="s">
        <v>175</v>
      </c>
      <c r="B31" s="35" t="s">
        <v>174</v>
      </c>
      <c r="C31" s="284">
        <v>6.2867166018060777E-2</v>
      </c>
      <c r="D31" s="284">
        <v>0</v>
      </c>
      <c r="E31" s="283">
        <f t="shared" si="1"/>
        <v>6.2867166018060777E-2</v>
      </c>
      <c r="F31" s="283">
        <f t="shared" si="5"/>
        <v>6.2867166018060777E-2</v>
      </c>
      <c r="G31" s="285">
        <v>0</v>
      </c>
      <c r="H31" s="285">
        <v>0</v>
      </c>
      <c r="I31" s="285">
        <v>0</v>
      </c>
      <c r="J31" s="285">
        <v>0</v>
      </c>
      <c r="K31" s="285">
        <v>0</v>
      </c>
      <c r="L31" s="285">
        <v>0</v>
      </c>
      <c r="M31" s="285">
        <v>0</v>
      </c>
      <c r="N31" s="285">
        <v>0</v>
      </c>
      <c r="O31" s="285">
        <v>0</v>
      </c>
      <c r="P31" s="285">
        <v>0</v>
      </c>
      <c r="Q31" s="285">
        <v>0</v>
      </c>
      <c r="R31" s="285">
        <v>0</v>
      </c>
      <c r="S31" s="285">
        <v>0</v>
      </c>
      <c r="T31" s="285">
        <v>0</v>
      </c>
      <c r="U31" s="285">
        <v>0</v>
      </c>
      <c r="V31" s="285">
        <v>0</v>
      </c>
      <c r="W31" s="285">
        <v>0</v>
      </c>
      <c r="X31" s="285">
        <v>0</v>
      </c>
      <c r="Y31" s="285">
        <v>0</v>
      </c>
      <c r="Z31" s="285">
        <v>0</v>
      </c>
      <c r="AA31" s="285">
        <v>0</v>
      </c>
      <c r="AB31" s="283">
        <f t="shared" si="4"/>
        <v>0</v>
      </c>
      <c r="AC31" s="283">
        <f t="shared" si="6"/>
        <v>0</v>
      </c>
    </row>
    <row r="32" spans="1:32" ht="31.5" x14ac:dyDescent="0.25">
      <c r="A32" s="58" t="s">
        <v>173</v>
      </c>
      <c r="B32" s="35" t="s">
        <v>172</v>
      </c>
      <c r="C32" s="284">
        <v>3.2904722109460782</v>
      </c>
      <c r="D32" s="284">
        <v>0</v>
      </c>
      <c r="E32" s="283">
        <f t="shared" si="1"/>
        <v>3.2904722109460782</v>
      </c>
      <c r="F32" s="283">
        <f t="shared" si="5"/>
        <v>3.2904722109460782</v>
      </c>
      <c r="G32" s="285">
        <v>0</v>
      </c>
      <c r="H32" s="285">
        <v>0</v>
      </c>
      <c r="I32" s="285">
        <v>0</v>
      </c>
      <c r="J32" s="285">
        <v>0</v>
      </c>
      <c r="K32" s="285">
        <v>0</v>
      </c>
      <c r="L32" s="285">
        <v>0</v>
      </c>
      <c r="M32" s="285">
        <v>0</v>
      </c>
      <c r="N32" s="285">
        <v>0</v>
      </c>
      <c r="O32" s="285">
        <v>0</v>
      </c>
      <c r="P32" s="285">
        <v>0</v>
      </c>
      <c r="Q32" s="285">
        <v>0</v>
      </c>
      <c r="R32" s="285">
        <v>0</v>
      </c>
      <c r="S32" s="285">
        <v>0</v>
      </c>
      <c r="T32" s="285">
        <v>0</v>
      </c>
      <c r="U32" s="285">
        <v>0</v>
      </c>
      <c r="V32" s="285">
        <v>0</v>
      </c>
      <c r="W32" s="285">
        <v>0</v>
      </c>
      <c r="X32" s="285">
        <v>0</v>
      </c>
      <c r="Y32" s="285">
        <v>0</v>
      </c>
      <c r="Z32" s="285">
        <v>0</v>
      </c>
      <c r="AA32" s="285">
        <v>0</v>
      </c>
      <c r="AB32" s="283">
        <f t="shared" si="4"/>
        <v>0</v>
      </c>
      <c r="AC32" s="283">
        <f t="shared" si="6"/>
        <v>0</v>
      </c>
    </row>
    <row r="33" spans="1:29" x14ac:dyDescent="0.25">
      <c r="A33" s="58" t="s">
        <v>171</v>
      </c>
      <c r="B33" s="35" t="s">
        <v>170</v>
      </c>
      <c r="C33" s="284">
        <v>6.6367310816746947</v>
      </c>
      <c r="D33" s="284">
        <v>0</v>
      </c>
      <c r="E33" s="283">
        <f t="shared" si="1"/>
        <v>6.6367310816746947</v>
      </c>
      <c r="F33" s="283">
        <f t="shared" si="5"/>
        <v>6.6367310816746947</v>
      </c>
      <c r="G33" s="285">
        <v>0</v>
      </c>
      <c r="H33" s="285">
        <v>0</v>
      </c>
      <c r="I33" s="285">
        <v>0</v>
      </c>
      <c r="J33" s="285">
        <v>0</v>
      </c>
      <c r="K33" s="285">
        <v>0</v>
      </c>
      <c r="L33" s="285">
        <v>0</v>
      </c>
      <c r="M33" s="285">
        <v>0</v>
      </c>
      <c r="N33" s="285">
        <v>0</v>
      </c>
      <c r="O33" s="285">
        <v>0</v>
      </c>
      <c r="P33" s="285">
        <v>0</v>
      </c>
      <c r="Q33" s="285">
        <v>0</v>
      </c>
      <c r="R33" s="285">
        <v>0</v>
      </c>
      <c r="S33" s="285">
        <v>0</v>
      </c>
      <c r="T33" s="285">
        <v>0</v>
      </c>
      <c r="U33" s="285">
        <v>0</v>
      </c>
      <c r="V33" s="285">
        <v>0</v>
      </c>
      <c r="W33" s="285">
        <v>0</v>
      </c>
      <c r="X33" s="285">
        <v>0</v>
      </c>
      <c r="Y33" s="285">
        <v>0</v>
      </c>
      <c r="Z33" s="285">
        <v>0</v>
      </c>
      <c r="AA33" s="285">
        <v>0</v>
      </c>
      <c r="AB33" s="283">
        <f t="shared" si="4"/>
        <v>0</v>
      </c>
      <c r="AC33" s="283">
        <f t="shared" si="6"/>
        <v>0</v>
      </c>
    </row>
    <row r="34" spans="1:29" x14ac:dyDescent="0.25">
      <c r="A34" s="58" t="s">
        <v>169</v>
      </c>
      <c r="B34" s="35" t="s">
        <v>168</v>
      </c>
      <c r="C34" s="284">
        <v>2.1099295413611645</v>
      </c>
      <c r="D34" s="284">
        <v>0</v>
      </c>
      <c r="E34" s="283">
        <f t="shared" si="1"/>
        <v>2.1099295413611645</v>
      </c>
      <c r="F34" s="283">
        <f t="shared" si="5"/>
        <v>2.1099295413611645</v>
      </c>
      <c r="G34" s="285">
        <v>0</v>
      </c>
      <c r="H34" s="285">
        <v>0</v>
      </c>
      <c r="I34" s="285">
        <v>0</v>
      </c>
      <c r="J34" s="285">
        <v>0</v>
      </c>
      <c r="K34" s="285">
        <v>0</v>
      </c>
      <c r="L34" s="285">
        <v>0</v>
      </c>
      <c r="M34" s="285">
        <v>0</v>
      </c>
      <c r="N34" s="285">
        <v>0</v>
      </c>
      <c r="O34" s="285">
        <v>0</v>
      </c>
      <c r="P34" s="285">
        <v>0</v>
      </c>
      <c r="Q34" s="285">
        <v>0</v>
      </c>
      <c r="R34" s="285">
        <v>0</v>
      </c>
      <c r="S34" s="285">
        <v>0</v>
      </c>
      <c r="T34" s="285">
        <v>0</v>
      </c>
      <c r="U34" s="285">
        <v>0</v>
      </c>
      <c r="V34" s="285">
        <v>0</v>
      </c>
      <c r="W34" s="285">
        <v>0</v>
      </c>
      <c r="X34" s="285">
        <v>0</v>
      </c>
      <c r="Y34" s="285">
        <v>0</v>
      </c>
      <c r="Z34" s="285">
        <v>0</v>
      </c>
      <c r="AA34" s="285">
        <v>0</v>
      </c>
      <c r="AB34" s="283">
        <f t="shared" si="4"/>
        <v>0</v>
      </c>
      <c r="AC34" s="283">
        <f t="shared" si="6"/>
        <v>0</v>
      </c>
    </row>
    <row r="35" spans="1:29" s="270" customFormat="1" ht="31.5" x14ac:dyDescent="0.25">
      <c r="A35" s="58" t="s">
        <v>60</v>
      </c>
      <c r="B35" s="57" t="s">
        <v>167</v>
      </c>
      <c r="C35" s="284">
        <v>0</v>
      </c>
      <c r="D35" s="284">
        <v>0</v>
      </c>
      <c r="E35" s="283">
        <f t="shared" si="1"/>
        <v>0</v>
      </c>
      <c r="F35" s="283">
        <f t="shared" si="5"/>
        <v>0</v>
      </c>
      <c r="G35" s="284">
        <v>0</v>
      </c>
      <c r="H35" s="284">
        <v>0</v>
      </c>
      <c r="I35" s="284">
        <v>0</v>
      </c>
      <c r="J35" s="284">
        <v>0</v>
      </c>
      <c r="K35" s="284">
        <v>0</v>
      </c>
      <c r="L35" s="284">
        <v>0</v>
      </c>
      <c r="M35" s="284">
        <v>0</v>
      </c>
      <c r="N35" s="284">
        <v>0</v>
      </c>
      <c r="O35" s="284">
        <v>0</v>
      </c>
      <c r="P35" s="284">
        <v>0</v>
      </c>
      <c r="Q35" s="284">
        <v>0</v>
      </c>
      <c r="R35" s="284">
        <v>0</v>
      </c>
      <c r="S35" s="284">
        <v>0</v>
      </c>
      <c r="T35" s="284">
        <v>0</v>
      </c>
      <c r="U35" s="284">
        <v>0</v>
      </c>
      <c r="V35" s="284">
        <v>0</v>
      </c>
      <c r="W35" s="284">
        <v>0</v>
      </c>
      <c r="X35" s="284">
        <v>0</v>
      </c>
      <c r="Y35" s="284">
        <v>0</v>
      </c>
      <c r="Z35" s="284">
        <v>0</v>
      </c>
      <c r="AA35" s="284">
        <v>0</v>
      </c>
      <c r="AB35" s="283">
        <f t="shared" si="4"/>
        <v>0</v>
      </c>
      <c r="AC35" s="283">
        <f t="shared" si="6"/>
        <v>0</v>
      </c>
    </row>
    <row r="36" spans="1:29" ht="31.5" x14ac:dyDescent="0.25">
      <c r="A36" s="55" t="s">
        <v>166</v>
      </c>
      <c r="B36" s="54" t="s">
        <v>165</v>
      </c>
      <c r="C36" s="284">
        <v>0</v>
      </c>
      <c r="D36" s="284">
        <v>0</v>
      </c>
      <c r="E36" s="283">
        <f t="shared" si="1"/>
        <v>0</v>
      </c>
      <c r="F36" s="283">
        <f t="shared" si="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5">
        <v>0</v>
      </c>
      <c r="Y36" s="285">
        <v>0</v>
      </c>
      <c r="Z36" s="285">
        <v>0</v>
      </c>
      <c r="AA36" s="285">
        <v>0</v>
      </c>
      <c r="AB36" s="283">
        <f t="shared" si="4"/>
        <v>0</v>
      </c>
      <c r="AC36" s="283">
        <f t="shared" si="6"/>
        <v>0</v>
      </c>
    </row>
    <row r="37" spans="1:29" x14ac:dyDescent="0.25">
      <c r="A37" s="55" t="s">
        <v>164</v>
      </c>
      <c r="B37" s="54" t="s">
        <v>154</v>
      </c>
      <c r="C37" s="284">
        <v>0</v>
      </c>
      <c r="D37" s="284">
        <v>0</v>
      </c>
      <c r="E37" s="283">
        <f t="shared" si="1"/>
        <v>0</v>
      </c>
      <c r="F37" s="283">
        <f t="shared" si="5"/>
        <v>0</v>
      </c>
      <c r="G37" s="285">
        <v>0</v>
      </c>
      <c r="H37" s="285">
        <v>0</v>
      </c>
      <c r="I37" s="285">
        <v>0</v>
      </c>
      <c r="J37" s="285">
        <v>0</v>
      </c>
      <c r="K37" s="285">
        <v>0</v>
      </c>
      <c r="L37" s="286">
        <f>C37</f>
        <v>0</v>
      </c>
      <c r="M37" s="285">
        <v>0</v>
      </c>
      <c r="N37" s="285">
        <v>0</v>
      </c>
      <c r="O37" s="285">
        <v>0</v>
      </c>
      <c r="P37" s="285">
        <v>0</v>
      </c>
      <c r="Q37" s="285">
        <v>0</v>
      </c>
      <c r="R37" s="285">
        <v>0</v>
      </c>
      <c r="S37" s="285">
        <v>0</v>
      </c>
      <c r="T37" s="285">
        <v>0</v>
      </c>
      <c r="U37" s="285">
        <v>0</v>
      </c>
      <c r="V37" s="285">
        <v>0</v>
      </c>
      <c r="W37" s="285">
        <v>0</v>
      </c>
      <c r="X37" s="285">
        <v>0</v>
      </c>
      <c r="Y37" s="285">
        <v>0</v>
      </c>
      <c r="Z37" s="285">
        <v>0</v>
      </c>
      <c r="AA37" s="285">
        <v>0</v>
      </c>
      <c r="AB37" s="283">
        <f t="shared" si="4"/>
        <v>0</v>
      </c>
      <c r="AC37" s="283">
        <f t="shared" si="6"/>
        <v>0</v>
      </c>
    </row>
    <row r="38" spans="1:29" x14ac:dyDescent="0.25">
      <c r="A38" s="55" t="s">
        <v>163</v>
      </c>
      <c r="B38" s="54" t="s">
        <v>152</v>
      </c>
      <c r="C38" s="284">
        <v>0</v>
      </c>
      <c r="D38" s="284">
        <v>0</v>
      </c>
      <c r="E38" s="283">
        <f t="shared" si="1"/>
        <v>0</v>
      </c>
      <c r="F38" s="283">
        <f t="shared" si="5"/>
        <v>0</v>
      </c>
      <c r="G38" s="285">
        <v>0</v>
      </c>
      <c r="H38" s="285">
        <v>0</v>
      </c>
      <c r="I38" s="285">
        <v>0</v>
      </c>
      <c r="J38" s="285">
        <v>0</v>
      </c>
      <c r="K38" s="285">
        <v>0</v>
      </c>
      <c r="L38" s="286">
        <f>C38</f>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3">
        <f t="shared" si="4"/>
        <v>0</v>
      </c>
      <c r="AC38" s="283">
        <f t="shared" si="6"/>
        <v>0</v>
      </c>
    </row>
    <row r="39" spans="1:29" ht="31.5" x14ac:dyDescent="0.25">
      <c r="A39" s="55" t="s">
        <v>162</v>
      </c>
      <c r="B39" s="35" t="s">
        <v>150</v>
      </c>
      <c r="C39" s="284">
        <v>0</v>
      </c>
      <c r="D39" s="284">
        <v>0</v>
      </c>
      <c r="E39" s="283">
        <f t="shared" si="1"/>
        <v>0</v>
      </c>
      <c r="F39" s="283">
        <f t="shared" si="5"/>
        <v>0</v>
      </c>
      <c r="G39" s="285">
        <v>0</v>
      </c>
      <c r="H39" s="285">
        <v>0</v>
      </c>
      <c r="I39" s="285">
        <v>0</v>
      </c>
      <c r="J39" s="285">
        <v>0</v>
      </c>
      <c r="K39" s="285">
        <v>0</v>
      </c>
      <c r="L39" s="286">
        <f>C39</f>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3">
        <f t="shared" si="4"/>
        <v>0</v>
      </c>
      <c r="AC39" s="283">
        <f t="shared" si="6"/>
        <v>0</v>
      </c>
    </row>
    <row r="40" spans="1:29" ht="31.5" x14ac:dyDescent="0.25">
      <c r="A40" s="55" t="s">
        <v>161</v>
      </c>
      <c r="B40" s="35" t="s">
        <v>148</v>
      </c>
      <c r="C40" s="284">
        <v>0</v>
      </c>
      <c r="D40" s="284">
        <v>0</v>
      </c>
      <c r="E40" s="283">
        <f t="shared" si="1"/>
        <v>0</v>
      </c>
      <c r="F40" s="283">
        <f t="shared" si="5"/>
        <v>0</v>
      </c>
      <c r="G40" s="285">
        <v>0</v>
      </c>
      <c r="H40" s="285">
        <v>0</v>
      </c>
      <c r="I40" s="285">
        <v>0</v>
      </c>
      <c r="J40" s="285">
        <v>0</v>
      </c>
      <c r="K40" s="285">
        <v>0</v>
      </c>
      <c r="L40" s="286">
        <f>C40</f>
        <v>0</v>
      </c>
      <c r="M40" s="285">
        <v>0</v>
      </c>
      <c r="N40" s="285">
        <v>0</v>
      </c>
      <c r="O40" s="285">
        <v>0</v>
      </c>
      <c r="P40" s="285">
        <v>0</v>
      </c>
      <c r="Q40" s="285">
        <v>0</v>
      </c>
      <c r="R40" s="285">
        <v>0</v>
      </c>
      <c r="S40" s="285">
        <v>0</v>
      </c>
      <c r="T40" s="285">
        <v>0</v>
      </c>
      <c r="U40" s="285">
        <v>0</v>
      </c>
      <c r="V40" s="285">
        <v>0</v>
      </c>
      <c r="W40" s="285">
        <v>0</v>
      </c>
      <c r="X40" s="285">
        <v>0</v>
      </c>
      <c r="Y40" s="285">
        <v>0</v>
      </c>
      <c r="Z40" s="285">
        <v>0</v>
      </c>
      <c r="AA40" s="285">
        <v>0</v>
      </c>
      <c r="AB40" s="283">
        <f t="shared" si="4"/>
        <v>0</v>
      </c>
      <c r="AC40" s="283">
        <f t="shared" si="6"/>
        <v>0</v>
      </c>
    </row>
    <row r="41" spans="1:29" x14ac:dyDescent="0.25">
      <c r="A41" s="55" t="s">
        <v>160</v>
      </c>
      <c r="B41" s="35" t="s">
        <v>146</v>
      </c>
      <c r="C41" s="284">
        <v>0</v>
      </c>
      <c r="D41" s="284">
        <v>0</v>
      </c>
      <c r="E41" s="283">
        <f t="shared" si="1"/>
        <v>0</v>
      </c>
      <c r="F41" s="283">
        <f t="shared" ref="F41:F56" si="7">E41</f>
        <v>0</v>
      </c>
      <c r="G41" s="285">
        <v>0</v>
      </c>
      <c r="H41" s="285">
        <v>0</v>
      </c>
      <c r="I41" s="285">
        <v>0</v>
      </c>
      <c r="J41" s="285">
        <v>0</v>
      </c>
      <c r="K41" s="285">
        <v>0</v>
      </c>
      <c r="L41" s="286">
        <f>C41</f>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3">
        <f t="shared" si="4"/>
        <v>0</v>
      </c>
      <c r="AC41" s="283">
        <f t="shared" si="6"/>
        <v>0</v>
      </c>
    </row>
    <row r="42" spans="1:29" ht="18.75" x14ac:dyDescent="0.25">
      <c r="A42" s="55" t="s">
        <v>159</v>
      </c>
      <c r="B42" s="54" t="s">
        <v>144</v>
      </c>
      <c r="C42" s="284">
        <v>0</v>
      </c>
      <c r="D42" s="284">
        <v>0</v>
      </c>
      <c r="E42" s="283">
        <f t="shared" si="1"/>
        <v>0</v>
      </c>
      <c r="F42" s="283">
        <f t="shared" si="7"/>
        <v>0</v>
      </c>
      <c r="G42" s="285">
        <v>0</v>
      </c>
      <c r="H42" s="285">
        <v>0</v>
      </c>
      <c r="I42" s="285">
        <v>0</v>
      </c>
      <c r="J42" s="285">
        <v>0</v>
      </c>
      <c r="K42" s="285">
        <v>0</v>
      </c>
      <c r="L42" s="287">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3">
        <f t="shared" si="4"/>
        <v>0</v>
      </c>
      <c r="AC42" s="283">
        <f t="shared" si="6"/>
        <v>0</v>
      </c>
    </row>
    <row r="43" spans="1:29" s="270" customFormat="1" x14ac:dyDescent="0.25">
      <c r="A43" s="58" t="s">
        <v>59</v>
      </c>
      <c r="B43" s="57" t="s">
        <v>158</v>
      </c>
      <c r="C43" s="284">
        <v>0</v>
      </c>
      <c r="D43" s="284">
        <v>0</v>
      </c>
      <c r="E43" s="283">
        <f t="shared" si="1"/>
        <v>0</v>
      </c>
      <c r="F43" s="283">
        <f t="shared" si="7"/>
        <v>0</v>
      </c>
      <c r="G43" s="284">
        <v>0</v>
      </c>
      <c r="H43" s="284">
        <v>0</v>
      </c>
      <c r="I43" s="284">
        <v>0</v>
      </c>
      <c r="J43" s="284">
        <v>0</v>
      </c>
      <c r="K43" s="284">
        <v>0</v>
      </c>
      <c r="L43" s="288">
        <v>0</v>
      </c>
      <c r="M43" s="284">
        <v>0</v>
      </c>
      <c r="N43" s="284">
        <v>0</v>
      </c>
      <c r="O43" s="284">
        <v>0</v>
      </c>
      <c r="P43" s="284">
        <v>0</v>
      </c>
      <c r="Q43" s="284">
        <v>0</v>
      </c>
      <c r="R43" s="284">
        <v>0</v>
      </c>
      <c r="S43" s="284">
        <v>0</v>
      </c>
      <c r="T43" s="284">
        <v>0</v>
      </c>
      <c r="U43" s="284">
        <v>0</v>
      </c>
      <c r="V43" s="284">
        <v>0</v>
      </c>
      <c r="W43" s="284">
        <v>0</v>
      </c>
      <c r="X43" s="284">
        <v>0</v>
      </c>
      <c r="Y43" s="284">
        <v>0</v>
      </c>
      <c r="Z43" s="284">
        <v>0</v>
      </c>
      <c r="AA43" s="284">
        <v>0</v>
      </c>
      <c r="AB43" s="283">
        <f t="shared" si="4"/>
        <v>0</v>
      </c>
      <c r="AC43" s="283">
        <f t="shared" si="6"/>
        <v>0</v>
      </c>
    </row>
    <row r="44" spans="1:29" x14ac:dyDescent="0.25">
      <c r="A44" s="55" t="s">
        <v>157</v>
      </c>
      <c r="B44" s="35" t="s">
        <v>156</v>
      </c>
      <c r="C44" s="284">
        <v>0</v>
      </c>
      <c r="D44" s="284">
        <v>0</v>
      </c>
      <c r="E44" s="283">
        <f t="shared" si="1"/>
        <v>0</v>
      </c>
      <c r="F44" s="283">
        <f t="shared" si="7"/>
        <v>0</v>
      </c>
      <c r="G44" s="285">
        <v>0</v>
      </c>
      <c r="H44" s="285">
        <v>0</v>
      </c>
      <c r="I44" s="285">
        <v>0</v>
      </c>
      <c r="J44" s="285">
        <v>0</v>
      </c>
      <c r="K44" s="285">
        <v>0</v>
      </c>
      <c r="L44" s="287">
        <v>0</v>
      </c>
      <c r="M44" s="285">
        <v>0</v>
      </c>
      <c r="N44" s="285">
        <v>0</v>
      </c>
      <c r="O44" s="285">
        <v>0</v>
      </c>
      <c r="P44" s="285">
        <v>0</v>
      </c>
      <c r="Q44" s="285">
        <v>0</v>
      </c>
      <c r="R44" s="285">
        <v>0</v>
      </c>
      <c r="S44" s="285">
        <v>0</v>
      </c>
      <c r="T44" s="285">
        <v>0</v>
      </c>
      <c r="U44" s="285">
        <v>0</v>
      </c>
      <c r="V44" s="285">
        <v>0</v>
      </c>
      <c r="W44" s="285">
        <v>0</v>
      </c>
      <c r="X44" s="285">
        <v>0</v>
      </c>
      <c r="Y44" s="285">
        <v>0</v>
      </c>
      <c r="Z44" s="285">
        <v>0</v>
      </c>
      <c r="AA44" s="285">
        <v>0</v>
      </c>
      <c r="AB44" s="283">
        <f t="shared" si="4"/>
        <v>0</v>
      </c>
      <c r="AC44" s="283">
        <f t="shared" si="6"/>
        <v>0</v>
      </c>
    </row>
    <row r="45" spans="1:29" x14ac:dyDescent="0.25">
      <c r="A45" s="55" t="s">
        <v>155</v>
      </c>
      <c r="B45" s="35" t="s">
        <v>154</v>
      </c>
      <c r="C45" s="284">
        <f>C37</f>
        <v>0</v>
      </c>
      <c r="D45" s="284">
        <v>0</v>
      </c>
      <c r="E45" s="283">
        <f t="shared" si="1"/>
        <v>0</v>
      </c>
      <c r="F45" s="283">
        <f t="shared" si="7"/>
        <v>0</v>
      </c>
      <c r="G45" s="285">
        <v>0</v>
      </c>
      <c r="H45" s="285">
        <v>0</v>
      </c>
      <c r="I45" s="285">
        <v>0</v>
      </c>
      <c r="J45" s="285">
        <v>0</v>
      </c>
      <c r="K45" s="285">
        <v>0</v>
      </c>
      <c r="L45" s="286">
        <f>L37</f>
        <v>0</v>
      </c>
      <c r="M45" s="285">
        <v>0</v>
      </c>
      <c r="N45" s="285">
        <v>0</v>
      </c>
      <c r="O45" s="285">
        <v>0</v>
      </c>
      <c r="P45" s="285">
        <v>0</v>
      </c>
      <c r="Q45" s="285">
        <v>0</v>
      </c>
      <c r="R45" s="285">
        <v>0</v>
      </c>
      <c r="S45" s="285">
        <v>0</v>
      </c>
      <c r="T45" s="285">
        <v>0</v>
      </c>
      <c r="U45" s="285">
        <v>0</v>
      </c>
      <c r="V45" s="285">
        <v>0</v>
      </c>
      <c r="W45" s="285">
        <v>0</v>
      </c>
      <c r="X45" s="285">
        <v>0</v>
      </c>
      <c r="Y45" s="285">
        <v>0</v>
      </c>
      <c r="Z45" s="285">
        <v>0</v>
      </c>
      <c r="AA45" s="285">
        <v>0</v>
      </c>
      <c r="AB45" s="283">
        <f t="shared" si="4"/>
        <v>0</v>
      </c>
      <c r="AC45" s="283">
        <f t="shared" si="6"/>
        <v>0</v>
      </c>
    </row>
    <row r="46" spans="1:29" x14ac:dyDescent="0.25">
      <c r="A46" s="55" t="s">
        <v>153</v>
      </c>
      <c r="B46" s="35" t="s">
        <v>152</v>
      </c>
      <c r="C46" s="284">
        <v>0</v>
      </c>
      <c r="D46" s="284">
        <v>0</v>
      </c>
      <c r="E46" s="283">
        <f t="shared" si="1"/>
        <v>0</v>
      </c>
      <c r="F46" s="283">
        <f t="shared" si="7"/>
        <v>0</v>
      </c>
      <c r="G46" s="285">
        <v>0</v>
      </c>
      <c r="H46" s="285">
        <v>0</v>
      </c>
      <c r="I46" s="285">
        <v>0</v>
      </c>
      <c r="J46" s="285">
        <v>0</v>
      </c>
      <c r="K46" s="285">
        <v>0</v>
      </c>
      <c r="L46" s="286">
        <f t="shared" ref="L46:L50" si="8">L38</f>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3">
        <f t="shared" si="4"/>
        <v>0</v>
      </c>
      <c r="AC46" s="283">
        <f t="shared" si="6"/>
        <v>0</v>
      </c>
    </row>
    <row r="47" spans="1:29" ht="31.5" x14ac:dyDescent="0.25">
      <c r="A47" s="55" t="s">
        <v>151</v>
      </c>
      <c r="B47" s="35" t="s">
        <v>150</v>
      </c>
      <c r="C47" s="284">
        <f t="shared" ref="C47:C49" si="9">C39</f>
        <v>0</v>
      </c>
      <c r="D47" s="284">
        <v>0</v>
      </c>
      <c r="E47" s="283">
        <f t="shared" si="1"/>
        <v>0</v>
      </c>
      <c r="F47" s="283">
        <f t="shared" si="7"/>
        <v>0</v>
      </c>
      <c r="G47" s="285">
        <v>0</v>
      </c>
      <c r="H47" s="285">
        <v>0</v>
      </c>
      <c r="I47" s="285">
        <v>0</v>
      </c>
      <c r="J47" s="285">
        <v>0</v>
      </c>
      <c r="K47" s="285">
        <v>0</v>
      </c>
      <c r="L47" s="286">
        <f t="shared" si="8"/>
        <v>0</v>
      </c>
      <c r="M47" s="285">
        <v>0</v>
      </c>
      <c r="N47" s="285">
        <v>0</v>
      </c>
      <c r="O47" s="285">
        <v>0</v>
      </c>
      <c r="P47" s="285">
        <v>0</v>
      </c>
      <c r="Q47" s="285">
        <v>0</v>
      </c>
      <c r="R47" s="285">
        <v>0</v>
      </c>
      <c r="S47" s="285">
        <v>0</v>
      </c>
      <c r="T47" s="285">
        <v>0</v>
      </c>
      <c r="U47" s="285">
        <v>0</v>
      </c>
      <c r="V47" s="285">
        <v>0</v>
      </c>
      <c r="W47" s="285">
        <v>0</v>
      </c>
      <c r="X47" s="285">
        <v>0</v>
      </c>
      <c r="Y47" s="285">
        <v>0</v>
      </c>
      <c r="Z47" s="285">
        <v>0</v>
      </c>
      <c r="AA47" s="285">
        <v>0</v>
      </c>
      <c r="AB47" s="283">
        <f t="shared" si="4"/>
        <v>0</v>
      </c>
      <c r="AC47" s="283">
        <f t="shared" si="6"/>
        <v>0</v>
      </c>
    </row>
    <row r="48" spans="1:29" ht="31.5" x14ac:dyDescent="0.25">
      <c r="A48" s="55" t="s">
        <v>149</v>
      </c>
      <c r="B48" s="35" t="s">
        <v>148</v>
      </c>
      <c r="C48" s="284">
        <f t="shared" si="9"/>
        <v>0</v>
      </c>
      <c r="D48" s="284">
        <v>0</v>
      </c>
      <c r="E48" s="283">
        <f t="shared" si="1"/>
        <v>0</v>
      </c>
      <c r="F48" s="283">
        <f t="shared" si="7"/>
        <v>0</v>
      </c>
      <c r="G48" s="285">
        <v>0</v>
      </c>
      <c r="H48" s="285">
        <v>0</v>
      </c>
      <c r="I48" s="285">
        <v>0</v>
      </c>
      <c r="J48" s="285">
        <v>0</v>
      </c>
      <c r="K48" s="285">
        <v>0</v>
      </c>
      <c r="L48" s="286">
        <f t="shared" si="8"/>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3">
        <f t="shared" si="4"/>
        <v>0</v>
      </c>
      <c r="AC48" s="283">
        <f t="shared" si="6"/>
        <v>0</v>
      </c>
    </row>
    <row r="49" spans="1:29" x14ac:dyDescent="0.25">
      <c r="A49" s="55" t="s">
        <v>147</v>
      </c>
      <c r="B49" s="35" t="s">
        <v>146</v>
      </c>
      <c r="C49" s="284">
        <f t="shared" si="9"/>
        <v>0</v>
      </c>
      <c r="D49" s="284">
        <v>0</v>
      </c>
      <c r="E49" s="283">
        <f t="shared" si="1"/>
        <v>0</v>
      </c>
      <c r="F49" s="283">
        <f t="shared" si="7"/>
        <v>0</v>
      </c>
      <c r="G49" s="285">
        <v>0</v>
      </c>
      <c r="H49" s="285">
        <v>0</v>
      </c>
      <c r="I49" s="285">
        <v>0</v>
      </c>
      <c r="J49" s="285">
        <v>0</v>
      </c>
      <c r="K49" s="285">
        <v>0</v>
      </c>
      <c r="L49" s="286">
        <f t="shared" si="8"/>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3">
        <f t="shared" si="4"/>
        <v>0</v>
      </c>
      <c r="AC49" s="283">
        <f t="shared" si="6"/>
        <v>0</v>
      </c>
    </row>
    <row r="50" spans="1:29" ht="18.75" x14ac:dyDescent="0.25">
      <c r="A50" s="55" t="s">
        <v>145</v>
      </c>
      <c r="B50" s="54" t="s">
        <v>144</v>
      </c>
      <c r="C50" s="284">
        <v>0</v>
      </c>
      <c r="D50" s="284">
        <v>0</v>
      </c>
      <c r="E50" s="283">
        <f t="shared" si="1"/>
        <v>0</v>
      </c>
      <c r="F50" s="283">
        <f t="shared" si="7"/>
        <v>0</v>
      </c>
      <c r="G50" s="285">
        <v>0</v>
      </c>
      <c r="H50" s="285">
        <v>0</v>
      </c>
      <c r="I50" s="285">
        <v>0</v>
      </c>
      <c r="J50" s="285">
        <v>0</v>
      </c>
      <c r="K50" s="285">
        <v>0</v>
      </c>
      <c r="L50" s="286">
        <f t="shared" si="8"/>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3">
        <f t="shared" si="4"/>
        <v>0</v>
      </c>
      <c r="AC50" s="283">
        <f t="shared" si="6"/>
        <v>0</v>
      </c>
    </row>
    <row r="51" spans="1:29" s="270" customFormat="1" ht="35.25" customHeight="1" x14ac:dyDescent="0.25">
      <c r="A51" s="58" t="s">
        <v>57</v>
      </c>
      <c r="B51" s="57" t="s">
        <v>143</v>
      </c>
      <c r="C51" s="284">
        <v>0</v>
      </c>
      <c r="D51" s="284">
        <v>0</v>
      </c>
      <c r="E51" s="283">
        <f t="shared" si="1"/>
        <v>0</v>
      </c>
      <c r="F51" s="283">
        <f t="shared" si="7"/>
        <v>0</v>
      </c>
      <c r="G51" s="284">
        <v>0</v>
      </c>
      <c r="H51" s="284">
        <v>0</v>
      </c>
      <c r="I51" s="284">
        <v>0</v>
      </c>
      <c r="J51" s="284">
        <v>0</v>
      </c>
      <c r="K51" s="284">
        <v>0</v>
      </c>
      <c r="L51" s="288">
        <v>0</v>
      </c>
      <c r="M51" s="284">
        <v>0</v>
      </c>
      <c r="N51" s="284">
        <v>0</v>
      </c>
      <c r="O51" s="284">
        <v>0</v>
      </c>
      <c r="P51" s="284">
        <v>0</v>
      </c>
      <c r="Q51" s="284">
        <v>0</v>
      </c>
      <c r="R51" s="284">
        <v>0</v>
      </c>
      <c r="S51" s="284">
        <v>0</v>
      </c>
      <c r="T51" s="284">
        <v>0</v>
      </c>
      <c r="U51" s="284">
        <v>0</v>
      </c>
      <c r="V51" s="284">
        <v>0</v>
      </c>
      <c r="W51" s="284">
        <v>0</v>
      </c>
      <c r="X51" s="284">
        <v>0</v>
      </c>
      <c r="Y51" s="284">
        <v>0</v>
      </c>
      <c r="Z51" s="284">
        <v>0</v>
      </c>
      <c r="AA51" s="284">
        <v>0</v>
      </c>
      <c r="AB51" s="283">
        <f t="shared" si="4"/>
        <v>0</v>
      </c>
      <c r="AC51" s="283">
        <f t="shared" si="6"/>
        <v>0</v>
      </c>
    </row>
    <row r="52" spans="1:29" x14ac:dyDescent="0.25">
      <c r="A52" s="55" t="s">
        <v>142</v>
      </c>
      <c r="B52" s="35" t="s">
        <v>141</v>
      </c>
      <c r="C52" s="284">
        <f>C30</f>
        <v>12.099999999999998</v>
      </c>
      <c r="D52" s="284">
        <v>0</v>
      </c>
      <c r="E52" s="283">
        <f t="shared" si="1"/>
        <v>12.099999999999998</v>
      </c>
      <c r="F52" s="283">
        <f t="shared" si="7"/>
        <v>12.099999999999998</v>
      </c>
      <c r="G52" s="285">
        <v>0</v>
      </c>
      <c r="H52" s="285">
        <v>0</v>
      </c>
      <c r="I52" s="285">
        <v>0</v>
      </c>
      <c r="J52" s="285">
        <v>0</v>
      </c>
      <c r="K52" s="285">
        <v>0</v>
      </c>
      <c r="L52" s="287">
        <v>0</v>
      </c>
      <c r="M52" s="285">
        <v>0</v>
      </c>
      <c r="N52" s="285">
        <v>0</v>
      </c>
      <c r="O52" s="285">
        <v>0</v>
      </c>
      <c r="P52" s="285">
        <v>0</v>
      </c>
      <c r="Q52" s="285">
        <v>0</v>
      </c>
      <c r="R52" s="285">
        <v>0</v>
      </c>
      <c r="S52" s="285">
        <v>0</v>
      </c>
      <c r="T52" s="285">
        <v>0</v>
      </c>
      <c r="U52" s="285">
        <v>0</v>
      </c>
      <c r="V52" s="285">
        <v>0</v>
      </c>
      <c r="W52" s="285">
        <v>0</v>
      </c>
      <c r="X52" s="285">
        <v>0</v>
      </c>
      <c r="Y52" s="285">
        <v>0</v>
      </c>
      <c r="Z52" s="285">
        <v>0</v>
      </c>
      <c r="AA52" s="285">
        <v>0</v>
      </c>
      <c r="AB52" s="283">
        <f t="shared" si="4"/>
        <v>0</v>
      </c>
      <c r="AC52" s="283">
        <f t="shared" si="6"/>
        <v>0</v>
      </c>
    </row>
    <row r="53" spans="1:29" x14ac:dyDescent="0.25">
      <c r="A53" s="55" t="s">
        <v>140</v>
      </c>
      <c r="B53" s="35" t="s">
        <v>134</v>
      </c>
      <c r="C53" s="284">
        <v>0</v>
      </c>
      <c r="D53" s="284">
        <v>0</v>
      </c>
      <c r="E53" s="283">
        <f t="shared" si="1"/>
        <v>0</v>
      </c>
      <c r="F53" s="283">
        <f t="shared" si="7"/>
        <v>0</v>
      </c>
      <c r="G53" s="285">
        <v>0</v>
      </c>
      <c r="H53" s="285">
        <v>0</v>
      </c>
      <c r="I53" s="285">
        <v>0</v>
      </c>
      <c r="J53" s="285">
        <v>0</v>
      </c>
      <c r="K53" s="285">
        <v>0</v>
      </c>
      <c r="L53" s="286">
        <v>0</v>
      </c>
      <c r="M53" s="285">
        <v>0</v>
      </c>
      <c r="N53" s="285">
        <v>0</v>
      </c>
      <c r="O53" s="285">
        <v>0</v>
      </c>
      <c r="P53" s="285">
        <v>0</v>
      </c>
      <c r="Q53" s="285">
        <v>0</v>
      </c>
      <c r="R53" s="285">
        <v>0</v>
      </c>
      <c r="S53" s="285">
        <v>0</v>
      </c>
      <c r="T53" s="285">
        <v>0</v>
      </c>
      <c r="U53" s="285">
        <v>0</v>
      </c>
      <c r="V53" s="285">
        <v>0</v>
      </c>
      <c r="W53" s="285">
        <v>0</v>
      </c>
      <c r="X53" s="285">
        <v>0</v>
      </c>
      <c r="Y53" s="285">
        <v>0</v>
      </c>
      <c r="Z53" s="285">
        <v>0</v>
      </c>
      <c r="AA53" s="285">
        <v>0</v>
      </c>
      <c r="AB53" s="283">
        <f t="shared" si="4"/>
        <v>0</v>
      </c>
      <c r="AC53" s="283">
        <f t="shared" si="6"/>
        <v>0</v>
      </c>
    </row>
    <row r="54" spans="1:29" x14ac:dyDescent="0.25">
      <c r="A54" s="55" t="s">
        <v>139</v>
      </c>
      <c r="B54" s="54" t="s">
        <v>133</v>
      </c>
      <c r="C54" s="284">
        <f>C37</f>
        <v>0</v>
      </c>
      <c r="D54" s="284">
        <v>0</v>
      </c>
      <c r="E54" s="283">
        <f t="shared" si="1"/>
        <v>0</v>
      </c>
      <c r="F54" s="283">
        <f t="shared" si="7"/>
        <v>0</v>
      </c>
      <c r="G54" s="285">
        <v>0</v>
      </c>
      <c r="H54" s="285">
        <v>0</v>
      </c>
      <c r="I54" s="285">
        <v>0</v>
      </c>
      <c r="J54" s="285">
        <v>0</v>
      </c>
      <c r="K54" s="285">
        <v>0</v>
      </c>
      <c r="L54" s="287">
        <f>L37</f>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3">
        <f t="shared" si="4"/>
        <v>0</v>
      </c>
      <c r="AC54" s="283">
        <f t="shared" si="6"/>
        <v>0</v>
      </c>
    </row>
    <row r="55" spans="1:29" x14ac:dyDescent="0.25">
      <c r="A55" s="55" t="s">
        <v>138</v>
      </c>
      <c r="B55" s="54" t="s">
        <v>132</v>
      </c>
      <c r="C55" s="284">
        <v>0</v>
      </c>
      <c r="D55" s="284">
        <v>0</v>
      </c>
      <c r="E55" s="283">
        <f t="shared" si="1"/>
        <v>0</v>
      </c>
      <c r="F55" s="283">
        <f t="shared" si="7"/>
        <v>0</v>
      </c>
      <c r="G55" s="285">
        <v>0</v>
      </c>
      <c r="H55" s="285">
        <v>0</v>
      </c>
      <c r="I55" s="285">
        <v>0</v>
      </c>
      <c r="J55" s="285">
        <v>0</v>
      </c>
      <c r="K55" s="285">
        <v>0</v>
      </c>
      <c r="L55" s="287">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3">
        <f t="shared" si="4"/>
        <v>0</v>
      </c>
      <c r="AC55" s="283">
        <f t="shared" si="6"/>
        <v>0</v>
      </c>
    </row>
    <row r="56" spans="1:29" x14ac:dyDescent="0.25">
      <c r="A56" s="55" t="s">
        <v>137</v>
      </c>
      <c r="B56" s="54" t="s">
        <v>131</v>
      </c>
      <c r="C56" s="284">
        <f>C39+C40+C41</f>
        <v>0</v>
      </c>
      <c r="D56" s="284">
        <v>0</v>
      </c>
      <c r="E56" s="283">
        <f t="shared" si="1"/>
        <v>0</v>
      </c>
      <c r="F56" s="283">
        <f t="shared" si="7"/>
        <v>0</v>
      </c>
      <c r="G56" s="285">
        <v>0</v>
      </c>
      <c r="H56" s="285">
        <v>0</v>
      </c>
      <c r="I56" s="285">
        <v>0</v>
      </c>
      <c r="J56" s="285">
        <v>0</v>
      </c>
      <c r="K56" s="285">
        <v>0</v>
      </c>
      <c r="L56" s="287">
        <f>L39+L40+L41</f>
        <v>0</v>
      </c>
      <c r="M56" s="285">
        <v>0</v>
      </c>
      <c r="N56" s="285">
        <v>0</v>
      </c>
      <c r="O56" s="285">
        <v>0</v>
      </c>
      <c r="P56" s="285">
        <v>0</v>
      </c>
      <c r="Q56" s="285">
        <v>0</v>
      </c>
      <c r="R56" s="285">
        <v>0</v>
      </c>
      <c r="S56" s="285">
        <v>0</v>
      </c>
      <c r="T56" s="285">
        <v>0</v>
      </c>
      <c r="U56" s="285">
        <v>0</v>
      </c>
      <c r="V56" s="285">
        <v>0</v>
      </c>
      <c r="W56" s="285">
        <v>0</v>
      </c>
      <c r="X56" s="285">
        <v>0</v>
      </c>
      <c r="Y56" s="285">
        <v>0</v>
      </c>
      <c r="Z56" s="285">
        <v>0</v>
      </c>
      <c r="AA56" s="285">
        <v>0</v>
      </c>
      <c r="AB56" s="283">
        <f t="shared" si="4"/>
        <v>0</v>
      </c>
      <c r="AC56" s="283">
        <f t="shared" si="6"/>
        <v>0</v>
      </c>
    </row>
    <row r="57" spans="1:29" ht="18.75" x14ac:dyDescent="0.25">
      <c r="A57" s="55" t="s">
        <v>136</v>
      </c>
      <c r="B57" s="54" t="s">
        <v>130</v>
      </c>
      <c r="C57" s="284">
        <v>0</v>
      </c>
      <c r="D57" s="284">
        <v>0</v>
      </c>
      <c r="E57" s="283">
        <f t="shared" si="1"/>
        <v>0</v>
      </c>
      <c r="F57" s="283">
        <f t="shared" ref="F57:F63" si="10">E57</f>
        <v>0</v>
      </c>
      <c r="G57" s="285">
        <v>0</v>
      </c>
      <c r="H57" s="285">
        <v>0</v>
      </c>
      <c r="I57" s="285">
        <v>0</v>
      </c>
      <c r="J57" s="285">
        <v>0</v>
      </c>
      <c r="K57" s="285">
        <v>0</v>
      </c>
      <c r="L57" s="285">
        <f>C57</f>
        <v>0</v>
      </c>
      <c r="M57" s="285">
        <v>0</v>
      </c>
      <c r="N57" s="285">
        <v>0</v>
      </c>
      <c r="O57" s="285">
        <v>0</v>
      </c>
      <c r="P57" s="285">
        <v>0</v>
      </c>
      <c r="Q57" s="285">
        <v>0</v>
      </c>
      <c r="R57" s="285">
        <v>0</v>
      </c>
      <c r="S57" s="285">
        <v>0</v>
      </c>
      <c r="T57" s="285">
        <v>0</v>
      </c>
      <c r="U57" s="285">
        <v>0</v>
      </c>
      <c r="V57" s="285">
        <v>0</v>
      </c>
      <c r="W57" s="285">
        <v>0</v>
      </c>
      <c r="X57" s="285">
        <v>0</v>
      </c>
      <c r="Y57" s="285">
        <v>0</v>
      </c>
      <c r="Z57" s="285">
        <v>0</v>
      </c>
      <c r="AA57" s="285">
        <v>0</v>
      </c>
      <c r="AB57" s="283">
        <f t="shared" si="4"/>
        <v>0</v>
      </c>
      <c r="AC57" s="283">
        <f t="shared" si="6"/>
        <v>0</v>
      </c>
    </row>
    <row r="58" spans="1:29" s="270" customFormat="1" ht="36.75" customHeight="1" x14ac:dyDescent="0.25">
      <c r="A58" s="58" t="s">
        <v>56</v>
      </c>
      <c r="B58" s="73" t="s">
        <v>233</v>
      </c>
      <c r="C58" s="284">
        <v>0</v>
      </c>
      <c r="D58" s="284">
        <v>0</v>
      </c>
      <c r="E58" s="283">
        <f t="shared" si="1"/>
        <v>0</v>
      </c>
      <c r="F58" s="283">
        <f t="shared" si="10"/>
        <v>0</v>
      </c>
      <c r="G58" s="284">
        <v>0</v>
      </c>
      <c r="H58" s="284">
        <v>0</v>
      </c>
      <c r="I58" s="284">
        <v>0</v>
      </c>
      <c r="J58" s="284">
        <v>0</v>
      </c>
      <c r="K58" s="284">
        <v>0</v>
      </c>
      <c r="L58" s="284">
        <v>0</v>
      </c>
      <c r="M58" s="284">
        <v>0</v>
      </c>
      <c r="N58" s="284">
        <v>0</v>
      </c>
      <c r="O58" s="284">
        <v>0</v>
      </c>
      <c r="P58" s="284">
        <v>0</v>
      </c>
      <c r="Q58" s="284">
        <v>0</v>
      </c>
      <c r="R58" s="284">
        <v>0</v>
      </c>
      <c r="S58" s="284">
        <v>0</v>
      </c>
      <c r="T58" s="284">
        <v>0</v>
      </c>
      <c r="U58" s="284">
        <v>0</v>
      </c>
      <c r="V58" s="284">
        <v>0</v>
      </c>
      <c r="W58" s="284">
        <v>0</v>
      </c>
      <c r="X58" s="284">
        <v>0</v>
      </c>
      <c r="Y58" s="284">
        <v>0</v>
      </c>
      <c r="Z58" s="284">
        <v>0</v>
      </c>
      <c r="AA58" s="284">
        <v>0</v>
      </c>
      <c r="AB58" s="283">
        <f t="shared" si="4"/>
        <v>0</v>
      </c>
      <c r="AC58" s="283">
        <f t="shared" si="6"/>
        <v>0</v>
      </c>
    </row>
    <row r="59" spans="1:29" s="270" customFormat="1" x14ac:dyDescent="0.25">
      <c r="A59" s="58" t="s">
        <v>54</v>
      </c>
      <c r="B59" s="57" t="s">
        <v>135</v>
      </c>
      <c r="C59" s="284">
        <v>0</v>
      </c>
      <c r="D59" s="284">
        <v>0</v>
      </c>
      <c r="E59" s="283">
        <f t="shared" si="1"/>
        <v>0</v>
      </c>
      <c r="F59" s="283">
        <f t="shared" si="10"/>
        <v>0</v>
      </c>
      <c r="G59" s="284">
        <v>0</v>
      </c>
      <c r="H59" s="284">
        <v>0</v>
      </c>
      <c r="I59" s="284">
        <v>0</v>
      </c>
      <c r="J59" s="284">
        <v>0</v>
      </c>
      <c r="K59" s="284">
        <v>0</v>
      </c>
      <c r="L59" s="284">
        <v>0</v>
      </c>
      <c r="M59" s="284">
        <v>0</v>
      </c>
      <c r="N59" s="284">
        <v>0</v>
      </c>
      <c r="O59" s="284">
        <v>0</v>
      </c>
      <c r="P59" s="284">
        <v>0</v>
      </c>
      <c r="Q59" s="284">
        <v>0</v>
      </c>
      <c r="R59" s="284">
        <v>0</v>
      </c>
      <c r="S59" s="284">
        <v>0</v>
      </c>
      <c r="T59" s="284">
        <v>0</v>
      </c>
      <c r="U59" s="284">
        <v>0</v>
      </c>
      <c r="V59" s="284">
        <v>0</v>
      </c>
      <c r="W59" s="284">
        <v>0</v>
      </c>
      <c r="X59" s="284">
        <v>0</v>
      </c>
      <c r="Y59" s="284">
        <v>0</v>
      </c>
      <c r="Z59" s="284">
        <v>0</v>
      </c>
      <c r="AA59" s="284">
        <v>0</v>
      </c>
      <c r="AB59" s="283">
        <f t="shared" si="4"/>
        <v>0</v>
      </c>
      <c r="AC59" s="283">
        <f t="shared" si="6"/>
        <v>0</v>
      </c>
    </row>
    <row r="60" spans="1:29" x14ac:dyDescent="0.25">
      <c r="A60" s="55" t="s">
        <v>227</v>
      </c>
      <c r="B60" s="56" t="s">
        <v>156</v>
      </c>
      <c r="C60" s="284">
        <v>0</v>
      </c>
      <c r="D60" s="284">
        <v>0</v>
      </c>
      <c r="E60" s="283">
        <f t="shared" si="1"/>
        <v>0</v>
      </c>
      <c r="F60" s="283">
        <f t="shared" si="10"/>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3">
        <f t="shared" si="4"/>
        <v>0</v>
      </c>
      <c r="AC60" s="283">
        <f t="shared" si="6"/>
        <v>0</v>
      </c>
    </row>
    <row r="61" spans="1:29" x14ac:dyDescent="0.25">
      <c r="A61" s="55" t="s">
        <v>228</v>
      </c>
      <c r="B61" s="56" t="s">
        <v>154</v>
      </c>
      <c r="C61" s="284">
        <v>0</v>
      </c>
      <c r="D61" s="284">
        <v>0</v>
      </c>
      <c r="E61" s="283">
        <f t="shared" si="1"/>
        <v>0</v>
      </c>
      <c r="F61" s="283">
        <f t="shared" si="10"/>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3">
        <f t="shared" si="4"/>
        <v>0</v>
      </c>
      <c r="AC61" s="283">
        <f t="shared" si="6"/>
        <v>0</v>
      </c>
    </row>
    <row r="62" spans="1:29" x14ac:dyDescent="0.25">
      <c r="A62" s="55" t="s">
        <v>229</v>
      </c>
      <c r="B62" s="56" t="s">
        <v>152</v>
      </c>
      <c r="C62" s="284">
        <v>0</v>
      </c>
      <c r="D62" s="284">
        <v>0</v>
      </c>
      <c r="E62" s="283">
        <f t="shared" si="1"/>
        <v>0</v>
      </c>
      <c r="F62" s="283">
        <f t="shared" si="10"/>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3">
        <f t="shared" si="4"/>
        <v>0</v>
      </c>
      <c r="AC62" s="283">
        <f t="shared" si="6"/>
        <v>0</v>
      </c>
    </row>
    <row r="63" spans="1:29" x14ac:dyDescent="0.25">
      <c r="A63" s="55" t="s">
        <v>230</v>
      </c>
      <c r="B63" s="56" t="s">
        <v>232</v>
      </c>
      <c r="C63" s="284">
        <v>0</v>
      </c>
      <c r="D63" s="284">
        <v>0</v>
      </c>
      <c r="E63" s="283">
        <f t="shared" si="1"/>
        <v>0</v>
      </c>
      <c r="F63" s="283">
        <f t="shared" si="10"/>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3">
        <f t="shared" si="4"/>
        <v>0</v>
      </c>
      <c r="AC63" s="283">
        <f t="shared" si="6"/>
        <v>0</v>
      </c>
    </row>
    <row r="64" spans="1:29" ht="18.75" x14ac:dyDescent="0.25">
      <c r="A64" s="55" t="s">
        <v>231</v>
      </c>
      <c r="B64" s="54" t="s">
        <v>130</v>
      </c>
      <c r="C64" s="284">
        <v>0</v>
      </c>
      <c r="D64" s="284">
        <v>0</v>
      </c>
      <c r="E64" s="283">
        <f t="shared" si="1"/>
        <v>0</v>
      </c>
      <c r="F64" s="283">
        <f>E64</f>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3">
        <f t="shared" si="4"/>
        <v>0</v>
      </c>
      <c r="AC64" s="283">
        <f t="shared" si="6"/>
        <v>0</v>
      </c>
    </row>
    <row r="65" spans="1:28" x14ac:dyDescent="0.25">
      <c r="A65" s="51"/>
      <c r="B65" s="52"/>
      <c r="C65" s="52"/>
      <c r="D65" s="271"/>
      <c r="E65" s="52"/>
      <c r="F65" s="52"/>
      <c r="G65" s="52"/>
      <c r="H65" s="52"/>
      <c r="I65" s="52"/>
      <c r="J65" s="52"/>
      <c r="K65" s="52"/>
      <c r="L65" s="51"/>
      <c r="M65" s="51"/>
    </row>
    <row r="66" spans="1:28" ht="54" customHeight="1" x14ac:dyDescent="0.25">
      <c r="B66" s="399"/>
      <c r="C66" s="399"/>
      <c r="D66" s="399"/>
      <c r="E66" s="399"/>
      <c r="F66" s="399"/>
      <c r="G66" s="399"/>
      <c r="H66" s="399"/>
      <c r="I66" s="399"/>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99"/>
      <c r="C68" s="399"/>
      <c r="D68" s="399"/>
      <c r="E68" s="399"/>
      <c r="F68" s="399"/>
      <c r="G68" s="399"/>
      <c r="H68" s="399"/>
      <c r="I68" s="399"/>
      <c r="J68" s="48"/>
      <c r="K68" s="48"/>
    </row>
    <row r="70" spans="1:28" ht="36.75" customHeight="1" x14ac:dyDescent="0.25">
      <c r="B70" s="399"/>
      <c r="C70" s="399"/>
      <c r="D70" s="399"/>
      <c r="E70" s="399"/>
      <c r="F70" s="399"/>
      <c r="G70" s="399"/>
      <c r="H70" s="399"/>
      <c r="I70" s="399"/>
      <c r="J70" s="48"/>
      <c r="K70" s="48"/>
    </row>
    <row r="71" spans="1:28" x14ac:dyDescent="0.25">
      <c r="N71" s="49"/>
    </row>
    <row r="72" spans="1:28" ht="51" customHeight="1" x14ac:dyDescent="0.25">
      <c r="B72" s="399"/>
      <c r="C72" s="399"/>
      <c r="D72" s="399"/>
      <c r="E72" s="399"/>
      <c r="F72" s="399"/>
      <c r="G72" s="399"/>
      <c r="H72" s="399"/>
      <c r="I72" s="399"/>
      <c r="J72" s="48"/>
      <c r="K72" s="48"/>
      <c r="N72" s="49"/>
    </row>
    <row r="73" spans="1:28" ht="32.25" customHeight="1" x14ac:dyDescent="0.25">
      <c r="B73" s="399"/>
      <c r="C73" s="399"/>
      <c r="D73" s="399"/>
      <c r="E73" s="399"/>
      <c r="F73" s="399"/>
      <c r="G73" s="399"/>
      <c r="H73" s="399"/>
      <c r="I73" s="399"/>
      <c r="J73" s="48"/>
      <c r="K73" s="48"/>
    </row>
    <row r="74" spans="1:28" ht="51.75" customHeight="1" x14ac:dyDescent="0.25">
      <c r="B74" s="399"/>
      <c r="C74" s="399"/>
      <c r="D74" s="399"/>
      <c r="E74" s="399"/>
      <c r="F74" s="399"/>
      <c r="G74" s="399"/>
      <c r="H74" s="399"/>
      <c r="I74" s="399"/>
      <c r="J74" s="48"/>
      <c r="K74" s="48"/>
    </row>
    <row r="75" spans="1:28" ht="21.75" customHeight="1" x14ac:dyDescent="0.25">
      <c r="B75" s="401"/>
      <c r="C75" s="401"/>
      <c r="D75" s="401"/>
      <c r="E75" s="401"/>
      <c r="F75" s="401"/>
      <c r="G75" s="401"/>
      <c r="H75" s="401"/>
      <c r="I75" s="401"/>
      <c r="J75" s="135"/>
      <c r="K75" s="135"/>
    </row>
    <row r="76" spans="1:28" ht="23.25" customHeight="1" x14ac:dyDescent="0.25"/>
    <row r="77" spans="1:28" ht="18.75" customHeight="1" x14ac:dyDescent="0.25">
      <c r="B77" s="400"/>
      <c r="C77" s="400"/>
      <c r="D77" s="400"/>
      <c r="E77" s="400"/>
      <c r="F77" s="400"/>
      <c r="G77" s="400"/>
      <c r="H77" s="400"/>
      <c r="I77" s="400"/>
      <c r="J77" s="52"/>
      <c r="K77" s="52"/>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4:AI77"/>
  <sheetViews>
    <sheetView tabSelected="1" topLeftCell="A9" zoomScale="70" zoomScaleNormal="70" zoomScaleSheetLayoutView="70" workbookViewId="0">
      <selection activeCell="AH30" sqref="AH30:AM30"/>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15.42578125" style="47" customWidth="1"/>
    <col min="6" max="6" width="10.85546875" style="47" customWidth="1"/>
    <col min="7" max="20" width="9.140625" style="47" customWidth="1"/>
    <col min="21" max="21" width="8.28515625" style="47" customWidth="1"/>
    <col min="22" max="26" width="9.140625" style="47" customWidth="1"/>
    <col min="27" max="27" width="13.140625" style="47" customWidth="1"/>
    <col min="28" max="28" width="12.85546875" style="47" customWidth="1"/>
    <col min="29" max="16384" width="9.140625" style="47"/>
  </cols>
  <sheetData>
    <row r="4" spans="1:27" ht="18.75" customHeight="1" x14ac:dyDescent="0.25">
      <c r="A4" s="322" t="str">
        <f>'6.1. Паспорт сетевой график'!A5:K5</f>
        <v>Год раскрытия информации: 2024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row>
    <row r="6" spans="1:27"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row>
    <row r="7" spans="1:27" ht="18.75" x14ac:dyDescent="0.25">
      <c r="A7" s="280"/>
      <c r="B7" s="280"/>
      <c r="C7" s="280"/>
      <c r="D7" s="280"/>
      <c r="E7" s="280"/>
      <c r="F7" s="280"/>
      <c r="G7" s="281"/>
      <c r="H7" s="281"/>
      <c r="I7" s="281"/>
      <c r="J7" s="281"/>
      <c r="K7" s="281"/>
      <c r="L7" s="281"/>
      <c r="M7" s="281"/>
      <c r="N7" s="281"/>
      <c r="O7" s="281"/>
      <c r="P7" s="281"/>
      <c r="Q7" s="281"/>
      <c r="R7" s="281"/>
      <c r="S7" s="281"/>
      <c r="T7" s="281"/>
      <c r="U7" s="281"/>
      <c r="V7" s="281"/>
      <c r="W7" s="281"/>
      <c r="X7" s="281"/>
      <c r="Y7" s="281"/>
      <c r="Z7" s="281"/>
      <c r="AA7" s="281"/>
    </row>
    <row r="8" spans="1:27" x14ac:dyDescent="0.25">
      <c r="A8" s="385" t="str">
        <f>'6.1. Паспорт сетевой график'!A9</f>
        <v xml:space="preserve">Акционерное общество "Западная энергетическая компания" </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row>
    <row r="9" spans="1:27" ht="18.75" customHeight="1" x14ac:dyDescent="0.25">
      <c r="A9" s="383" t="s">
        <v>6</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1:27" ht="18.75" x14ac:dyDescent="0.25">
      <c r="A10" s="280"/>
      <c r="B10" s="280"/>
      <c r="C10" s="280"/>
      <c r="D10" s="280"/>
      <c r="E10" s="280"/>
      <c r="F10" s="280"/>
      <c r="G10" s="281"/>
      <c r="H10" s="281"/>
      <c r="I10" s="281"/>
      <c r="J10" s="281"/>
      <c r="K10" s="281"/>
      <c r="L10" s="281"/>
      <c r="M10" s="281"/>
      <c r="N10" s="281"/>
      <c r="O10" s="281"/>
      <c r="P10" s="281"/>
      <c r="Q10" s="281"/>
      <c r="R10" s="281"/>
      <c r="S10" s="281"/>
      <c r="T10" s="281"/>
      <c r="U10" s="281"/>
      <c r="V10" s="281"/>
      <c r="W10" s="281"/>
      <c r="X10" s="281"/>
      <c r="Y10" s="281"/>
      <c r="Z10" s="281"/>
      <c r="AA10" s="281"/>
    </row>
    <row r="11" spans="1:27" x14ac:dyDescent="0.25">
      <c r="A11" s="385" t="str">
        <f>'6.1. Паспорт сетевой график'!A12</f>
        <v>O 24-04</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row>
    <row r="12" spans="1:27" x14ac:dyDescent="0.25">
      <c r="A12" s="383" t="s">
        <v>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1:27" ht="16.5" customHeight="1" x14ac:dyDescent="0.3">
      <c r="A13" s="282"/>
      <c r="B13" s="282"/>
      <c r="C13" s="282"/>
      <c r="D13" s="282"/>
      <c r="E13" s="282"/>
      <c r="F13" s="282"/>
      <c r="G13" s="62"/>
      <c r="H13" s="62"/>
      <c r="I13" s="62"/>
      <c r="J13" s="62"/>
      <c r="K13" s="62"/>
      <c r="L13" s="62"/>
      <c r="M13" s="62"/>
      <c r="N13" s="62"/>
      <c r="O13" s="62"/>
      <c r="P13" s="62"/>
      <c r="Q13" s="62"/>
      <c r="R13" s="62"/>
      <c r="S13" s="62"/>
      <c r="T13" s="62"/>
      <c r="U13" s="62"/>
      <c r="V13" s="62"/>
      <c r="W13" s="62"/>
      <c r="X13" s="62"/>
      <c r="Y13" s="62"/>
      <c r="Z13" s="62"/>
      <c r="AA13" s="62"/>
    </row>
    <row r="14" spans="1:27" ht="36" customHeight="1" x14ac:dyDescent="0.25">
      <c r="A14" s="386" t="str">
        <f>'6.1. Паспорт сетевой график'!A15</f>
        <v xml:space="preserve">Модернизация системы видеонаблюдения на ПС "Луговая" АО "Западная энергетическая компания" </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row>
    <row r="15" spans="1:27" ht="15.75" customHeight="1" x14ac:dyDescent="0.25">
      <c r="A15" s="383" t="s">
        <v>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row>
    <row r="16" spans="1:27"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row>
    <row r="18" spans="1:35" x14ac:dyDescent="0.25">
      <c r="A18" s="388" t="s">
        <v>500</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row>
    <row r="20" spans="1:35" ht="33" customHeight="1" x14ac:dyDescent="0.25">
      <c r="A20" s="378" t="s">
        <v>191</v>
      </c>
      <c r="B20" s="378" t="s">
        <v>190</v>
      </c>
      <c r="C20" s="402" t="s">
        <v>189</v>
      </c>
      <c r="D20" s="402"/>
      <c r="E20" s="408" t="s">
        <v>188</v>
      </c>
      <c r="F20" s="403" t="s">
        <v>620</v>
      </c>
      <c r="G20" s="406">
        <v>2025</v>
      </c>
      <c r="H20" s="407"/>
      <c r="I20" s="407"/>
      <c r="J20" s="407"/>
      <c r="K20" s="406">
        <v>2026</v>
      </c>
      <c r="L20" s="407"/>
      <c r="M20" s="407"/>
      <c r="N20" s="407"/>
      <c r="O20" s="406">
        <v>2027</v>
      </c>
      <c r="P20" s="407"/>
      <c r="Q20" s="407"/>
      <c r="R20" s="407"/>
      <c r="S20" s="413">
        <v>2028</v>
      </c>
      <c r="T20" s="413"/>
      <c r="U20" s="413"/>
      <c r="V20" s="413"/>
      <c r="W20" s="410">
        <v>2029</v>
      </c>
      <c r="X20" s="411"/>
      <c r="Y20" s="411"/>
      <c r="Z20" s="412"/>
      <c r="AA20" s="376" t="s">
        <v>187</v>
      </c>
      <c r="AB20" s="376"/>
      <c r="AC20" s="61"/>
    </row>
    <row r="21" spans="1:35" ht="59.25" customHeight="1" x14ac:dyDescent="0.25">
      <c r="A21" s="379"/>
      <c r="B21" s="379"/>
      <c r="C21" s="402"/>
      <c r="D21" s="402"/>
      <c r="E21" s="409"/>
      <c r="F21" s="404"/>
      <c r="G21" s="402" t="s">
        <v>2</v>
      </c>
      <c r="H21" s="402"/>
      <c r="I21" s="402" t="s">
        <v>186</v>
      </c>
      <c r="J21" s="402"/>
      <c r="K21" s="402" t="s">
        <v>2</v>
      </c>
      <c r="L21" s="402"/>
      <c r="M21" s="402" t="s">
        <v>186</v>
      </c>
      <c r="N21" s="402"/>
      <c r="O21" s="402" t="s">
        <v>2</v>
      </c>
      <c r="P21" s="402"/>
      <c r="Q21" s="402" t="s">
        <v>186</v>
      </c>
      <c r="R21" s="402"/>
      <c r="S21" s="402" t="s">
        <v>2</v>
      </c>
      <c r="T21" s="402"/>
      <c r="U21" s="402" t="s">
        <v>186</v>
      </c>
      <c r="V21" s="402"/>
      <c r="W21" s="402" t="s">
        <v>2</v>
      </c>
      <c r="X21" s="402"/>
      <c r="Y21" s="402" t="s">
        <v>186</v>
      </c>
      <c r="Z21" s="402"/>
      <c r="AA21" s="376"/>
      <c r="AB21" s="376"/>
    </row>
    <row r="22" spans="1:35" ht="89.25" customHeight="1" x14ac:dyDescent="0.25">
      <c r="A22" s="380"/>
      <c r="B22" s="380"/>
      <c r="C22" s="60" t="s">
        <v>2</v>
      </c>
      <c r="D22" s="60" t="s">
        <v>186</v>
      </c>
      <c r="E22" s="60" t="s">
        <v>619</v>
      </c>
      <c r="F22" s="405"/>
      <c r="G22" s="313" t="s">
        <v>479</v>
      </c>
      <c r="H22" s="313" t="s">
        <v>480</v>
      </c>
      <c r="I22" s="313" t="s">
        <v>479</v>
      </c>
      <c r="J22" s="313" t="s">
        <v>480</v>
      </c>
      <c r="K22" s="313" t="s">
        <v>479</v>
      </c>
      <c r="L22" s="313" t="s">
        <v>480</v>
      </c>
      <c r="M22" s="313" t="s">
        <v>479</v>
      </c>
      <c r="N22" s="313" t="s">
        <v>480</v>
      </c>
      <c r="O22" s="313" t="s">
        <v>479</v>
      </c>
      <c r="P22" s="313" t="s">
        <v>480</v>
      </c>
      <c r="Q22" s="313" t="s">
        <v>479</v>
      </c>
      <c r="R22" s="313" t="s">
        <v>480</v>
      </c>
      <c r="S22" s="313" t="s">
        <v>479</v>
      </c>
      <c r="T22" s="313" t="s">
        <v>480</v>
      </c>
      <c r="U22" s="313" t="s">
        <v>479</v>
      </c>
      <c r="V22" s="313" t="s">
        <v>480</v>
      </c>
      <c r="W22" s="313" t="s">
        <v>479</v>
      </c>
      <c r="X22" s="313" t="s">
        <v>480</v>
      </c>
      <c r="Y22" s="313" t="s">
        <v>479</v>
      </c>
      <c r="Z22" s="313" t="s">
        <v>480</v>
      </c>
      <c r="AA22" s="312" t="s">
        <v>479</v>
      </c>
      <c r="AB22" s="312" t="s">
        <v>479</v>
      </c>
    </row>
    <row r="23" spans="1:35" ht="19.5" customHeight="1" x14ac:dyDescent="0.25">
      <c r="A23" s="276">
        <v>1</v>
      </c>
      <c r="B23" s="276">
        <v>2</v>
      </c>
      <c r="C23" s="276">
        <v>3</v>
      </c>
      <c r="D23" s="276">
        <v>4</v>
      </c>
      <c r="E23" s="276">
        <f>D23+1</f>
        <v>5</v>
      </c>
      <c r="F23" s="276">
        <f t="shared" ref="F23:Z23" si="0">E23+1</f>
        <v>6</v>
      </c>
      <c r="G23" s="276">
        <f t="shared" si="0"/>
        <v>7</v>
      </c>
      <c r="H23" s="276">
        <f t="shared" si="0"/>
        <v>8</v>
      </c>
      <c r="I23" s="276">
        <f t="shared" si="0"/>
        <v>9</v>
      </c>
      <c r="J23" s="276">
        <f t="shared" si="0"/>
        <v>10</v>
      </c>
      <c r="K23" s="276">
        <f t="shared" si="0"/>
        <v>11</v>
      </c>
      <c r="L23" s="276">
        <f t="shared" si="0"/>
        <v>12</v>
      </c>
      <c r="M23" s="276">
        <f t="shared" si="0"/>
        <v>13</v>
      </c>
      <c r="N23" s="276">
        <f t="shared" si="0"/>
        <v>14</v>
      </c>
      <c r="O23" s="276">
        <f t="shared" si="0"/>
        <v>15</v>
      </c>
      <c r="P23" s="276">
        <f t="shared" si="0"/>
        <v>16</v>
      </c>
      <c r="Q23" s="276">
        <f t="shared" si="0"/>
        <v>17</v>
      </c>
      <c r="R23" s="276">
        <f t="shared" si="0"/>
        <v>18</v>
      </c>
      <c r="S23" s="276">
        <f t="shared" si="0"/>
        <v>19</v>
      </c>
      <c r="T23" s="276">
        <f t="shared" si="0"/>
        <v>20</v>
      </c>
      <c r="U23" s="276">
        <f t="shared" si="0"/>
        <v>21</v>
      </c>
      <c r="V23" s="276">
        <f t="shared" si="0"/>
        <v>22</v>
      </c>
      <c r="W23" s="276">
        <f t="shared" si="0"/>
        <v>23</v>
      </c>
      <c r="X23" s="276">
        <f t="shared" si="0"/>
        <v>24</v>
      </c>
      <c r="Y23" s="276">
        <f t="shared" si="0"/>
        <v>25</v>
      </c>
      <c r="Z23" s="276">
        <f t="shared" si="0"/>
        <v>26</v>
      </c>
      <c r="AA23" s="276">
        <f>Z23+1</f>
        <v>27</v>
      </c>
      <c r="AB23" s="276">
        <f>AA23+1</f>
        <v>28</v>
      </c>
    </row>
    <row r="24" spans="1:35" ht="47.25" customHeight="1" x14ac:dyDescent="0.25">
      <c r="A24" s="58">
        <v>1</v>
      </c>
      <c r="B24" s="57" t="s">
        <v>185</v>
      </c>
      <c r="C24" s="293">
        <f>C30*1.2</f>
        <v>2.5931651134920002</v>
      </c>
      <c r="D24" s="287" t="s">
        <v>586</v>
      </c>
      <c r="E24" s="293">
        <f>C24</f>
        <v>2.5931651134920002</v>
      </c>
      <c r="F24" s="287">
        <v>0</v>
      </c>
      <c r="G24" s="287">
        <f>C24</f>
        <v>2.5931651134920002</v>
      </c>
      <c r="H24" s="293">
        <f t="shared" ref="H24:L24" si="1">SUM(H25:H29)</f>
        <v>0</v>
      </c>
      <c r="I24" s="287" t="s">
        <v>586</v>
      </c>
      <c r="J24" s="287" t="s">
        <v>586</v>
      </c>
      <c r="K24" s="287">
        <v>0</v>
      </c>
      <c r="L24" s="293">
        <f t="shared" si="1"/>
        <v>0</v>
      </c>
      <c r="M24" s="287" t="s">
        <v>586</v>
      </c>
      <c r="N24" s="287" t="s">
        <v>586</v>
      </c>
      <c r="O24" s="287">
        <v>0</v>
      </c>
      <c r="P24" s="287">
        <v>0</v>
      </c>
      <c r="Q24" s="287" t="s">
        <v>586</v>
      </c>
      <c r="R24" s="287" t="s">
        <v>586</v>
      </c>
      <c r="S24" s="287">
        <v>0</v>
      </c>
      <c r="T24" s="287">
        <v>0</v>
      </c>
      <c r="U24" s="287" t="s">
        <v>586</v>
      </c>
      <c r="V24" s="287" t="s">
        <v>586</v>
      </c>
      <c r="W24" s="287">
        <v>0</v>
      </c>
      <c r="X24" s="287">
        <v>0</v>
      </c>
      <c r="Y24" s="287" t="s">
        <v>586</v>
      </c>
      <c r="Z24" s="287" t="s">
        <v>586</v>
      </c>
      <c r="AA24" s="293">
        <f>G24+K24+O24+S24+W24</f>
        <v>2.5931651134920002</v>
      </c>
      <c r="AB24" s="287" t="s">
        <v>586</v>
      </c>
    </row>
    <row r="25" spans="1:35" ht="24" customHeight="1" x14ac:dyDescent="0.25">
      <c r="A25" s="55" t="s">
        <v>184</v>
      </c>
      <c r="B25" s="35" t="s">
        <v>183</v>
      </c>
      <c r="C25" s="293">
        <v>0</v>
      </c>
      <c r="D25" s="287" t="s">
        <v>586</v>
      </c>
      <c r="E25" s="293">
        <f t="shared" ref="E25:E64" si="2">C25</f>
        <v>0</v>
      </c>
      <c r="F25" s="287">
        <v>0</v>
      </c>
      <c r="G25" s="287">
        <f t="shared" ref="G25:G64" si="3">C25</f>
        <v>0</v>
      </c>
      <c r="H25" s="287">
        <v>0</v>
      </c>
      <c r="I25" s="287" t="s">
        <v>586</v>
      </c>
      <c r="J25" s="287" t="s">
        <v>586</v>
      </c>
      <c r="K25" s="287">
        <v>0</v>
      </c>
      <c r="L25" s="287">
        <v>0</v>
      </c>
      <c r="M25" s="287" t="s">
        <v>586</v>
      </c>
      <c r="N25" s="287" t="s">
        <v>586</v>
      </c>
      <c r="O25" s="287">
        <v>0</v>
      </c>
      <c r="P25" s="287">
        <v>0</v>
      </c>
      <c r="Q25" s="287" t="s">
        <v>586</v>
      </c>
      <c r="R25" s="287" t="s">
        <v>586</v>
      </c>
      <c r="S25" s="287">
        <v>0</v>
      </c>
      <c r="T25" s="287">
        <v>0</v>
      </c>
      <c r="U25" s="287" t="s">
        <v>586</v>
      </c>
      <c r="V25" s="287" t="s">
        <v>586</v>
      </c>
      <c r="W25" s="287">
        <v>0</v>
      </c>
      <c r="X25" s="287">
        <v>0</v>
      </c>
      <c r="Y25" s="287" t="s">
        <v>586</v>
      </c>
      <c r="Z25" s="287" t="s">
        <v>586</v>
      </c>
      <c r="AA25" s="293">
        <f t="shared" ref="AA25:AA64" si="4">G25+K25+O25+S25+W25</f>
        <v>0</v>
      </c>
      <c r="AB25" s="287" t="s">
        <v>586</v>
      </c>
    </row>
    <row r="26" spans="1:35" x14ac:dyDescent="0.25">
      <c r="A26" s="55" t="s">
        <v>182</v>
      </c>
      <c r="B26" s="35" t="s">
        <v>181</v>
      </c>
      <c r="C26" s="293">
        <v>0</v>
      </c>
      <c r="D26" s="287" t="s">
        <v>586</v>
      </c>
      <c r="E26" s="293">
        <f t="shared" si="2"/>
        <v>0</v>
      </c>
      <c r="F26" s="287">
        <v>0</v>
      </c>
      <c r="G26" s="287">
        <f t="shared" si="3"/>
        <v>0</v>
      </c>
      <c r="H26" s="287">
        <v>0</v>
      </c>
      <c r="I26" s="287" t="s">
        <v>586</v>
      </c>
      <c r="J26" s="287" t="s">
        <v>586</v>
      </c>
      <c r="K26" s="287">
        <v>0</v>
      </c>
      <c r="L26" s="287">
        <v>0</v>
      </c>
      <c r="M26" s="287" t="s">
        <v>586</v>
      </c>
      <c r="N26" s="287" t="s">
        <v>586</v>
      </c>
      <c r="O26" s="287">
        <v>0</v>
      </c>
      <c r="P26" s="287">
        <v>0</v>
      </c>
      <c r="Q26" s="287" t="s">
        <v>586</v>
      </c>
      <c r="R26" s="287" t="s">
        <v>586</v>
      </c>
      <c r="S26" s="287">
        <v>0</v>
      </c>
      <c r="T26" s="287">
        <v>0</v>
      </c>
      <c r="U26" s="287" t="s">
        <v>586</v>
      </c>
      <c r="V26" s="287" t="s">
        <v>586</v>
      </c>
      <c r="W26" s="287">
        <v>0</v>
      </c>
      <c r="X26" s="287">
        <v>0</v>
      </c>
      <c r="Y26" s="287" t="s">
        <v>586</v>
      </c>
      <c r="Z26" s="287" t="s">
        <v>586</v>
      </c>
      <c r="AA26" s="293">
        <f t="shared" si="4"/>
        <v>0</v>
      </c>
      <c r="AB26" s="287" t="s">
        <v>586</v>
      </c>
    </row>
    <row r="27" spans="1:35" ht="31.5" x14ac:dyDescent="0.25">
      <c r="A27" s="55" t="s">
        <v>180</v>
      </c>
      <c r="B27" s="35" t="s">
        <v>435</v>
      </c>
      <c r="C27" s="293">
        <f>C24</f>
        <v>2.5931651134920002</v>
      </c>
      <c r="D27" s="287" t="s">
        <v>586</v>
      </c>
      <c r="E27" s="293">
        <f t="shared" si="2"/>
        <v>2.5931651134920002</v>
      </c>
      <c r="F27" s="287">
        <v>0</v>
      </c>
      <c r="G27" s="287">
        <f t="shared" si="3"/>
        <v>2.5931651134920002</v>
      </c>
      <c r="H27" s="287">
        <v>0</v>
      </c>
      <c r="I27" s="287" t="s">
        <v>586</v>
      </c>
      <c r="J27" s="287" t="s">
        <v>586</v>
      </c>
      <c r="K27" s="287">
        <v>0</v>
      </c>
      <c r="L27" s="287">
        <v>0</v>
      </c>
      <c r="M27" s="287" t="s">
        <v>586</v>
      </c>
      <c r="N27" s="287" t="s">
        <v>586</v>
      </c>
      <c r="O27" s="287">
        <v>0</v>
      </c>
      <c r="P27" s="287">
        <v>0</v>
      </c>
      <c r="Q27" s="287" t="s">
        <v>586</v>
      </c>
      <c r="R27" s="287" t="s">
        <v>586</v>
      </c>
      <c r="S27" s="287">
        <v>0</v>
      </c>
      <c r="T27" s="287">
        <v>0</v>
      </c>
      <c r="U27" s="287" t="s">
        <v>586</v>
      </c>
      <c r="V27" s="287" t="s">
        <v>586</v>
      </c>
      <c r="W27" s="287">
        <v>0</v>
      </c>
      <c r="X27" s="287">
        <v>0</v>
      </c>
      <c r="Y27" s="287" t="s">
        <v>586</v>
      </c>
      <c r="Z27" s="287" t="s">
        <v>586</v>
      </c>
      <c r="AA27" s="293">
        <f t="shared" si="4"/>
        <v>2.5931651134920002</v>
      </c>
      <c r="AB27" s="287" t="s">
        <v>586</v>
      </c>
    </row>
    <row r="28" spans="1:35" x14ac:dyDescent="0.25">
      <c r="A28" s="55" t="s">
        <v>179</v>
      </c>
      <c r="B28" s="35" t="s">
        <v>541</v>
      </c>
      <c r="C28" s="293">
        <v>0</v>
      </c>
      <c r="D28" s="287" t="s">
        <v>586</v>
      </c>
      <c r="E28" s="293">
        <f t="shared" si="2"/>
        <v>0</v>
      </c>
      <c r="F28" s="287">
        <v>0</v>
      </c>
      <c r="G28" s="287">
        <f t="shared" si="3"/>
        <v>0</v>
      </c>
      <c r="H28" s="287">
        <v>0</v>
      </c>
      <c r="I28" s="287" t="s">
        <v>586</v>
      </c>
      <c r="J28" s="287" t="s">
        <v>586</v>
      </c>
      <c r="K28" s="287">
        <v>0</v>
      </c>
      <c r="L28" s="287">
        <v>0</v>
      </c>
      <c r="M28" s="287" t="s">
        <v>586</v>
      </c>
      <c r="N28" s="287" t="s">
        <v>586</v>
      </c>
      <c r="O28" s="287">
        <v>0</v>
      </c>
      <c r="P28" s="287">
        <v>0</v>
      </c>
      <c r="Q28" s="287" t="s">
        <v>586</v>
      </c>
      <c r="R28" s="287" t="s">
        <v>586</v>
      </c>
      <c r="S28" s="287">
        <v>0</v>
      </c>
      <c r="T28" s="287">
        <v>0</v>
      </c>
      <c r="U28" s="287" t="s">
        <v>586</v>
      </c>
      <c r="V28" s="287" t="s">
        <v>586</v>
      </c>
      <c r="W28" s="287">
        <v>0</v>
      </c>
      <c r="X28" s="287">
        <v>0</v>
      </c>
      <c r="Y28" s="287" t="s">
        <v>586</v>
      </c>
      <c r="Z28" s="287" t="s">
        <v>586</v>
      </c>
      <c r="AA28" s="293">
        <f t="shared" si="4"/>
        <v>0</v>
      </c>
      <c r="AB28" s="287" t="s">
        <v>586</v>
      </c>
    </row>
    <row r="29" spans="1:35" x14ac:dyDescent="0.25">
      <c r="A29" s="55" t="s">
        <v>178</v>
      </c>
      <c r="B29" s="59" t="s">
        <v>177</v>
      </c>
      <c r="C29" s="293">
        <v>0</v>
      </c>
      <c r="D29" s="287" t="s">
        <v>586</v>
      </c>
      <c r="E29" s="293">
        <f t="shared" si="2"/>
        <v>0</v>
      </c>
      <c r="F29" s="287">
        <v>0</v>
      </c>
      <c r="G29" s="287">
        <f t="shared" si="3"/>
        <v>0</v>
      </c>
      <c r="H29" s="287">
        <v>0</v>
      </c>
      <c r="I29" s="287" t="s">
        <v>586</v>
      </c>
      <c r="J29" s="287" t="s">
        <v>586</v>
      </c>
      <c r="K29" s="287">
        <v>0</v>
      </c>
      <c r="L29" s="287">
        <v>0</v>
      </c>
      <c r="M29" s="287" t="s">
        <v>586</v>
      </c>
      <c r="N29" s="287" t="s">
        <v>586</v>
      </c>
      <c r="O29" s="287">
        <v>0</v>
      </c>
      <c r="P29" s="287">
        <v>0</v>
      </c>
      <c r="Q29" s="287" t="s">
        <v>586</v>
      </c>
      <c r="R29" s="287" t="s">
        <v>586</v>
      </c>
      <c r="S29" s="287">
        <v>0</v>
      </c>
      <c r="T29" s="287">
        <v>0</v>
      </c>
      <c r="U29" s="287" t="s">
        <v>586</v>
      </c>
      <c r="V29" s="287" t="s">
        <v>586</v>
      </c>
      <c r="W29" s="287">
        <v>0</v>
      </c>
      <c r="X29" s="287">
        <v>0</v>
      </c>
      <c r="Y29" s="287" t="s">
        <v>586</v>
      </c>
      <c r="Z29" s="287" t="s">
        <v>586</v>
      </c>
      <c r="AA29" s="293">
        <f t="shared" si="4"/>
        <v>0</v>
      </c>
      <c r="AB29" s="287" t="s">
        <v>586</v>
      </c>
    </row>
    <row r="30" spans="1:35" s="270" customFormat="1" ht="47.25" x14ac:dyDescent="0.25">
      <c r="A30" s="58" t="s">
        <v>61</v>
      </c>
      <c r="B30" s="57" t="s">
        <v>176</v>
      </c>
      <c r="C30" s="293">
        <f>SUM(C31:C34)</f>
        <v>2.1609709279100002</v>
      </c>
      <c r="D30" s="287" t="s">
        <v>586</v>
      </c>
      <c r="E30" s="293">
        <f t="shared" si="2"/>
        <v>2.1609709279100002</v>
      </c>
      <c r="F30" s="287">
        <v>0</v>
      </c>
      <c r="G30" s="287">
        <f t="shared" si="3"/>
        <v>2.1609709279100002</v>
      </c>
      <c r="H30" s="293">
        <f t="shared" ref="H30:L30" si="5">SUM(H31:H34)</f>
        <v>0</v>
      </c>
      <c r="I30" s="287" t="s">
        <v>586</v>
      </c>
      <c r="J30" s="287" t="s">
        <v>586</v>
      </c>
      <c r="K30" s="287">
        <v>0</v>
      </c>
      <c r="L30" s="293">
        <f t="shared" si="5"/>
        <v>0</v>
      </c>
      <c r="M30" s="287" t="s">
        <v>586</v>
      </c>
      <c r="N30" s="287" t="s">
        <v>586</v>
      </c>
      <c r="O30" s="287">
        <v>0</v>
      </c>
      <c r="P30" s="287">
        <v>0</v>
      </c>
      <c r="Q30" s="287" t="s">
        <v>586</v>
      </c>
      <c r="R30" s="287" t="s">
        <v>586</v>
      </c>
      <c r="S30" s="287">
        <v>0</v>
      </c>
      <c r="T30" s="287">
        <v>0</v>
      </c>
      <c r="U30" s="287" t="s">
        <v>586</v>
      </c>
      <c r="V30" s="287" t="s">
        <v>586</v>
      </c>
      <c r="W30" s="287">
        <v>0</v>
      </c>
      <c r="X30" s="287">
        <v>0</v>
      </c>
      <c r="Y30" s="287" t="s">
        <v>586</v>
      </c>
      <c r="Z30" s="287" t="s">
        <v>586</v>
      </c>
      <c r="AA30" s="293">
        <f t="shared" si="4"/>
        <v>2.1609709279100002</v>
      </c>
      <c r="AB30" s="287" t="s">
        <v>586</v>
      </c>
      <c r="AD30" s="315"/>
      <c r="AE30" s="315"/>
      <c r="AF30" s="315"/>
      <c r="AG30" s="315"/>
      <c r="AH30" s="315"/>
      <c r="AI30" s="315"/>
    </row>
    <row r="31" spans="1:35" x14ac:dyDescent="0.25">
      <c r="A31" s="58" t="s">
        <v>175</v>
      </c>
      <c r="B31" s="35" t="s">
        <v>174</v>
      </c>
      <c r="C31" s="293">
        <v>0.12317459802</v>
      </c>
      <c r="D31" s="287" t="s">
        <v>586</v>
      </c>
      <c r="E31" s="293">
        <f t="shared" si="2"/>
        <v>0.12317459802</v>
      </c>
      <c r="F31" s="287">
        <v>0</v>
      </c>
      <c r="G31" s="287">
        <f t="shared" si="3"/>
        <v>0.12317459802</v>
      </c>
      <c r="H31" s="287">
        <v>0</v>
      </c>
      <c r="I31" s="287" t="s">
        <v>586</v>
      </c>
      <c r="J31" s="287" t="s">
        <v>586</v>
      </c>
      <c r="K31" s="287">
        <v>0</v>
      </c>
      <c r="L31" s="287">
        <v>0</v>
      </c>
      <c r="M31" s="287" t="s">
        <v>586</v>
      </c>
      <c r="N31" s="287" t="s">
        <v>586</v>
      </c>
      <c r="O31" s="287">
        <v>0</v>
      </c>
      <c r="P31" s="287">
        <v>0</v>
      </c>
      <c r="Q31" s="287" t="s">
        <v>586</v>
      </c>
      <c r="R31" s="287" t="s">
        <v>586</v>
      </c>
      <c r="S31" s="287">
        <v>0</v>
      </c>
      <c r="T31" s="287">
        <v>0</v>
      </c>
      <c r="U31" s="287" t="s">
        <v>586</v>
      </c>
      <c r="V31" s="287" t="s">
        <v>586</v>
      </c>
      <c r="W31" s="287">
        <v>0</v>
      </c>
      <c r="X31" s="287">
        <v>0</v>
      </c>
      <c r="Y31" s="287" t="s">
        <v>586</v>
      </c>
      <c r="Z31" s="287" t="s">
        <v>586</v>
      </c>
      <c r="AA31" s="293">
        <f t="shared" si="4"/>
        <v>0.12317459802</v>
      </c>
      <c r="AB31" s="287" t="s">
        <v>586</v>
      </c>
    </row>
    <row r="32" spans="1:35" ht="31.5" x14ac:dyDescent="0.25">
      <c r="A32" s="58" t="s">
        <v>173</v>
      </c>
      <c r="B32" s="35" t="s">
        <v>172</v>
      </c>
      <c r="C32" s="293">
        <v>1.4794127641000001</v>
      </c>
      <c r="D32" s="287" t="s">
        <v>586</v>
      </c>
      <c r="E32" s="293">
        <f t="shared" si="2"/>
        <v>1.4794127641000001</v>
      </c>
      <c r="F32" s="287">
        <v>0</v>
      </c>
      <c r="G32" s="287">
        <f t="shared" si="3"/>
        <v>1.4794127641000001</v>
      </c>
      <c r="H32" s="287">
        <v>0</v>
      </c>
      <c r="I32" s="287" t="s">
        <v>586</v>
      </c>
      <c r="J32" s="287" t="s">
        <v>586</v>
      </c>
      <c r="K32" s="287">
        <v>0</v>
      </c>
      <c r="L32" s="287">
        <v>0</v>
      </c>
      <c r="M32" s="287" t="s">
        <v>586</v>
      </c>
      <c r="N32" s="287" t="s">
        <v>586</v>
      </c>
      <c r="O32" s="287">
        <v>0</v>
      </c>
      <c r="P32" s="287">
        <v>0</v>
      </c>
      <c r="Q32" s="287" t="s">
        <v>586</v>
      </c>
      <c r="R32" s="287" t="s">
        <v>586</v>
      </c>
      <c r="S32" s="287">
        <v>0</v>
      </c>
      <c r="T32" s="287">
        <v>0</v>
      </c>
      <c r="U32" s="287" t="s">
        <v>586</v>
      </c>
      <c r="V32" s="287" t="s">
        <v>586</v>
      </c>
      <c r="W32" s="287">
        <v>0</v>
      </c>
      <c r="X32" s="287">
        <v>0</v>
      </c>
      <c r="Y32" s="287" t="s">
        <v>586</v>
      </c>
      <c r="Z32" s="287" t="s">
        <v>586</v>
      </c>
      <c r="AA32" s="293">
        <f t="shared" si="4"/>
        <v>1.4794127641000001</v>
      </c>
      <c r="AB32" s="287" t="s">
        <v>586</v>
      </c>
    </row>
    <row r="33" spans="1:28" x14ac:dyDescent="0.25">
      <c r="A33" s="58" t="s">
        <v>171</v>
      </c>
      <c r="B33" s="35" t="s">
        <v>170</v>
      </c>
      <c r="C33" s="293">
        <v>0.37408900412999996</v>
      </c>
      <c r="D33" s="287" t="s">
        <v>586</v>
      </c>
      <c r="E33" s="293">
        <f t="shared" si="2"/>
        <v>0.37408900412999996</v>
      </c>
      <c r="F33" s="287">
        <v>0</v>
      </c>
      <c r="G33" s="287">
        <f t="shared" si="3"/>
        <v>0.37408900412999996</v>
      </c>
      <c r="H33" s="287">
        <v>0</v>
      </c>
      <c r="I33" s="287" t="s">
        <v>586</v>
      </c>
      <c r="J33" s="287" t="s">
        <v>586</v>
      </c>
      <c r="K33" s="287">
        <v>0</v>
      </c>
      <c r="L33" s="287">
        <v>0</v>
      </c>
      <c r="M33" s="287" t="s">
        <v>586</v>
      </c>
      <c r="N33" s="287" t="s">
        <v>586</v>
      </c>
      <c r="O33" s="287">
        <v>0</v>
      </c>
      <c r="P33" s="287">
        <v>0</v>
      </c>
      <c r="Q33" s="287" t="s">
        <v>586</v>
      </c>
      <c r="R33" s="287" t="s">
        <v>586</v>
      </c>
      <c r="S33" s="287">
        <v>0</v>
      </c>
      <c r="T33" s="287">
        <v>0</v>
      </c>
      <c r="U33" s="287" t="s">
        <v>586</v>
      </c>
      <c r="V33" s="287" t="s">
        <v>586</v>
      </c>
      <c r="W33" s="287">
        <v>0</v>
      </c>
      <c r="X33" s="287">
        <v>0</v>
      </c>
      <c r="Y33" s="287" t="s">
        <v>586</v>
      </c>
      <c r="Z33" s="287" t="s">
        <v>586</v>
      </c>
      <c r="AA33" s="293">
        <f t="shared" si="4"/>
        <v>0.37408900412999996</v>
      </c>
      <c r="AB33" s="287" t="s">
        <v>586</v>
      </c>
    </row>
    <row r="34" spans="1:28" x14ac:dyDescent="0.25">
      <c r="A34" s="58" t="s">
        <v>169</v>
      </c>
      <c r="B34" s="35" t="s">
        <v>168</v>
      </c>
      <c r="C34" s="293">
        <v>0.18429456165999999</v>
      </c>
      <c r="D34" s="287" t="s">
        <v>586</v>
      </c>
      <c r="E34" s="293">
        <f t="shared" si="2"/>
        <v>0.18429456165999999</v>
      </c>
      <c r="F34" s="287">
        <v>0</v>
      </c>
      <c r="G34" s="287">
        <f t="shared" si="3"/>
        <v>0.18429456165999999</v>
      </c>
      <c r="H34" s="287">
        <v>0</v>
      </c>
      <c r="I34" s="287" t="s">
        <v>586</v>
      </c>
      <c r="J34" s="287" t="s">
        <v>586</v>
      </c>
      <c r="K34" s="287">
        <v>0</v>
      </c>
      <c r="L34" s="287">
        <v>0</v>
      </c>
      <c r="M34" s="287" t="s">
        <v>586</v>
      </c>
      <c r="N34" s="287" t="s">
        <v>586</v>
      </c>
      <c r="O34" s="287">
        <v>0</v>
      </c>
      <c r="P34" s="287">
        <v>0</v>
      </c>
      <c r="Q34" s="287" t="s">
        <v>586</v>
      </c>
      <c r="R34" s="287" t="s">
        <v>586</v>
      </c>
      <c r="S34" s="287">
        <v>0</v>
      </c>
      <c r="T34" s="287">
        <v>0</v>
      </c>
      <c r="U34" s="287" t="s">
        <v>586</v>
      </c>
      <c r="V34" s="287" t="s">
        <v>586</v>
      </c>
      <c r="W34" s="287">
        <v>0</v>
      </c>
      <c r="X34" s="287">
        <v>0</v>
      </c>
      <c r="Y34" s="287" t="s">
        <v>586</v>
      </c>
      <c r="Z34" s="287" t="s">
        <v>586</v>
      </c>
      <c r="AA34" s="293">
        <f t="shared" si="4"/>
        <v>0.18429456165999999</v>
      </c>
      <c r="AB34" s="287" t="s">
        <v>586</v>
      </c>
    </row>
    <row r="35" spans="1:28" s="270" customFormat="1" ht="31.5" x14ac:dyDescent="0.25">
      <c r="A35" s="58" t="s">
        <v>60</v>
      </c>
      <c r="B35" s="57" t="s">
        <v>167</v>
      </c>
      <c r="C35" s="293">
        <v>0</v>
      </c>
      <c r="D35" s="287" t="s">
        <v>586</v>
      </c>
      <c r="E35" s="293">
        <f t="shared" si="2"/>
        <v>0</v>
      </c>
      <c r="F35" s="287">
        <v>0</v>
      </c>
      <c r="G35" s="287">
        <f t="shared" si="3"/>
        <v>0</v>
      </c>
      <c r="H35" s="293">
        <v>0</v>
      </c>
      <c r="I35" s="287" t="s">
        <v>586</v>
      </c>
      <c r="J35" s="287" t="s">
        <v>586</v>
      </c>
      <c r="K35" s="287">
        <v>0</v>
      </c>
      <c r="L35" s="293">
        <v>0</v>
      </c>
      <c r="M35" s="287" t="s">
        <v>586</v>
      </c>
      <c r="N35" s="287" t="s">
        <v>586</v>
      </c>
      <c r="O35" s="287">
        <v>0</v>
      </c>
      <c r="P35" s="287">
        <v>0</v>
      </c>
      <c r="Q35" s="287" t="s">
        <v>586</v>
      </c>
      <c r="R35" s="287" t="s">
        <v>586</v>
      </c>
      <c r="S35" s="287">
        <v>0</v>
      </c>
      <c r="T35" s="287">
        <v>0</v>
      </c>
      <c r="U35" s="287" t="s">
        <v>586</v>
      </c>
      <c r="V35" s="287" t="s">
        <v>586</v>
      </c>
      <c r="W35" s="287">
        <v>0</v>
      </c>
      <c r="X35" s="287">
        <v>0</v>
      </c>
      <c r="Y35" s="287" t="s">
        <v>586</v>
      </c>
      <c r="Z35" s="287" t="s">
        <v>586</v>
      </c>
      <c r="AA35" s="293">
        <f t="shared" si="4"/>
        <v>0</v>
      </c>
      <c r="AB35" s="287" t="s">
        <v>586</v>
      </c>
    </row>
    <row r="36" spans="1:28" ht="31.5" x14ac:dyDescent="0.25">
      <c r="A36" s="55" t="s">
        <v>166</v>
      </c>
      <c r="B36" s="294" t="s">
        <v>165</v>
      </c>
      <c r="C36" s="293">
        <v>0</v>
      </c>
      <c r="D36" s="287" t="s">
        <v>586</v>
      </c>
      <c r="E36" s="293">
        <f t="shared" si="2"/>
        <v>0</v>
      </c>
      <c r="F36" s="287">
        <v>0</v>
      </c>
      <c r="G36" s="287">
        <f t="shared" si="3"/>
        <v>0</v>
      </c>
      <c r="H36" s="287">
        <v>0</v>
      </c>
      <c r="I36" s="287" t="s">
        <v>586</v>
      </c>
      <c r="J36" s="287" t="s">
        <v>586</v>
      </c>
      <c r="K36" s="287">
        <v>0</v>
      </c>
      <c r="L36" s="287">
        <v>0</v>
      </c>
      <c r="M36" s="287" t="s">
        <v>586</v>
      </c>
      <c r="N36" s="287" t="s">
        <v>586</v>
      </c>
      <c r="O36" s="287">
        <v>0</v>
      </c>
      <c r="P36" s="287">
        <v>0</v>
      </c>
      <c r="Q36" s="287" t="s">
        <v>586</v>
      </c>
      <c r="R36" s="287" t="s">
        <v>586</v>
      </c>
      <c r="S36" s="287">
        <v>0</v>
      </c>
      <c r="T36" s="287">
        <v>0</v>
      </c>
      <c r="U36" s="287" t="s">
        <v>586</v>
      </c>
      <c r="V36" s="287" t="s">
        <v>586</v>
      </c>
      <c r="W36" s="287">
        <v>0</v>
      </c>
      <c r="X36" s="287">
        <v>0</v>
      </c>
      <c r="Y36" s="287" t="s">
        <v>586</v>
      </c>
      <c r="Z36" s="287" t="s">
        <v>586</v>
      </c>
      <c r="AA36" s="293">
        <f t="shared" si="4"/>
        <v>0</v>
      </c>
      <c r="AB36" s="287" t="s">
        <v>586</v>
      </c>
    </row>
    <row r="37" spans="1:28" x14ac:dyDescent="0.25">
      <c r="A37" s="55" t="s">
        <v>164</v>
      </c>
      <c r="B37" s="294" t="s">
        <v>154</v>
      </c>
      <c r="C37" s="293">
        <v>0</v>
      </c>
      <c r="D37" s="287" t="s">
        <v>586</v>
      </c>
      <c r="E37" s="293">
        <f t="shared" si="2"/>
        <v>0</v>
      </c>
      <c r="F37" s="287">
        <v>0</v>
      </c>
      <c r="G37" s="287">
        <f t="shared" si="3"/>
        <v>0</v>
      </c>
      <c r="H37" s="287">
        <v>0</v>
      </c>
      <c r="I37" s="287" t="s">
        <v>586</v>
      </c>
      <c r="J37" s="287" t="s">
        <v>586</v>
      </c>
      <c r="K37" s="287">
        <v>0</v>
      </c>
      <c r="L37" s="287">
        <v>0</v>
      </c>
      <c r="M37" s="287" t="s">
        <v>586</v>
      </c>
      <c r="N37" s="287" t="s">
        <v>586</v>
      </c>
      <c r="O37" s="287">
        <v>0</v>
      </c>
      <c r="P37" s="287">
        <v>0</v>
      </c>
      <c r="Q37" s="287" t="s">
        <v>586</v>
      </c>
      <c r="R37" s="287" t="s">
        <v>586</v>
      </c>
      <c r="S37" s="287">
        <v>0</v>
      </c>
      <c r="T37" s="287">
        <v>0</v>
      </c>
      <c r="U37" s="287" t="s">
        <v>586</v>
      </c>
      <c r="V37" s="287" t="s">
        <v>586</v>
      </c>
      <c r="W37" s="287">
        <v>0</v>
      </c>
      <c r="X37" s="287">
        <v>0</v>
      </c>
      <c r="Y37" s="287" t="s">
        <v>586</v>
      </c>
      <c r="Z37" s="287" t="s">
        <v>586</v>
      </c>
      <c r="AA37" s="293">
        <f t="shared" si="4"/>
        <v>0</v>
      </c>
      <c r="AB37" s="287" t="s">
        <v>586</v>
      </c>
    </row>
    <row r="38" spans="1:28" x14ac:dyDescent="0.25">
      <c r="A38" s="55" t="s">
        <v>163</v>
      </c>
      <c r="B38" s="294" t="s">
        <v>152</v>
      </c>
      <c r="C38" s="293">
        <v>0</v>
      </c>
      <c r="D38" s="287" t="s">
        <v>586</v>
      </c>
      <c r="E38" s="293">
        <f t="shared" si="2"/>
        <v>0</v>
      </c>
      <c r="F38" s="287">
        <v>0</v>
      </c>
      <c r="G38" s="287">
        <f t="shared" si="3"/>
        <v>0</v>
      </c>
      <c r="H38" s="287">
        <v>0</v>
      </c>
      <c r="I38" s="287" t="s">
        <v>586</v>
      </c>
      <c r="J38" s="287" t="s">
        <v>586</v>
      </c>
      <c r="K38" s="287">
        <v>0</v>
      </c>
      <c r="L38" s="287">
        <v>0</v>
      </c>
      <c r="M38" s="287" t="s">
        <v>586</v>
      </c>
      <c r="N38" s="287" t="s">
        <v>586</v>
      </c>
      <c r="O38" s="287">
        <v>0</v>
      </c>
      <c r="P38" s="287">
        <v>0</v>
      </c>
      <c r="Q38" s="287" t="s">
        <v>586</v>
      </c>
      <c r="R38" s="287" t="s">
        <v>586</v>
      </c>
      <c r="S38" s="287">
        <v>0</v>
      </c>
      <c r="T38" s="287">
        <v>0</v>
      </c>
      <c r="U38" s="287" t="s">
        <v>586</v>
      </c>
      <c r="V38" s="287" t="s">
        <v>586</v>
      </c>
      <c r="W38" s="287">
        <v>0</v>
      </c>
      <c r="X38" s="287">
        <v>0</v>
      </c>
      <c r="Y38" s="287" t="s">
        <v>586</v>
      </c>
      <c r="Z38" s="287" t="s">
        <v>586</v>
      </c>
      <c r="AA38" s="293">
        <f t="shared" si="4"/>
        <v>0</v>
      </c>
      <c r="AB38" s="287" t="s">
        <v>586</v>
      </c>
    </row>
    <row r="39" spans="1:28" ht="31.5" x14ac:dyDescent="0.25">
      <c r="A39" s="55" t="s">
        <v>162</v>
      </c>
      <c r="B39" s="35" t="s">
        <v>150</v>
      </c>
      <c r="C39" s="293">
        <v>0</v>
      </c>
      <c r="D39" s="287" t="s">
        <v>586</v>
      </c>
      <c r="E39" s="293">
        <f t="shared" si="2"/>
        <v>0</v>
      </c>
      <c r="F39" s="287">
        <v>0</v>
      </c>
      <c r="G39" s="287">
        <f t="shared" si="3"/>
        <v>0</v>
      </c>
      <c r="H39" s="287">
        <v>0</v>
      </c>
      <c r="I39" s="287" t="s">
        <v>586</v>
      </c>
      <c r="J39" s="287" t="s">
        <v>586</v>
      </c>
      <c r="K39" s="287">
        <v>0</v>
      </c>
      <c r="L39" s="287">
        <v>0</v>
      </c>
      <c r="M39" s="287" t="s">
        <v>586</v>
      </c>
      <c r="N39" s="287" t="s">
        <v>586</v>
      </c>
      <c r="O39" s="287">
        <v>0</v>
      </c>
      <c r="P39" s="287">
        <v>0</v>
      </c>
      <c r="Q39" s="287" t="s">
        <v>586</v>
      </c>
      <c r="R39" s="287" t="s">
        <v>586</v>
      </c>
      <c r="S39" s="287">
        <v>0</v>
      </c>
      <c r="T39" s="287">
        <v>0</v>
      </c>
      <c r="U39" s="287" t="s">
        <v>586</v>
      </c>
      <c r="V39" s="287" t="s">
        <v>586</v>
      </c>
      <c r="W39" s="287">
        <v>0</v>
      </c>
      <c r="X39" s="287">
        <v>0</v>
      </c>
      <c r="Y39" s="287" t="s">
        <v>586</v>
      </c>
      <c r="Z39" s="287" t="s">
        <v>586</v>
      </c>
      <c r="AA39" s="293">
        <f t="shared" si="4"/>
        <v>0</v>
      </c>
      <c r="AB39" s="287" t="s">
        <v>586</v>
      </c>
    </row>
    <row r="40" spans="1:28" ht="31.5" x14ac:dyDescent="0.25">
      <c r="A40" s="55" t="s">
        <v>161</v>
      </c>
      <c r="B40" s="35" t="s">
        <v>148</v>
      </c>
      <c r="C40" s="293">
        <v>0</v>
      </c>
      <c r="D40" s="287" t="s">
        <v>586</v>
      </c>
      <c r="E40" s="293">
        <f t="shared" si="2"/>
        <v>0</v>
      </c>
      <c r="F40" s="287">
        <v>0</v>
      </c>
      <c r="G40" s="287">
        <f t="shared" si="3"/>
        <v>0</v>
      </c>
      <c r="H40" s="287">
        <v>0</v>
      </c>
      <c r="I40" s="287" t="s">
        <v>586</v>
      </c>
      <c r="J40" s="287" t="s">
        <v>586</v>
      </c>
      <c r="K40" s="287">
        <v>0</v>
      </c>
      <c r="L40" s="287">
        <v>0</v>
      </c>
      <c r="M40" s="287" t="s">
        <v>586</v>
      </c>
      <c r="N40" s="287" t="s">
        <v>586</v>
      </c>
      <c r="O40" s="287">
        <v>0</v>
      </c>
      <c r="P40" s="287">
        <v>0</v>
      </c>
      <c r="Q40" s="287" t="s">
        <v>586</v>
      </c>
      <c r="R40" s="287" t="s">
        <v>586</v>
      </c>
      <c r="S40" s="287">
        <v>0</v>
      </c>
      <c r="T40" s="287">
        <v>0</v>
      </c>
      <c r="U40" s="287" t="s">
        <v>586</v>
      </c>
      <c r="V40" s="287" t="s">
        <v>586</v>
      </c>
      <c r="W40" s="287">
        <v>0</v>
      </c>
      <c r="X40" s="287">
        <v>0</v>
      </c>
      <c r="Y40" s="287" t="s">
        <v>586</v>
      </c>
      <c r="Z40" s="287" t="s">
        <v>586</v>
      </c>
      <c r="AA40" s="293">
        <f t="shared" si="4"/>
        <v>0</v>
      </c>
      <c r="AB40" s="287" t="s">
        <v>586</v>
      </c>
    </row>
    <row r="41" spans="1:28" x14ac:dyDescent="0.25">
      <c r="A41" s="55" t="s">
        <v>160</v>
      </c>
      <c r="B41" s="35" t="s">
        <v>146</v>
      </c>
      <c r="C41" s="293">
        <v>0</v>
      </c>
      <c r="D41" s="287" t="s">
        <v>586</v>
      </c>
      <c r="E41" s="293">
        <f t="shared" si="2"/>
        <v>0</v>
      </c>
      <c r="F41" s="287">
        <v>0</v>
      </c>
      <c r="G41" s="287">
        <f t="shared" si="3"/>
        <v>0</v>
      </c>
      <c r="H41" s="287">
        <v>0</v>
      </c>
      <c r="I41" s="287" t="s">
        <v>586</v>
      </c>
      <c r="J41" s="287" t="s">
        <v>586</v>
      </c>
      <c r="K41" s="287">
        <v>0</v>
      </c>
      <c r="L41" s="287">
        <v>0</v>
      </c>
      <c r="M41" s="287" t="s">
        <v>586</v>
      </c>
      <c r="N41" s="287" t="s">
        <v>586</v>
      </c>
      <c r="O41" s="287">
        <v>0</v>
      </c>
      <c r="P41" s="287">
        <v>0</v>
      </c>
      <c r="Q41" s="287" t="s">
        <v>586</v>
      </c>
      <c r="R41" s="287" t="s">
        <v>586</v>
      </c>
      <c r="S41" s="287">
        <v>0</v>
      </c>
      <c r="T41" s="287">
        <v>0</v>
      </c>
      <c r="U41" s="287" t="s">
        <v>586</v>
      </c>
      <c r="V41" s="287" t="s">
        <v>586</v>
      </c>
      <c r="W41" s="287">
        <v>0</v>
      </c>
      <c r="X41" s="287">
        <v>0</v>
      </c>
      <c r="Y41" s="287" t="s">
        <v>586</v>
      </c>
      <c r="Z41" s="287" t="s">
        <v>586</v>
      </c>
      <c r="AA41" s="293">
        <f t="shared" si="4"/>
        <v>0</v>
      </c>
      <c r="AB41" s="287" t="s">
        <v>586</v>
      </c>
    </row>
    <row r="42" spans="1:28" ht="18.75" x14ac:dyDescent="0.25">
      <c r="A42" s="55" t="s">
        <v>159</v>
      </c>
      <c r="B42" s="294" t="s">
        <v>609</v>
      </c>
      <c r="C42" s="293">
        <v>1</v>
      </c>
      <c r="D42" s="287" t="s">
        <v>586</v>
      </c>
      <c r="E42" s="293">
        <f t="shared" si="2"/>
        <v>1</v>
      </c>
      <c r="F42" s="287">
        <v>0</v>
      </c>
      <c r="G42" s="287">
        <f t="shared" si="3"/>
        <v>1</v>
      </c>
      <c r="H42" s="287">
        <v>0</v>
      </c>
      <c r="I42" s="287" t="s">
        <v>586</v>
      </c>
      <c r="J42" s="287" t="s">
        <v>586</v>
      </c>
      <c r="K42" s="287">
        <v>0</v>
      </c>
      <c r="L42" s="287">
        <v>0</v>
      </c>
      <c r="M42" s="287" t="s">
        <v>586</v>
      </c>
      <c r="N42" s="287" t="s">
        <v>586</v>
      </c>
      <c r="O42" s="287">
        <v>0</v>
      </c>
      <c r="P42" s="287">
        <v>0</v>
      </c>
      <c r="Q42" s="287" t="s">
        <v>586</v>
      </c>
      <c r="R42" s="287" t="s">
        <v>586</v>
      </c>
      <c r="S42" s="287">
        <v>0</v>
      </c>
      <c r="T42" s="287">
        <v>0</v>
      </c>
      <c r="U42" s="287" t="s">
        <v>586</v>
      </c>
      <c r="V42" s="287" t="s">
        <v>586</v>
      </c>
      <c r="W42" s="287">
        <v>0</v>
      </c>
      <c r="X42" s="287">
        <v>0</v>
      </c>
      <c r="Y42" s="287" t="s">
        <v>586</v>
      </c>
      <c r="Z42" s="287" t="s">
        <v>586</v>
      </c>
      <c r="AA42" s="293">
        <f t="shared" si="4"/>
        <v>1</v>
      </c>
      <c r="AB42" s="287" t="s">
        <v>586</v>
      </c>
    </row>
    <row r="43" spans="1:28" s="270" customFormat="1" x14ac:dyDescent="0.25">
      <c r="A43" s="58" t="s">
        <v>59</v>
      </c>
      <c r="B43" s="57" t="s">
        <v>158</v>
      </c>
      <c r="C43" s="293">
        <v>0</v>
      </c>
      <c r="D43" s="287" t="s">
        <v>586</v>
      </c>
      <c r="E43" s="293">
        <f t="shared" si="2"/>
        <v>0</v>
      </c>
      <c r="F43" s="287">
        <v>0</v>
      </c>
      <c r="G43" s="287">
        <f t="shared" si="3"/>
        <v>0</v>
      </c>
      <c r="H43" s="293">
        <v>0</v>
      </c>
      <c r="I43" s="287" t="s">
        <v>586</v>
      </c>
      <c r="J43" s="287" t="s">
        <v>586</v>
      </c>
      <c r="K43" s="287">
        <v>0</v>
      </c>
      <c r="L43" s="293">
        <v>0</v>
      </c>
      <c r="M43" s="287" t="s">
        <v>586</v>
      </c>
      <c r="N43" s="287" t="s">
        <v>586</v>
      </c>
      <c r="O43" s="287">
        <v>0</v>
      </c>
      <c r="P43" s="287">
        <v>0</v>
      </c>
      <c r="Q43" s="287" t="s">
        <v>586</v>
      </c>
      <c r="R43" s="287" t="s">
        <v>586</v>
      </c>
      <c r="S43" s="287">
        <v>0</v>
      </c>
      <c r="T43" s="287">
        <v>0</v>
      </c>
      <c r="U43" s="287" t="s">
        <v>586</v>
      </c>
      <c r="V43" s="287" t="s">
        <v>586</v>
      </c>
      <c r="W43" s="287">
        <v>0</v>
      </c>
      <c r="X43" s="287">
        <v>0</v>
      </c>
      <c r="Y43" s="287" t="s">
        <v>586</v>
      </c>
      <c r="Z43" s="287" t="s">
        <v>586</v>
      </c>
      <c r="AA43" s="293">
        <f t="shared" si="4"/>
        <v>0</v>
      </c>
      <c r="AB43" s="287" t="s">
        <v>586</v>
      </c>
    </row>
    <row r="44" spans="1:28" x14ac:dyDescent="0.25">
      <c r="A44" s="55" t="s">
        <v>157</v>
      </c>
      <c r="B44" s="35" t="s">
        <v>156</v>
      </c>
      <c r="C44" s="293">
        <v>0</v>
      </c>
      <c r="D44" s="287" t="s">
        <v>586</v>
      </c>
      <c r="E44" s="293">
        <f t="shared" si="2"/>
        <v>0</v>
      </c>
      <c r="F44" s="287">
        <v>0</v>
      </c>
      <c r="G44" s="287">
        <f t="shared" si="3"/>
        <v>0</v>
      </c>
      <c r="H44" s="287">
        <v>0</v>
      </c>
      <c r="I44" s="287" t="s">
        <v>586</v>
      </c>
      <c r="J44" s="287" t="s">
        <v>586</v>
      </c>
      <c r="K44" s="287">
        <v>0</v>
      </c>
      <c r="L44" s="287">
        <v>0</v>
      </c>
      <c r="M44" s="287" t="s">
        <v>586</v>
      </c>
      <c r="N44" s="287" t="s">
        <v>586</v>
      </c>
      <c r="O44" s="287">
        <v>0</v>
      </c>
      <c r="P44" s="287">
        <v>0</v>
      </c>
      <c r="Q44" s="287" t="s">
        <v>586</v>
      </c>
      <c r="R44" s="287" t="s">
        <v>586</v>
      </c>
      <c r="S44" s="287">
        <v>0</v>
      </c>
      <c r="T44" s="287">
        <v>0</v>
      </c>
      <c r="U44" s="287" t="s">
        <v>586</v>
      </c>
      <c r="V44" s="287" t="s">
        <v>586</v>
      </c>
      <c r="W44" s="287">
        <v>0</v>
      </c>
      <c r="X44" s="287">
        <v>0</v>
      </c>
      <c r="Y44" s="287" t="s">
        <v>586</v>
      </c>
      <c r="Z44" s="287" t="s">
        <v>586</v>
      </c>
      <c r="AA44" s="293">
        <f t="shared" si="4"/>
        <v>0</v>
      </c>
      <c r="AB44" s="287" t="s">
        <v>586</v>
      </c>
    </row>
    <row r="45" spans="1:28" x14ac:dyDescent="0.25">
      <c r="A45" s="55" t="s">
        <v>155</v>
      </c>
      <c r="B45" s="35" t="s">
        <v>154</v>
      </c>
      <c r="C45" s="293">
        <v>0</v>
      </c>
      <c r="D45" s="287" t="s">
        <v>586</v>
      </c>
      <c r="E45" s="293">
        <f t="shared" si="2"/>
        <v>0</v>
      </c>
      <c r="F45" s="287">
        <v>0</v>
      </c>
      <c r="G45" s="287">
        <f t="shared" si="3"/>
        <v>0</v>
      </c>
      <c r="H45" s="287">
        <v>0</v>
      </c>
      <c r="I45" s="287" t="s">
        <v>586</v>
      </c>
      <c r="J45" s="287" t="s">
        <v>586</v>
      </c>
      <c r="K45" s="287">
        <v>0</v>
      </c>
      <c r="L45" s="287">
        <v>0</v>
      </c>
      <c r="M45" s="287" t="s">
        <v>586</v>
      </c>
      <c r="N45" s="287" t="s">
        <v>586</v>
      </c>
      <c r="O45" s="287">
        <v>0</v>
      </c>
      <c r="P45" s="287">
        <v>0</v>
      </c>
      <c r="Q45" s="287" t="s">
        <v>586</v>
      </c>
      <c r="R45" s="287" t="s">
        <v>586</v>
      </c>
      <c r="S45" s="287">
        <v>0</v>
      </c>
      <c r="T45" s="287">
        <v>0</v>
      </c>
      <c r="U45" s="287" t="s">
        <v>586</v>
      </c>
      <c r="V45" s="287" t="s">
        <v>586</v>
      </c>
      <c r="W45" s="287">
        <v>0</v>
      </c>
      <c r="X45" s="287">
        <v>0</v>
      </c>
      <c r="Y45" s="287" t="s">
        <v>586</v>
      </c>
      <c r="Z45" s="287" t="s">
        <v>586</v>
      </c>
      <c r="AA45" s="293">
        <f t="shared" si="4"/>
        <v>0</v>
      </c>
      <c r="AB45" s="287" t="s">
        <v>586</v>
      </c>
    </row>
    <row r="46" spans="1:28" x14ac:dyDescent="0.25">
      <c r="A46" s="55" t="s">
        <v>153</v>
      </c>
      <c r="B46" s="35" t="s">
        <v>152</v>
      </c>
      <c r="C46" s="293">
        <v>0</v>
      </c>
      <c r="D46" s="287" t="s">
        <v>586</v>
      </c>
      <c r="E46" s="293">
        <f t="shared" si="2"/>
        <v>0</v>
      </c>
      <c r="F46" s="287">
        <v>0</v>
      </c>
      <c r="G46" s="287">
        <f t="shared" si="3"/>
        <v>0</v>
      </c>
      <c r="H46" s="287">
        <v>0</v>
      </c>
      <c r="I46" s="287" t="s">
        <v>586</v>
      </c>
      <c r="J46" s="287" t="s">
        <v>586</v>
      </c>
      <c r="K46" s="287">
        <v>0</v>
      </c>
      <c r="L46" s="287">
        <v>0</v>
      </c>
      <c r="M46" s="287" t="s">
        <v>586</v>
      </c>
      <c r="N46" s="287" t="s">
        <v>586</v>
      </c>
      <c r="O46" s="287">
        <v>0</v>
      </c>
      <c r="P46" s="287">
        <v>0</v>
      </c>
      <c r="Q46" s="287" t="s">
        <v>586</v>
      </c>
      <c r="R46" s="287" t="s">
        <v>586</v>
      </c>
      <c r="S46" s="287">
        <v>0</v>
      </c>
      <c r="T46" s="287">
        <v>0</v>
      </c>
      <c r="U46" s="287" t="s">
        <v>586</v>
      </c>
      <c r="V46" s="287" t="s">
        <v>586</v>
      </c>
      <c r="W46" s="287">
        <v>0</v>
      </c>
      <c r="X46" s="287">
        <v>0</v>
      </c>
      <c r="Y46" s="287" t="s">
        <v>586</v>
      </c>
      <c r="Z46" s="287" t="s">
        <v>586</v>
      </c>
      <c r="AA46" s="293">
        <f t="shared" si="4"/>
        <v>0</v>
      </c>
      <c r="AB46" s="287" t="s">
        <v>586</v>
      </c>
    </row>
    <row r="47" spans="1:28" ht="31.5" x14ac:dyDescent="0.25">
      <c r="A47" s="55" t="s">
        <v>151</v>
      </c>
      <c r="B47" s="35" t="s">
        <v>150</v>
      </c>
      <c r="C47" s="293">
        <v>0</v>
      </c>
      <c r="D47" s="287" t="s">
        <v>586</v>
      </c>
      <c r="E47" s="293">
        <f t="shared" si="2"/>
        <v>0</v>
      </c>
      <c r="F47" s="287">
        <v>0</v>
      </c>
      <c r="G47" s="287">
        <f t="shared" si="3"/>
        <v>0</v>
      </c>
      <c r="H47" s="287">
        <v>0</v>
      </c>
      <c r="I47" s="287" t="s">
        <v>586</v>
      </c>
      <c r="J47" s="287" t="s">
        <v>586</v>
      </c>
      <c r="K47" s="287">
        <v>0</v>
      </c>
      <c r="L47" s="287">
        <v>0</v>
      </c>
      <c r="M47" s="287" t="s">
        <v>586</v>
      </c>
      <c r="N47" s="287" t="s">
        <v>586</v>
      </c>
      <c r="O47" s="287">
        <v>0</v>
      </c>
      <c r="P47" s="287">
        <v>0</v>
      </c>
      <c r="Q47" s="287" t="s">
        <v>586</v>
      </c>
      <c r="R47" s="287" t="s">
        <v>586</v>
      </c>
      <c r="S47" s="287">
        <v>0</v>
      </c>
      <c r="T47" s="287">
        <v>0</v>
      </c>
      <c r="U47" s="287" t="s">
        <v>586</v>
      </c>
      <c r="V47" s="287" t="s">
        <v>586</v>
      </c>
      <c r="W47" s="287">
        <v>0</v>
      </c>
      <c r="X47" s="287">
        <v>0</v>
      </c>
      <c r="Y47" s="287" t="s">
        <v>586</v>
      </c>
      <c r="Z47" s="287" t="s">
        <v>586</v>
      </c>
      <c r="AA47" s="293">
        <f t="shared" si="4"/>
        <v>0</v>
      </c>
      <c r="AB47" s="287" t="s">
        <v>586</v>
      </c>
    </row>
    <row r="48" spans="1:28" ht="31.5" x14ac:dyDescent="0.25">
      <c r="A48" s="55" t="s">
        <v>149</v>
      </c>
      <c r="B48" s="35" t="s">
        <v>148</v>
      </c>
      <c r="C48" s="293">
        <v>0</v>
      </c>
      <c r="D48" s="287" t="s">
        <v>586</v>
      </c>
      <c r="E48" s="293">
        <f t="shared" si="2"/>
        <v>0</v>
      </c>
      <c r="F48" s="287">
        <v>0</v>
      </c>
      <c r="G48" s="287">
        <f t="shared" si="3"/>
        <v>0</v>
      </c>
      <c r="H48" s="287">
        <v>0</v>
      </c>
      <c r="I48" s="287" t="s">
        <v>586</v>
      </c>
      <c r="J48" s="287" t="s">
        <v>586</v>
      </c>
      <c r="K48" s="287">
        <v>0</v>
      </c>
      <c r="L48" s="287">
        <v>0</v>
      </c>
      <c r="M48" s="287" t="s">
        <v>586</v>
      </c>
      <c r="N48" s="287" t="s">
        <v>586</v>
      </c>
      <c r="O48" s="287">
        <v>0</v>
      </c>
      <c r="P48" s="287">
        <v>0</v>
      </c>
      <c r="Q48" s="287" t="s">
        <v>586</v>
      </c>
      <c r="R48" s="287" t="s">
        <v>586</v>
      </c>
      <c r="S48" s="287">
        <v>0</v>
      </c>
      <c r="T48" s="287">
        <v>0</v>
      </c>
      <c r="U48" s="287" t="s">
        <v>586</v>
      </c>
      <c r="V48" s="287" t="s">
        <v>586</v>
      </c>
      <c r="W48" s="287">
        <v>0</v>
      </c>
      <c r="X48" s="287">
        <v>0</v>
      </c>
      <c r="Y48" s="287" t="s">
        <v>586</v>
      </c>
      <c r="Z48" s="287" t="s">
        <v>586</v>
      </c>
      <c r="AA48" s="293">
        <f t="shared" si="4"/>
        <v>0</v>
      </c>
      <c r="AB48" s="287" t="s">
        <v>586</v>
      </c>
    </row>
    <row r="49" spans="1:28" x14ac:dyDescent="0.25">
      <c r="A49" s="55" t="s">
        <v>147</v>
      </c>
      <c r="B49" s="35" t="s">
        <v>146</v>
      </c>
      <c r="C49" s="293">
        <v>0</v>
      </c>
      <c r="D49" s="287" t="s">
        <v>586</v>
      </c>
      <c r="E49" s="293">
        <f t="shared" si="2"/>
        <v>0</v>
      </c>
      <c r="F49" s="287">
        <v>0</v>
      </c>
      <c r="G49" s="287">
        <f t="shared" si="3"/>
        <v>0</v>
      </c>
      <c r="H49" s="287">
        <v>0</v>
      </c>
      <c r="I49" s="287" t="s">
        <v>586</v>
      </c>
      <c r="J49" s="287" t="s">
        <v>586</v>
      </c>
      <c r="K49" s="287">
        <v>0</v>
      </c>
      <c r="L49" s="287">
        <v>0</v>
      </c>
      <c r="M49" s="287" t="s">
        <v>586</v>
      </c>
      <c r="N49" s="287" t="s">
        <v>586</v>
      </c>
      <c r="O49" s="287">
        <v>0</v>
      </c>
      <c r="P49" s="287">
        <v>0</v>
      </c>
      <c r="Q49" s="287" t="s">
        <v>586</v>
      </c>
      <c r="R49" s="287" t="s">
        <v>586</v>
      </c>
      <c r="S49" s="287">
        <v>0</v>
      </c>
      <c r="T49" s="287">
        <v>0</v>
      </c>
      <c r="U49" s="287" t="s">
        <v>586</v>
      </c>
      <c r="V49" s="287" t="s">
        <v>586</v>
      </c>
      <c r="W49" s="287">
        <v>0</v>
      </c>
      <c r="X49" s="287">
        <v>0</v>
      </c>
      <c r="Y49" s="287" t="s">
        <v>586</v>
      </c>
      <c r="Z49" s="287" t="s">
        <v>586</v>
      </c>
      <c r="AA49" s="293">
        <f t="shared" si="4"/>
        <v>0</v>
      </c>
      <c r="AB49" s="287" t="s">
        <v>586</v>
      </c>
    </row>
    <row r="50" spans="1:28" ht="18.75" x14ac:dyDescent="0.25">
      <c r="A50" s="55" t="s">
        <v>145</v>
      </c>
      <c r="B50" s="294" t="s">
        <v>609</v>
      </c>
      <c r="C50" s="293">
        <v>1</v>
      </c>
      <c r="D50" s="287" t="s">
        <v>586</v>
      </c>
      <c r="E50" s="293">
        <f t="shared" si="2"/>
        <v>1</v>
      </c>
      <c r="F50" s="287">
        <v>0</v>
      </c>
      <c r="G50" s="287">
        <f t="shared" si="3"/>
        <v>1</v>
      </c>
      <c r="H50" s="287">
        <v>0</v>
      </c>
      <c r="I50" s="287" t="s">
        <v>586</v>
      </c>
      <c r="J50" s="287" t="s">
        <v>586</v>
      </c>
      <c r="K50" s="287">
        <v>0</v>
      </c>
      <c r="L50" s="287">
        <v>0</v>
      </c>
      <c r="M50" s="287" t="s">
        <v>586</v>
      </c>
      <c r="N50" s="287" t="s">
        <v>586</v>
      </c>
      <c r="O50" s="287">
        <v>0</v>
      </c>
      <c r="P50" s="287">
        <v>0</v>
      </c>
      <c r="Q50" s="287" t="s">
        <v>586</v>
      </c>
      <c r="R50" s="287" t="s">
        <v>586</v>
      </c>
      <c r="S50" s="287">
        <v>0</v>
      </c>
      <c r="T50" s="287">
        <v>0</v>
      </c>
      <c r="U50" s="287" t="s">
        <v>586</v>
      </c>
      <c r="V50" s="287" t="s">
        <v>586</v>
      </c>
      <c r="W50" s="287">
        <v>0</v>
      </c>
      <c r="X50" s="287">
        <v>0</v>
      </c>
      <c r="Y50" s="287" t="s">
        <v>586</v>
      </c>
      <c r="Z50" s="287" t="s">
        <v>586</v>
      </c>
      <c r="AA50" s="293">
        <f t="shared" si="4"/>
        <v>1</v>
      </c>
      <c r="AB50" s="287" t="s">
        <v>586</v>
      </c>
    </row>
    <row r="51" spans="1:28" s="270" customFormat="1" ht="35.25" customHeight="1" x14ac:dyDescent="0.25">
      <c r="A51" s="58" t="s">
        <v>57</v>
      </c>
      <c r="B51" s="57" t="s">
        <v>143</v>
      </c>
      <c r="C51" s="293">
        <v>0</v>
      </c>
      <c r="D51" s="287" t="s">
        <v>586</v>
      </c>
      <c r="E51" s="293">
        <f t="shared" si="2"/>
        <v>0</v>
      </c>
      <c r="F51" s="287">
        <v>0</v>
      </c>
      <c r="G51" s="287">
        <f t="shared" si="3"/>
        <v>0</v>
      </c>
      <c r="H51" s="293">
        <v>0</v>
      </c>
      <c r="I51" s="287" t="s">
        <v>586</v>
      </c>
      <c r="J51" s="287" t="s">
        <v>586</v>
      </c>
      <c r="K51" s="287">
        <v>0</v>
      </c>
      <c r="L51" s="293">
        <v>0</v>
      </c>
      <c r="M51" s="287" t="s">
        <v>586</v>
      </c>
      <c r="N51" s="287" t="s">
        <v>586</v>
      </c>
      <c r="O51" s="287">
        <v>0</v>
      </c>
      <c r="P51" s="287">
        <v>0</v>
      </c>
      <c r="Q51" s="287" t="s">
        <v>586</v>
      </c>
      <c r="R51" s="287" t="s">
        <v>586</v>
      </c>
      <c r="S51" s="287">
        <v>0</v>
      </c>
      <c r="T51" s="287">
        <v>0</v>
      </c>
      <c r="U51" s="287" t="s">
        <v>586</v>
      </c>
      <c r="V51" s="287" t="s">
        <v>586</v>
      </c>
      <c r="W51" s="287">
        <v>0</v>
      </c>
      <c r="X51" s="287">
        <v>0</v>
      </c>
      <c r="Y51" s="287" t="s">
        <v>586</v>
      </c>
      <c r="Z51" s="287" t="s">
        <v>586</v>
      </c>
      <c r="AA51" s="293">
        <f t="shared" si="4"/>
        <v>0</v>
      </c>
      <c r="AB51" s="287" t="s">
        <v>586</v>
      </c>
    </row>
    <row r="52" spans="1:28" x14ac:dyDescent="0.25">
      <c r="A52" s="55" t="s">
        <v>142</v>
      </c>
      <c r="B52" s="35" t="s">
        <v>141</v>
      </c>
      <c r="C52" s="293">
        <f>C30</f>
        <v>2.1609709279100002</v>
      </c>
      <c r="D52" s="287" t="s">
        <v>586</v>
      </c>
      <c r="E52" s="293">
        <f t="shared" si="2"/>
        <v>2.1609709279100002</v>
      </c>
      <c r="F52" s="287">
        <v>0</v>
      </c>
      <c r="G52" s="287">
        <f t="shared" si="3"/>
        <v>2.1609709279100002</v>
      </c>
      <c r="H52" s="287">
        <v>0</v>
      </c>
      <c r="I52" s="287" t="s">
        <v>586</v>
      </c>
      <c r="J52" s="287" t="s">
        <v>586</v>
      </c>
      <c r="K52" s="287">
        <v>0</v>
      </c>
      <c r="L52" s="287">
        <v>0</v>
      </c>
      <c r="M52" s="287" t="s">
        <v>586</v>
      </c>
      <c r="N52" s="287" t="s">
        <v>586</v>
      </c>
      <c r="O52" s="287">
        <v>0</v>
      </c>
      <c r="P52" s="287">
        <v>0</v>
      </c>
      <c r="Q52" s="287" t="s">
        <v>586</v>
      </c>
      <c r="R52" s="287" t="s">
        <v>586</v>
      </c>
      <c r="S52" s="287">
        <v>0</v>
      </c>
      <c r="T52" s="287">
        <v>0</v>
      </c>
      <c r="U52" s="287" t="s">
        <v>586</v>
      </c>
      <c r="V52" s="287" t="s">
        <v>586</v>
      </c>
      <c r="W52" s="287">
        <v>0</v>
      </c>
      <c r="X52" s="287">
        <v>0</v>
      </c>
      <c r="Y52" s="287" t="s">
        <v>586</v>
      </c>
      <c r="Z52" s="287" t="s">
        <v>586</v>
      </c>
      <c r="AA52" s="293">
        <f t="shared" si="4"/>
        <v>2.1609709279100002</v>
      </c>
      <c r="AB52" s="287" t="s">
        <v>586</v>
      </c>
    </row>
    <row r="53" spans="1:28" x14ac:dyDescent="0.25">
      <c r="A53" s="55" t="s">
        <v>140</v>
      </c>
      <c r="B53" s="35" t="s">
        <v>134</v>
      </c>
      <c r="C53" s="293">
        <v>0</v>
      </c>
      <c r="D53" s="287" t="s">
        <v>586</v>
      </c>
      <c r="E53" s="293">
        <f t="shared" si="2"/>
        <v>0</v>
      </c>
      <c r="F53" s="287">
        <v>0</v>
      </c>
      <c r="G53" s="287">
        <f t="shared" si="3"/>
        <v>0</v>
      </c>
      <c r="H53" s="287">
        <v>0</v>
      </c>
      <c r="I53" s="287" t="s">
        <v>586</v>
      </c>
      <c r="J53" s="287" t="s">
        <v>586</v>
      </c>
      <c r="K53" s="287">
        <v>0</v>
      </c>
      <c r="L53" s="287">
        <v>0</v>
      </c>
      <c r="M53" s="287" t="s">
        <v>586</v>
      </c>
      <c r="N53" s="287" t="s">
        <v>586</v>
      </c>
      <c r="O53" s="287">
        <v>0</v>
      </c>
      <c r="P53" s="287">
        <v>0</v>
      </c>
      <c r="Q53" s="287" t="s">
        <v>586</v>
      </c>
      <c r="R53" s="287" t="s">
        <v>586</v>
      </c>
      <c r="S53" s="287">
        <v>0</v>
      </c>
      <c r="T53" s="287">
        <v>0</v>
      </c>
      <c r="U53" s="287" t="s">
        <v>586</v>
      </c>
      <c r="V53" s="287" t="s">
        <v>586</v>
      </c>
      <c r="W53" s="287">
        <v>0</v>
      </c>
      <c r="X53" s="287">
        <v>0</v>
      </c>
      <c r="Y53" s="287" t="s">
        <v>586</v>
      </c>
      <c r="Z53" s="287" t="s">
        <v>586</v>
      </c>
      <c r="AA53" s="293">
        <f t="shared" si="4"/>
        <v>0</v>
      </c>
      <c r="AB53" s="287" t="s">
        <v>586</v>
      </c>
    </row>
    <row r="54" spans="1:28" x14ac:dyDescent="0.25">
      <c r="A54" s="55" t="s">
        <v>139</v>
      </c>
      <c r="B54" s="294" t="s">
        <v>133</v>
      </c>
      <c r="C54" s="293">
        <v>0</v>
      </c>
      <c r="D54" s="287" t="s">
        <v>586</v>
      </c>
      <c r="E54" s="293">
        <f t="shared" si="2"/>
        <v>0</v>
      </c>
      <c r="F54" s="287">
        <v>0</v>
      </c>
      <c r="G54" s="287">
        <f t="shared" si="3"/>
        <v>0</v>
      </c>
      <c r="H54" s="287">
        <v>0</v>
      </c>
      <c r="I54" s="287" t="s">
        <v>586</v>
      </c>
      <c r="J54" s="287" t="s">
        <v>586</v>
      </c>
      <c r="K54" s="287">
        <v>0</v>
      </c>
      <c r="L54" s="287">
        <v>0</v>
      </c>
      <c r="M54" s="287" t="s">
        <v>586</v>
      </c>
      <c r="N54" s="287" t="s">
        <v>586</v>
      </c>
      <c r="O54" s="287">
        <v>0</v>
      </c>
      <c r="P54" s="287">
        <v>0</v>
      </c>
      <c r="Q54" s="287" t="s">
        <v>586</v>
      </c>
      <c r="R54" s="287" t="s">
        <v>586</v>
      </c>
      <c r="S54" s="287">
        <v>0</v>
      </c>
      <c r="T54" s="287">
        <v>0</v>
      </c>
      <c r="U54" s="287" t="s">
        <v>586</v>
      </c>
      <c r="V54" s="287" t="s">
        <v>586</v>
      </c>
      <c r="W54" s="287">
        <v>0</v>
      </c>
      <c r="X54" s="287">
        <v>0</v>
      </c>
      <c r="Y54" s="287" t="s">
        <v>586</v>
      </c>
      <c r="Z54" s="287" t="s">
        <v>586</v>
      </c>
      <c r="AA54" s="293">
        <f t="shared" si="4"/>
        <v>0</v>
      </c>
      <c r="AB54" s="287" t="s">
        <v>586</v>
      </c>
    </row>
    <row r="55" spans="1:28" x14ac:dyDescent="0.25">
      <c r="A55" s="55" t="s">
        <v>138</v>
      </c>
      <c r="B55" s="294" t="s">
        <v>132</v>
      </c>
      <c r="C55" s="293">
        <v>0</v>
      </c>
      <c r="D55" s="287" t="s">
        <v>586</v>
      </c>
      <c r="E55" s="293">
        <f t="shared" si="2"/>
        <v>0</v>
      </c>
      <c r="F55" s="287">
        <v>0</v>
      </c>
      <c r="G55" s="287">
        <f t="shared" si="3"/>
        <v>0</v>
      </c>
      <c r="H55" s="287">
        <v>0</v>
      </c>
      <c r="I55" s="287" t="s">
        <v>586</v>
      </c>
      <c r="J55" s="287" t="s">
        <v>586</v>
      </c>
      <c r="K55" s="287">
        <v>0</v>
      </c>
      <c r="L55" s="287">
        <v>0</v>
      </c>
      <c r="M55" s="287" t="s">
        <v>586</v>
      </c>
      <c r="N55" s="287" t="s">
        <v>586</v>
      </c>
      <c r="O55" s="287">
        <v>0</v>
      </c>
      <c r="P55" s="287">
        <v>0</v>
      </c>
      <c r="Q55" s="287" t="s">
        <v>586</v>
      </c>
      <c r="R55" s="287" t="s">
        <v>586</v>
      </c>
      <c r="S55" s="287">
        <v>0</v>
      </c>
      <c r="T55" s="287">
        <v>0</v>
      </c>
      <c r="U55" s="287" t="s">
        <v>586</v>
      </c>
      <c r="V55" s="287" t="s">
        <v>586</v>
      </c>
      <c r="W55" s="287">
        <v>0</v>
      </c>
      <c r="X55" s="287">
        <v>0</v>
      </c>
      <c r="Y55" s="287" t="s">
        <v>586</v>
      </c>
      <c r="Z55" s="287" t="s">
        <v>586</v>
      </c>
      <c r="AA55" s="293">
        <f t="shared" si="4"/>
        <v>0</v>
      </c>
      <c r="AB55" s="287" t="s">
        <v>586</v>
      </c>
    </row>
    <row r="56" spans="1:28" x14ac:dyDescent="0.25">
      <c r="A56" s="55" t="s">
        <v>137</v>
      </c>
      <c r="B56" s="294" t="s">
        <v>131</v>
      </c>
      <c r="C56" s="293">
        <v>0</v>
      </c>
      <c r="D56" s="287" t="s">
        <v>586</v>
      </c>
      <c r="E56" s="293">
        <f t="shared" si="2"/>
        <v>0</v>
      </c>
      <c r="F56" s="287">
        <v>0</v>
      </c>
      <c r="G56" s="287">
        <f t="shared" si="3"/>
        <v>0</v>
      </c>
      <c r="H56" s="287">
        <v>0</v>
      </c>
      <c r="I56" s="287" t="s">
        <v>586</v>
      </c>
      <c r="J56" s="287" t="s">
        <v>586</v>
      </c>
      <c r="K56" s="287">
        <v>0</v>
      </c>
      <c r="L56" s="287">
        <v>0</v>
      </c>
      <c r="M56" s="287" t="s">
        <v>586</v>
      </c>
      <c r="N56" s="287" t="s">
        <v>586</v>
      </c>
      <c r="O56" s="287">
        <v>0</v>
      </c>
      <c r="P56" s="287">
        <v>0</v>
      </c>
      <c r="Q56" s="287" t="s">
        <v>586</v>
      </c>
      <c r="R56" s="287" t="s">
        <v>586</v>
      </c>
      <c r="S56" s="287">
        <v>0</v>
      </c>
      <c r="T56" s="287">
        <v>0</v>
      </c>
      <c r="U56" s="287" t="s">
        <v>586</v>
      </c>
      <c r="V56" s="287" t="s">
        <v>586</v>
      </c>
      <c r="W56" s="287">
        <v>0</v>
      </c>
      <c r="X56" s="287">
        <v>0</v>
      </c>
      <c r="Y56" s="287" t="s">
        <v>586</v>
      </c>
      <c r="Z56" s="287" t="s">
        <v>586</v>
      </c>
      <c r="AA56" s="293">
        <f t="shared" si="4"/>
        <v>0</v>
      </c>
      <c r="AB56" s="287" t="s">
        <v>586</v>
      </c>
    </row>
    <row r="57" spans="1:28" ht="18.75" x14ac:dyDescent="0.25">
      <c r="A57" s="55" t="s">
        <v>136</v>
      </c>
      <c r="B57" s="294" t="s">
        <v>609</v>
      </c>
      <c r="C57" s="293">
        <v>1</v>
      </c>
      <c r="D57" s="287" t="s">
        <v>586</v>
      </c>
      <c r="E57" s="293">
        <f t="shared" si="2"/>
        <v>1</v>
      </c>
      <c r="F57" s="287">
        <v>0</v>
      </c>
      <c r="G57" s="287">
        <f t="shared" si="3"/>
        <v>1</v>
      </c>
      <c r="H57" s="287">
        <v>0</v>
      </c>
      <c r="I57" s="287" t="s">
        <v>586</v>
      </c>
      <c r="J57" s="287" t="s">
        <v>586</v>
      </c>
      <c r="K57" s="287">
        <v>0</v>
      </c>
      <c r="L57" s="287">
        <v>0</v>
      </c>
      <c r="M57" s="287" t="s">
        <v>586</v>
      </c>
      <c r="N57" s="287" t="s">
        <v>586</v>
      </c>
      <c r="O57" s="287">
        <v>0</v>
      </c>
      <c r="P57" s="287">
        <v>0</v>
      </c>
      <c r="Q57" s="287" t="s">
        <v>586</v>
      </c>
      <c r="R57" s="287" t="s">
        <v>586</v>
      </c>
      <c r="S57" s="287">
        <v>0</v>
      </c>
      <c r="T57" s="287">
        <v>0</v>
      </c>
      <c r="U57" s="287" t="s">
        <v>586</v>
      </c>
      <c r="V57" s="287" t="s">
        <v>586</v>
      </c>
      <c r="W57" s="287">
        <v>0</v>
      </c>
      <c r="X57" s="287">
        <v>0</v>
      </c>
      <c r="Y57" s="287" t="s">
        <v>586</v>
      </c>
      <c r="Z57" s="287" t="s">
        <v>586</v>
      </c>
      <c r="AA57" s="293">
        <f t="shared" si="4"/>
        <v>1</v>
      </c>
      <c r="AB57" s="287" t="s">
        <v>586</v>
      </c>
    </row>
    <row r="58" spans="1:28" s="270" customFormat="1" ht="36.75" customHeight="1" x14ac:dyDescent="0.25">
      <c r="A58" s="58" t="s">
        <v>56</v>
      </c>
      <c r="B58" s="295" t="s">
        <v>233</v>
      </c>
      <c r="C58" s="293">
        <v>0</v>
      </c>
      <c r="D58" s="287" t="s">
        <v>586</v>
      </c>
      <c r="E58" s="293">
        <f t="shared" si="2"/>
        <v>0</v>
      </c>
      <c r="F58" s="287">
        <v>0</v>
      </c>
      <c r="G58" s="287">
        <f t="shared" si="3"/>
        <v>0</v>
      </c>
      <c r="H58" s="293">
        <v>0</v>
      </c>
      <c r="I58" s="287" t="s">
        <v>586</v>
      </c>
      <c r="J58" s="287" t="s">
        <v>586</v>
      </c>
      <c r="K58" s="287">
        <v>0</v>
      </c>
      <c r="L58" s="293">
        <v>0</v>
      </c>
      <c r="M58" s="287" t="s">
        <v>586</v>
      </c>
      <c r="N58" s="287" t="s">
        <v>586</v>
      </c>
      <c r="O58" s="287">
        <v>0</v>
      </c>
      <c r="P58" s="287">
        <v>0</v>
      </c>
      <c r="Q58" s="287" t="s">
        <v>586</v>
      </c>
      <c r="R58" s="287" t="s">
        <v>586</v>
      </c>
      <c r="S58" s="287">
        <v>0</v>
      </c>
      <c r="T58" s="287">
        <v>0</v>
      </c>
      <c r="U58" s="287" t="s">
        <v>586</v>
      </c>
      <c r="V58" s="287" t="s">
        <v>586</v>
      </c>
      <c r="W58" s="287">
        <v>0</v>
      </c>
      <c r="X58" s="287">
        <v>0</v>
      </c>
      <c r="Y58" s="287" t="s">
        <v>586</v>
      </c>
      <c r="Z58" s="287" t="s">
        <v>586</v>
      </c>
      <c r="AA58" s="293">
        <f t="shared" si="4"/>
        <v>0</v>
      </c>
      <c r="AB58" s="287" t="s">
        <v>586</v>
      </c>
    </row>
    <row r="59" spans="1:28" s="270" customFormat="1" x14ac:dyDescent="0.25">
      <c r="A59" s="58" t="s">
        <v>54</v>
      </c>
      <c r="B59" s="57" t="s">
        <v>135</v>
      </c>
      <c r="C59" s="293">
        <v>0</v>
      </c>
      <c r="D59" s="287" t="s">
        <v>586</v>
      </c>
      <c r="E59" s="293">
        <f t="shared" si="2"/>
        <v>0</v>
      </c>
      <c r="F59" s="287">
        <v>0</v>
      </c>
      <c r="G59" s="287">
        <f t="shared" si="3"/>
        <v>0</v>
      </c>
      <c r="H59" s="293">
        <v>0</v>
      </c>
      <c r="I59" s="287" t="s">
        <v>586</v>
      </c>
      <c r="J59" s="287" t="s">
        <v>586</v>
      </c>
      <c r="K59" s="287">
        <v>0</v>
      </c>
      <c r="L59" s="293">
        <v>0</v>
      </c>
      <c r="M59" s="287" t="s">
        <v>586</v>
      </c>
      <c r="N59" s="287" t="s">
        <v>586</v>
      </c>
      <c r="O59" s="287">
        <v>0</v>
      </c>
      <c r="P59" s="287">
        <v>0</v>
      </c>
      <c r="Q59" s="287" t="s">
        <v>586</v>
      </c>
      <c r="R59" s="287" t="s">
        <v>586</v>
      </c>
      <c r="S59" s="287">
        <v>0</v>
      </c>
      <c r="T59" s="287">
        <v>0</v>
      </c>
      <c r="U59" s="287" t="s">
        <v>586</v>
      </c>
      <c r="V59" s="287" t="s">
        <v>586</v>
      </c>
      <c r="W59" s="287">
        <v>0</v>
      </c>
      <c r="X59" s="287">
        <v>0</v>
      </c>
      <c r="Y59" s="287" t="s">
        <v>586</v>
      </c>
      <c r="Z59" s="287" t="s">
        <v>586</v>
      </c>
      <c r="AA59" s="293">
        <f t="shared" si="4"/>
        <v>0</v>
      </c>
      <c r="AB59" s="287" t="s">
        <v>586</v>
      </c>
    </row>
    <row r="60" spans="1:28" x14ac:dyDescent="0.25">
      <c r="A60" s="55" t="s">
        <v>227</v>
      </c>
      <c r="B60" s="296" t="s">
        <v>156</v>
      </c>
      <c r="C60" s="293">
        <v>0</v>
      </c>
      <c r="D60" s="287" t="s">
        <v>586</v>
      </c>
      <c r="E60" s="293">
        <f t="shared" si="2"/>
        <v>0</v>
      </c>
      <c r="F60" s="287">
        <v>0</v>
      </c>
      <c r="G60" s="287">
        <f t="shared" si="3"/>
        <v>0</v>
      </c>
      <c r="H60" s="287">
        <v>0</v>
      </c>
      <c r="I60" s="287" t="s">
        <v>586</v>
      </c>
      <c r="J60" s="287" t="s">
        <v>586</v>
      </c>
      <c r="K60" s="287">
        <v>0</v>
      </c>
      <c r="L60" s="287">
        <v>0</v>
      </c>
      <c r="M60" s="287" t="s">
        <v>586</v>
      </c>
      <c r="N60" s="287" t="s">
        <v>586</v>
      </c>
      <c r="O60" s="287">
        <v>0</v>
      </c>
      <c r="P60" s="287">
        <v>0</v>
      </c>
      <c r="Q60" s="287" t="s">
        <v>586</v>
      </c>
      <c r="R60" s="287" t="s">
        <v>586</v>
      </c>
      <c r="S60" s="287">
        <v>0</v>
      </c>
      <c r="T60" s="287">
        <v>0</v>
      </c>
      <c r="U60" s="287" t="s">
        <v>586</v>
      </c>
      <c r="V60" s="287" t="s">
        <v>586</v>
      </c>
      <c r="W60" s="287">
        <v>0</v>
      </c>
      <c r="X60" s="287">
        <v>0</v>
      </c>
      <c r="Y60" s="287" t="s">
        <v>586</v>
      </c>
      <c r="Z60" s="287" t="s">
        <v>586</v>
      </c>
      <c r="AA60" s="293">
        <f t="shared" si="4"/>
        <v>0</v>
      </c>
      <c r="AB60" s="287" t="s">
        <v>586</v>
      </c>
    </row>
    <row r="61" spans="1:28" x14ac:dyDescent="0.25">
      <c r="A61" s="55" t="s">
        <v>228</v>
      </c>
      <c r="B61" s="296" t="s">
        <v>154</v>
      </c>
      <c r="C61" s="293">
        <v>0</v>
      </c>
      <c r="D61" s="287" t="s">
        <v>586</v>
      </c>
      <c r="E61" s="293">
        <f t="shared" si="2"/>
        <v>0</v>
      </c>
      <c r="F61" s="287">
        <v>0</v>
      </c>
      <c r="G61" s="287">
        <f t="shared" si="3"/>
        <v>0</v>
      </c>
      <c r="H61" s="287">
        <v>0</v>
      </c>
      <c r="I61" s="287" t="s">
        <v>586</v>
      </c>
      <c r="J61" s="287" t="s">
        <v>586</v>
      </c>
      <c r="K61" s="287">
        <v>0</v>
      </c>
      <c r="L61" s="287">
        <v>0</v>
      </c>
      <c r="M61" s="287" t="s">
        <v>586</v>
      </c>
      <c r="N61" s="287" t="s">
        <v>586</v>
      </c>
      <c r="O61" s="287">
        <v>0</v>
      </c>
      <c r="P61" s="287">
        <v>0</v>
      </c>
      <c r="Q61" s="287" t="s">
        <v>586</v>
      </c>
      <c r="R61" s="287" t="s">
        <v>586</v>
      </c>
      <c r="S61" s="287">
        <v>0</v>
      </c>
      <c r="T61" s="287">
        <v>0</v>
      </c>
      <c r="U61" s="287" t="s">
        <v>586</v>
      </c>
      <c r="V61" s="287" t="s">
        <v>586</v>
      </c>
      <c r="W61" s="287">
        <v>0</v>
      </c>
      <c r="X61" s="287">
        <v>0</v>
      </c>
      <c r="Y61" s="287" t="s">
        <v>586</v>
      </c>
      <c r="Z61" s="287" t="s">
        <v>586</v>
      </c>
      <c r="AA61" s="293">
        <f t="shared" si="4"/>
        <v>0</v>
      </c>
      <c r="AB61" s="287" t="s">
        <v>586</v>
      </c>
    </row>
    <row r="62" spans="1:28" x14ac:dyDescent="0.25">
      <c r="A62" s="55" t="s">
        <v>229</v>
      </c>
      <c r="B62" s="296" t="s">
        <v>152</v>
      </c>
      <c r="C62" s="293">
        <v>0</v>
      </c>
      <c r="D62" s="287" t="s">
        <v>586</v>
      </c>
      <c r="E62" s="293">
        <f t="shared" si="2"/>
        <v>0</v>
      </c>
      <c r="F62" s="287">
        <v>0</v>
      </c>
      <c r="G62" s="287">
        <f t="shared" si="3"/>
        <v>0</v>
      </c>
      <c r="H62" s="287">
        <v>0</v>
      </c>
      <c r="I62" s="287" t="s">
        <v>586</v>
      </c>
      <c r="J62" s="287" t="s">
        <v>586</v>
      </c>
      <c r="K62" s="287">
        <v>0</v>
      </c>
      <c r="L62" s="287">
        <v>0</v>
      </c>
      <c r="M62" s="287" t="s">
        <v>586</v>
      </c>
      <c r="N62" s="287" t="s">
        <v>586</v>
      </c>
      <c r="O62" s="287">
        <v>0</v>
      </c>
      <c r="P62" s="287">
        <v>0</v>
      </c>
      <c r="Q62" s="287" t="s">
        <v>586</v>
      </c>
      <c r="R62" s="287" t="s">
        <v>586</v>
      </c>
      <c r="S62" s="287">
        <v>0</v>
      </c>
      <c r="T62" s="287">
        <v>0</v>
      </c>
      <c r="U62" s="287" t="s">
        <v>586</v>
      </c>
      <c r="V62" s="287" t="s">
        <v>586</v>
      </c>
      <c r="W62" s="287">
        <v>0</v>
      </c>
      <c r="X62" s="287">
        <v>0</v>
      </c>
      <c r="Y62" s="287" t="s">
        <v>586</v>
      </c>
      <c r="Z62" s="287" t="s">
        <v>586</v>
      </c>
      <c r="AA62" s="293">
        <f t="shared" si="4"/>
        <v>0</v>
      </c>
      <c r="AB62" s="287" t="s">
        <v>586</v>
      </c>
    </row>
    <row r="63" spans="1:28" x14ac:dyDescent="0.25">
      <c r="A63" s="55" t="s">
        <v>230</v>
      </c>
      <c r="B63" s="296" t="s">
        <v>232</v>
      </c>
      <c r="C63" s="293">
        <v>0</v>
      </c>
      <c r="D63" s="287" t="s">
        <v>586</v>
      </c>
      <c r="E63" s="293">
        <f t="shared" si="2"/>
        <v>0</v>
      </c>
      <c r="F63" s="287">
        <v>0</v>
      </c>
      <c r="G63" s="287">
        <f t="shared" si="3"/>
        <v>0</v>
      </c>
      <c r="H63" s="287">
        <v>0</v>
      </c>
      <c r="I63" s="287" t="s">
        <v>586</v>
      </c>
      <c r="J63" s="287" t="s">
        <v>586</v>
      </c>
      <c r="K63" s="287">
        <v>0</v>
      </c>
      <c r="L63" s="287">
        <v>0</v>
      </c>
      <c r="M63" s="287" t="s">
        <v>586</v>
      </c>
      <c r="N63" s="287" t="s">
        <v>586</v>
      </c>
      <c r="O63" s="287">
        <v>0</v>
      </c>
      <c r="P63" s="287">
        <v>0</v>
      </c>
      <c r="Q63" s="287" t="s">
        <v>586</v>
      </c>
      <c r="R63" s="287" t="s">
        <v>586</v>
      </c>
      <c r="S63" s="287">
        <v>0</v>
      </c>
      <c r="T63" s="287">
        <v>0</v>
      </c>
      <c r="U63" s="287" t="s">
        <v>586</v>
      </c>
      <c r="V63" s="287" t="s">
        <v>586</v>
      </c>
      <c r="W63" s="287">
        <v>0</v>
      </c>
      <c r="X63" s="287">
        <v>0</v>
      </c>
      <c r="Y63" s="287" t="s">
        <v>586</v>
      </c>
      <c r="Z63" s="287" t="s">
        <v>586</v>
      </c>
      <c r="AA63" s="293">
        <f t="shared" si="4"/>
        <v>0</v>
      </c>
      <c r="AB63" s="287" t="s">
        <v>586</v>
      </c>
    </row>
    <row r="64" spans="1:28" x14ac:dyDescent="0.25">
      <c r="A64" s="55" t="s">
        <v>231</v>
      </c>
      <c r="B64" s="294" t="s">
        <v>594</v>
      </c>
      <c r="C64" s="293">
        <v>0</v>
      </c>
      <c r="D64" s="287" t="s">
        <v>586</v>
      </c>
      <c r="E64" s="293">
        <f t="shared" si="2"/>
        <v>0</v>
      </c>
      <c r="F64" s="287">
        <v>0</v>
      </c>
      <c r="G64" s="287">
        <f t="shared" si="3"/>
        <v>0</v>
      </c>
      <c r="H64" s="287">
        <v>0</v>
      </c>
      <c r="I64" s="287" t="s">
        <v>586</v>
      </c>
      <c r="J64" s="287" t="s">
        <v>586</v>
      </c>
      <c r="K64" s="287">
        <v>0</v>
      </c>
      <c r="L64" s="287">
        <v>0</v>
      </c>
      <c r="M64" s="287" t="s">
        <v>586</v>
      </c>
      <c r="N64" s="287" t="s">
        <v>586</v>
      </c>
      <c r="O64" s="287">
        <v>0</v>
      </c>
      <c r="P64" s="287">
        <v>0</v>
      </c>
      <c r="Q64" s="287" t="s">
        <v>586</v>
      </c>
      <c r="R64" s="287" t="s">
        <v>586</v>
      </c>
      <c r="S64" s="287">
        <v>0</v>
      </c>
      <c r="T64" s="287">
        <v>0</v>
      </c>
      <c r="U64" s="287" t="s">
        <v>586</v>
      </c>
      <c r="V64" s="287" t="s">
        <v>586</v>
      </c>
      <c r="W64" s="287">
        <v>0</v>
      </c>
      <c r="X64" s="287">
        <v>0</v>
      </c>
      <c r="Y64" s="287" t="s">
        <v>586</v>
      </c>
      <c r="Z64" s="287" t="s">
        <v>586</v>
      </c>
      <c r="AA64" s="293">
        <f t="shared" si="4"/>
        <v>0</v>
      </c>
      <c r="AB64" s="287" t="s">
        <v>586</v>
      </c>
    </row>
    <row r="65" spans="1:27" x14ac:dyDescent="0.25">
      <c r="A65" s="51"/>
      <c r="B65" s="52"/>
      <c r="C65" s="52"/>
      <c r="D65" s="52"/>
      <c r="E65" s="52"/>
      <c r="F65" s="52"/>
    </row>
    <row r="66" spans="1:27" ht="54" customHeight="1" x14ac:dyDescent="0.25">
      <c r="B66" s="399"/>
      <c r="C66" s="399"/>
      <c r="D66" s="399"/>
      <c r="E66" s="399"/>
      <c r="F66" s="399"/>
      <c r="G66" s="50"/>
      <c r="H66" s="50"/>
      <c r="I66" s="50"/>
      <c r="J66" s="50"/>
      <c r="K66" s="50"/>
      <c r="L66" s="50"/>
      <c r="M66" s="50"/>
      <c r="N66" s="50"/>
      <c r="O66" s="50"/>
      <c r="P66" s="50"/>
      <c r="Q66" s="50"/>
      <c r="R66" s="50"/>
      <c r="S66" s="50"/>
      <c r="T66" s="50"/>
      <c r="U66" s="50"/>
      <c r="V66" s="50"/>
      <c r="W66" s="50"/>
      <c r="X66" s="50"/>
      <c r="Y66" s="50"/>
      <c r="Z66" s="50"/>
      <c r="AA66" s="50"/>
    </row>
    <row r="68" spans="1:27" ht="50.25" customHeight="1" x14ac:dyDescent="0.25">
      <c r="B68" s="399"/>
      <c r="C68" s="399"/>
      <c r="D68" s="399"/>
      <c r="E68" s="399"/>
      <c r="F68" s="399"/>
    </row>
    <row r="70" spans="1:27" ht="36.75" customHeight="1" x14ac:dyDescent="0.25">
      <c r="B70" s="399"/>
      <c r="C70" s="399"/>
      <c r="D70" s="399"/>
      <c r="E70" s="399"/>
      <c r="F70" s="399"/>
    </row>
    <row r="72" spans="1:27" ht="51" customHeight="1" x14ac:dyDescent="0.25">
      <c r="B72" s="399"/>
      <c r="C72" s="399"/>
      <c r="D72" s="399"/>
      <c r="E72" s="399"/>
      <c r="F72" s="399"/>
    </row>
    <row r="73" spans="1:27" ht="32.25" customHeight="1" x14ac:dyDescent="0.25">
      <c r="B73" s="399"/>
      <c r="C73" s="399"/>
      <c r="D73" s="399"/>
      <c r="E73" s="399"/>
      <c r="F73" s="399"/>
    </row>
    <row r="74" spans="1:27" ht="51.75" customHeight="1" x14ac:dyDescent="0.25">
      <c r="B74" s="399"/>
      <c r="C74" s="399"/>
      <c r="D74" s="399"/>
      <c r="E74" s="399"/>
      <c r="F74" s="399"/>
    </row>
    <row r="75" spans="1:27" ht="21.75" customHeight="1" x14ac:dyDescent="0.25">
      <c r="B75" s="401"/>
      <c r="C75" s="401"/>
      <c r="D75" s="401"/>
      <c r="E75" s="401"/>
      <c r="F75" s="401"/>
    </row>
    <row r="76" spans="1:27" ht="23.25" customHeight="1" x14ac:dyDescent="0.25"/>
    <row r="77" spans="1:27" ht="18.75" customHeight="1" x14ac:dyDescent="0.25">
      <c r="B77" s="400"/>
      <c r="C77" s="400"/>
      <c r="D77" s="400"/>
      <c r="E77" s="400"/>
      <c r="F77" s="400"/>
    </row>
  </sheetData>
  <mergeCells count="39">
    <mergeCell ref="I21:J21"/>
    <mergeCell ref="K21:L21"/>
    <mergeCell ref="G20:J20"/>
    <mergeCell ref="G21:H21"/>
    <mergeCell ref="W20:Z20"/>
    <mergeCell ref="W21:X21"/>
    <mergeCell ref="S20:V20"/>
    <mergeCell ref="S21:T21"/>
    <mergeCell ref="U21:V21"/>
    <mergeCell ref="B75:F75"/>
    <mergeCell ref="B77:F77"/>
    <mergeCell ref="B66:F66"/>
    <mergeCell ref="B68:F68"/>
    <mergeCell ref="B72:F72"/>
    <mergeCell ref="B73:F73"/>
    <mergeCell ref="B74:F74"/>
    <mergeCell ref="B70:F70"/>
    <mergeCell ref="A14:AA14"/>
    <mergeCell ref="A15:AA15"/>
    <mergeCell ref="A16:AA16"/>
    <mergeCell ref="A18:AA18"/>
    <mergeCell ref="A20:A22"/>
    <mergeCell ref="B20:B22"/>
    <mergeCell ref="C20:D21"/>
    <mergeCell ref="F20:F22"/>
    <mergeCell ref="M21:N21"/>
    <mergeCell ref="O21:P21"/>
    <mergeCell ref="Q21:R21"/>
    <mergeCell ref="K20:N20"/>
    <mergeCell ref="O20:R20"/>
    <mergeCell ref="AA20:AB21"/>
    <mergeCell ref="E20:E21"/>
    <mergeCell ref="Y21:Z21"/>
    <mergeCell ref="A12:AA12"/>
    <mergeCell ref="A4:AA4"/>
    <mergeCell ref="A6:AA6"/>
    <mergeCell ref="A8:AA8"/>
    <mergeCell ref="A9:AA9"/>
    <mergeCell ref="A11:AA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6" zoomScale="85" zoomScaleSheetLayoutView="85" workbookViewId="0">
      <selection activeCell="T39" sqref="T39"/>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22" t="str">
        <f>'1. паспорт местоположение'!A5:C5</f>
        <v>Год раскрытия информации: 2024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c r="AV5" s="322"/>
    </row>
    <row r="6" spans="1:48" ht="18.75" x14ac:dyDescent="0.3">
      <c r="AV6" s="13"/>
    </row>
    <row r="7" spans="1:48" ht="18.75" x14ac:dyDescent="0.25">
      <c r="A7" s="326" t="s">
        <v>7</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3" t="s">
        <v>6</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x14ac:dyDescent="0.25">
      <c r="A12" s="330" t="str">
        <f>'1. паспорт местоположение'!A12:C12</f>
        <v>O 24-04</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3" t="s">
        <v>5</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30" t="str">
        <f>'1. паспорт местоположение'!A15</f>
        <v xml:space="preserve">Модернизация системы видеонаблюдения на ПС "Луговая" АО "Западная энергетическая компания" </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3" t="s">
        <v>4</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28" t="s">
        <v>513</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ht="58.5" customHeight="1" x14ac:dyDescent="0.25">
      <c r="A22" s="419" t="s">
        <v>50</v>
      </c>
      <c r="B22" s="430" t="s">
        <v>22</v>
      </c>
      <c r="C22" s="419" t="s">
        <v>49</v>
      </c>
      <c r="D22" s="419" t="s">
        <v>48</v>
      </c>
      <c r="E22" s="433" t="s">
        <v>524</v>
      </c>
      <c r="F22" s="434"/>
      <c r="G22" s="434"/>
      <c r="H22" s="434"/>
      <c r="I22" s="434"/>
      <c r="J22" s="434"/>
      <c r="K22" s="434"/>
      <c r="L22" s="435"/>
      <c r="M22" s="419" t="s">
        <v>47</v>
      </c>
      <c r="N22" s="419" t="s">
        <v>46</v>
      </c>
      <c r="O22" s="419" t="s">
        <v>45</v>
      </c>
      <c r="P22" s="414" t="s">
        <v>262</v>
      </c>
      <c r="Q22" s="414" t="s">
        <v>44</v>
      </c>
      <c r="R22" s="414" t="s">
        <v>43</v>
      </c>
      <c r="S22" s="414" t="s">
        <v>42</v>
      </c>
      <c r="T22" s="414"/>
      <c r="U22" s="436" t="s">
        <v>41</v>
      </c>
      <c r="V22" s="436" t="s">
        <v>40</v>
      </c>
      <c r="W22" s="414" t="s">
        <v>39</v>
      </c>
      <c r="X22" s="414" t="s">
        <v>38</v>
      </c>
      <c r="Y22" s="414" t="s">
        <v>37</v>
      </c>
      <c r="Z22" s="421" t="s">
        <v>36</v>
      </c>
      <c r="AA22" s="414" t="s">
        <v>35</v>
      </c>
      <c r="AB22" s="414" t="s">
        <v>34</v>
      </c>
      <c r="AC22" s="414" t="s">
        <v>33</v>
      </c>
      <c r="AD22" s="414" t="s">
        <v>32</v>
      </c>
      <c r="AE22" s="414" t="s">
        <v>31</v>
      </c>
      <c r="AF22" s="414" t="s">
        <v>30</v>
      </c>
      <c r="AG22" s="414"/>
      <c r="AH22" s="414"/>
      <c r="AI22" s="414"/>
      <c r="AJ22" s="414"/>
      <c r="AK22" s="414"/>
      <c r="AL22" s="414" t="s">
        <v>29</v>
      </c>
      <c r="AM22" s="414"/>
      <c r="AN22" s="414"/>
      <c r="AO22" s="414"/>
      <c r="AP22" s="414" t="s">
        <v>28</v>
      </c>
      <c r="AQ22" s="414"/>
      <c r="AR22" s="414" t="s">
        <v>27</v>
      </c>
      <c r="AS22" s="414" t="s">
        <v>26</v>
      </c>
      <c r="AT22" s="414" t="s">
        <v>25</v>
      </c>
      <c r="AU22" s="414" t="s">
        <v>24</v>
      </c>
      <c r="AV22" s="422" t="s">
        <v>23</v>
      </c>
    </row>
    <row r="23" spans="1:48" ht="64.5" customHeight="1" x14ac:dyDescent="0.25">
      <c r="A23" s="429"/>
      <c r="B23" s="431"/>
      <c r="C23" s="429"/>
      <c r="D23" s="429"/>
      <c r="E23" s="424" t="s">
        <v>21</v>
      </c>
      <c r="F23" s="415" t="s">
        <v>134</v>
      </c>
      <c r="G23" s="415" t="s">
        <v>133</v>
      </c>
      <c r="H23" s="415" t="s">
        <v>132</v>
      </c>
      <c r="I23" s="417" t="s">
        <v>432</v>
      </c>
      <c r="J23" s="417" t="s">
        <v>433</v>
      </c>
      <c r="K23" s="417" t="s">
        <v>434</v>
      </c>
      <c r="L23" s="415" t="s">
        <v>74</v>
      </c>
      <c r="M23" s="429"/>
      <c r="N23" s="429"/>
      <c r="O23" s="429"/>
      <c r="P23" s="414"/>
      <c r="Q23" s="414"/>
      <c r="R23" s="414"/>
      <c r="S23" s="426" t="s">
        <v>2</v>
      </c>
      <c r="T23" s="426" t="s">
        <v>9</v>
      </c>
      <c r="U23" s="436"/>
      <c r="V23" s="436"/>
      <c r="W23" s="414"/>
      <c r="X23" s="414"/>
      <c r="Y23" s="414"/>
      <c r="Z23" s="414"/>
      <c r="AA23" s="414"/>
      <c r="AB23" s="414"/>
      <c r="AC23" s="414"/>
      <c r="AD23" s="414"/>
      <c r="AE23" s="414"/>
      <c r="AF23" s="414" t="s">
        <v>20</v>
      </c>
      <c r="AG23" s="414"/>
      <c r="AH23" s="414" t="s">
        <v>19</v>
      </c>
      <c r="AI23" s="414"/>
      <c r="AJ23" s="419" t="s">
        <v>18</v>
      </c>
      <c r="AK23" s="419" t="s">
        <v>17</v>
      </c>
      <c r="AL23" s="419" t="s">
        <v>16</v>
      </c>
      <c r="AM23" s="419" t="s">
        <v>15</v>
      </c>
      <c r="AN23" s="419" t="s">
        <v>14</v>
      </c>
      <c r="AO23" s="419" t="s">
        <v>13</v>
      </c>
      <c r="AP23" s="419" t="s">
        <v>12</v>
      </c>
      <c r="AQ23" s="437" t="s">
        <v>9</v>
      </c>
      <c r="AR23" s="414"/>
      <c r="AS23" s="414"/>
      <c r="AT23" s="414"/>
      <c r="AU23" s="414"/>
      <c r="AV23" s="423"/>
    </row>
    <row r="24" spans="1:48" ht="96.75" customHeight="1" x14ac:dyDescent="0.25">
      <c r="A24" s="420"/>
      <c r="B24" s="432"/>
      <c r="C24" s="420"/>
      <c r="D24" s="420"/>
      <c r="E24" s="425"/>
      <c r="F24" s="416"/>
      <c r="G24" s="416"/>
      <c r="H24" s="416"/>
      <c r="I24" s="418"/>
      <c r="J24" s="418"/>
      <c r="K24" s="418"/>
      <c r="L24" s="416"/>
      <c r="M24" s="420"/>
      <c r="N24" s="420"/>
      <c r="O24" s="420"/>
      <c r="P24" s="414"/>
      <c r="Q24" s="414"/>
      <c r="R24" s="414"/>
      <c r="S24" s="427"/>
      <c r="T24" s="427"/>
      <c r="U24" s="436"/>
      <c r="V24" s="436"/>
      <c r="W24" s="414"/>
      <c r="X24" s="414"/>
      <c r="Y24" s="414"/>
      <c r="Z24" s="414"/>
      <c r="AA24" s="414"/>
      <c r="AB24" s="414"/>
      <c r="AC24" s="414"/>
      <c r="AD24" s="414"/>
      <c r="AE24" s="414"/>
      <c r="AF24" s="126" t="s">
        <v>11</v>
      </c>
      <c r="AG24" s="126" t="s">
        <v>10</v>
      </c>
      <c r="AH24" s="127" t="s">
        <v>2</v>
      </c>
      <c r="AI24" s="127" t="s">
        <v>9</v>
      </c>
      <c r="AJ24" s="420"/>
      <c r="AK24" s="420"/>
      <c r="AL24" s="420"/>
      <c r="AM24" s="420"/>
      <c r="AN24" s="420"/>
      <c r="AO24" s="420"/>
      <c r="AP24" s="420"/>
      <c r="AQ24" s="438"/>
      <c r="AR24" s="414"/>
      <c r="AS24" s="414"/>
      <c r="AT24" s="414"/>
      <c r="AU24" s="414"/>
      <c r="AV24" s="423"/>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 customHeight="1" x14ac:dyDescent="0.2">
      <c r="A26" s="20"/>
      <c r="B26" s="290"/>
      <c r="C26" s="18"/>
      <c r="D26" s="305"/>
      <c r="E26" s="20"/>
      <c r="F26" s="20"/>
      <c r="G26" s="20"/>
      <c r="H26" s="20"/>
      <c r="I26" s="20"/>
      <c r="J26" s="20"/>
      <c r="K26" s="20"/>
      <c r="L26" s="303"/>
      <c r="M26" s="308"/>
      <c r="N26" s="290"/>
      <c r="O26" s="18"/>
      <c r="P26" s="21"/>
      <c r="Q26" s="18"/>
      <c r="R26" s="21"/>
      <c r="S26" s="18"/>
      <c r="T26" s="18"/>
      <c r="U26" s="20"/>
      <c r="V26" s="20"/>
      <c r="W26" s="290"/>
      <c r="X26" s="290"/>
      <c r="Y26" s="290"/>
      <c r="Z26" s="290"/>
      <c r="AA26" s="290"/>
      <c r="AB26" s="290"/>
      <c r="AC26" s="290"/>
      <c r="AD26" s="290"/>
      <c r="AE26" s="290"/>
      <c r="AF26" s="20"/>
      <c r="AG26" s="18"/>
      <c r="AH26" s="19"/>
      <c r="AI26" s="19"/>
      <c r="AJ26" s="19"/>
      <c r="AK26" s="19"/>
      <c r="AL26" s="18"/>
      <c r="AM26" s="18"/>
      <c r="AN26" s="19"/>
      <c r="AO26" s="18"/>
      <c r="AP26" s="19"/>
      <c r="AQ26" s="19"/>
      <c r="AR26" s="19"/>
      <c r="AS26" s="19"/>
      <c r="AT26" s="19"/>
      <c r="AU26" s="18"/>
      <c r="AV26" s="18"/>
    </row>
    <row r="27" spans="1:48" s="17" customFormat="1" ht="12" customHeight="1" x14ac:dyDescent="0.2">
      <c r="A27" s="20"/>
      <c r="B27" s="290"/>
      <c r="C27" s="18"/>
      <c r="D27" s="305"/>
      <c r="E27" s="20"/>
      <c r="F27" s="20"/>
      <c r="G27" s="20"/>
      <c r="H27" s="20"/>
      <c r="I27" s="20"/>
      <c r="J27" s="20"/>
      <c r="K27" s="20"/>
      <c r="L27" s="303"/>
      <c r="M27" s="18"/>
      <c r="N27" s="18"/>
      <c r="O27" s="18"/>
      <c r="P27" s="21"/>
      <c r="Q27" s="18"/>
      <c r="R27" s="21"/>
      <c r="S27" s="18"/>
      <c r="T27" s="18"/>
      <c r="U27" s="20"/>
      <c r="V27" s="20"/>
      <c r="W27" s="290"/>
      <c r="X27" s="290"/>
      <c r="Y27" s="290"/>
      <c r="Z27" s="290"/>
      <c r="AA27" s="290"/>
      <c r="AB27" s="290"/>
      <c r="AC27" s="290"/>
      <c r="AD27" s="290"/>
      <c r="AE27" s="21"/>
      <c r="AF27" s="20"/>
      <c r="AG27" s="18"/>
      <c r="AH27" s="19"/>
      <c r="AI27" s="19"/>
      <c r="AJ27" s="19"/>
      <c r="AK27" s="19"/>
      <c r="AL27" s="18"/>
      <c r="AM27" s="18"/>
      <c r="AN27" s="19"/>
      <c r="AO27" s="18"/>
      <c r="AP27" s="19"/>
      <c r="AQ27" s="19"/>
      <c r="AR27" s="19"/>
      <c r="AS27" s="19"/>
      <c r="AT27" s="19"/>
      <c r="AU27" s="18"/>
      <c r="AV27" s="18"/>
    </row>
    <row r="28" spans="1:48" s="17" customFormat="1" ht="12" customHeight="1" x14ac:dyDescent="0.2">
      <c r="A28" s="20"/>
      <c r="B28" s="290"/>
      <c r="C28" s="18"/>
      <c r="D28" s="305"/>
      <c r="E28" s="20"/>
      <c r="F28" s="20"/>
      <c r="G28" s="20"/>
      <c r="H28" s="20"/>
      <c r="I28" s="20"/>
      <c r="J28" s="20"/>
      <c r="K28" s="20"/>
      <c r="L28" s="303"/>
      <c r="M28" s="18"/>
      <c r="N28" s="18"/>
      <c r="O28" s="18"/>
      <c r="P28" s="21"/>
      <c r="Q28" s="18"/>
      <c r="R28" s="21"/>
      <c r="S28" s="18"/>
      <c r="T28" s="18"/>
      <c r="U28" s="20"/>
      <c r="V28" s="20"/>
      <c r="W28" s="290"/>
      <c r="X28" s="290"/>
      <c r="Y28" s="290"/>
      <c r="Z28" s="290"/>
      <c r="AA28" s="290"/>
      <c r="AB28" s="290"/>
      <c r="AC28" s="290"/>
      <c r="AD28" s="290"/>
      <c r="AE28" s="21"/>
      <c r="AF28" s="20"/>
      <c r="AG28" s="18"/>
      <c r="AH28" s="19"/>
      <c r="AI28" s="19"/>
      <c r="AJ28" s="19"/>
      <c r="AK28" s="19"/>
      <c r="AL28" s="18"/>
      <c r="AM28" s="18"/>
      <c r="AN28" s="19"/>
      <c r="AO28" s="18"/>
      <c r="AP28" s="19"/>
      <c r="AQ28" s="19"/>
      <c r="AR28" s="19"/>
      <c r="AS28" s="19"/>
      <c r="AT28" s="19"/>
      <c r="AU28" s="18"/>
      <c r="AV28" s="18"/>
    </row>
    <row r="29" spans="1:48" s="17" customFormat="1" ht="12" customHeight="1" x14ac:dyDescent="0.2">
      <c r="A29" s="20"/>
      <c r="B29" s="290"/>
      <c r="C29" s="18"/>
      <c r="D29" s="305"/>
      <c r="E29" s="20"/>
      <c r="F29" s="20"/>
      <c r="G29" s="20"/>
      <c r="H29" s="20"/>
      <c r="I29" s="20"/>
      <c r="J29" s="20"/>
      <c r="K29" s="20"/>
      <c r="L29" s="303"/>
      <c r="M29" s="18"/>
      <c r="N29" s="18"/>
      <c r="O29" s="18"/>
      <c r="P29" s="21"/>
      <c r="Q29" s="18"/>
      <c r="R29" s="21"/>
      <c r="S29" s="18"/>
      <c r="T29" s="18"/>
      <c r="U29" s="20"/>
      <c r="V29" s="20"/>
      <c r="W29" s="290"/>
      <c r="X29" s="290"/>
      <c r="Y29" s="290"/>
      <c r="Z29" s="290"/>
      <c r="AA29" s="290"/>
      <c r="AB29" s="290"/>
      <c r="AC29" s="290"/>
      <c r="AD29" s="290"/>
      <c r="AE29" s="21"/>
      <c r="AF29" s="20"/>
      <c r="AG29" s="18"/>
      <c r="AH29" s="19"/>
      <c r="AI29" s="19"/>
      <c r="AJ29" s="19"/>
      <c r="AK29" s="19"/>
      <c r="AL29" s="18"/>
      <c r="AM29" s="18"/>
      <c r="AN29" s="19"/>
      <c r="AO29" s="18"/>
      <c r="AP29" s="19"/>
      <c r="AQ29" s="19"/>
      <c r="AR29" s="19"/>
      <c r="AS29" s="19"/>
      <c r="AT29" s="19"/>
      <c r="AU29" s="18"/>
      <c r="AV29"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39" t="str">
        <f>'1. паспорт местоположение'!A5:C5</f>
        <v>Год раскрытия информации: 2024 год</v>
      </c>
      <c r="B5" s="439"/>
      <c r="C5" s="63"/>
      <c r="D5" s="63"/>
      <c r="E5" s="63"/>
      <c r="F5" s="63"/>
      <c r="G5" s="63"/>
      <c r="H5" s="63"/>
    </row>
    <row r="6" spans="1:8" ht="18.75" x14ac:dyDescent="0.3">
      <c r="A6" s="136"/>
      <c r="B6" s="136"/>
      <c r="C6" s="136"/>
      <c r="D6" s="136"/>
      <c r="E6" s="136"/>
      <c r="F6" s="136"/>
      <c r="G6" s="136"/>
      <c r="H6" s="136"/>
    </row>
    <row r="7" spans="1:8" ht="18.75" x14ac:dyDescent="0.25">
      <c r="A7" s="326" t="s">
        <v>7</v>
      </c>
      <c r="B7" s="326"/>
      <c r="C7" s="11"/>
      <c r="D7" s="11"/>
      <c r="E7" s="11"/>
      <c r="F7" s="11"/>
      <c r="G7" s="11"/>
      <c r="H7" s="11"/>
    </row>
    <row r="8" spans="1:8" ht="18.75" x14ac:dyDescent="0.25">
      <c r="A8" s="11"/>
      <c r="B8" s="11"/>
      <c r="C8" s="11"/>
      <c r="D8" s="11"/>
      <c r="E8" s="11"/>
      <c r="F8" s="11"/>
      <c r="G8" s="11"/>
      <c r="H8" s="11"/>
    </row>
    <row r="9" spans="1:8" x14ac:dyDescent="0.25">
      <c r="A9" s="327" t="str">
        <f>'1. паспорт местоположение'!A9:C9</f>
        <v xml:space="preserve">Акционерное общество "Западная энергетическая компания" </v>
      </c>
      <c r="B9" s="327"/>
      <c r="C9" s="8"/>
      <c r="D9" s="8"/>
      <c r="E9" s="8"/>
      <c r="F9" s="8"/>
      <c r="G9" s="8"/>
      <c r="H9" s="8"/>
    </row>
    <row r="10" spans="1:8" x14ac:dyDescent="0.25">
      <c r="A10" s="323" t="s">
        <v>6</v>
      </c>
      <c r="B10" s="323"/>
      <c r="C10" s="6"/>
      <c r="D10" s="6"/>
      <c r="E10" s="6"/>
      <c r="F10" s="6"/>
      <c r="G10" s="6"/>
      <c r="H10" s="6"/>
    </row>
    <row r="11" spans="1:8" ht="18.75" x14ac:dyDescent="0.25">
      <c r="A11" s="11"/>
      <c r="B11" s="11"/>
      <c r="C11" s="11"/>
      <c r="D11" s="11"/>
      <c r="E11" s="11"/>
      <c r="F11" s="11"/>
      <c r="G11" s="11"/>
      <c r="H11" s="11"/>
    </row>
    <row r="12" spans="1:8" x14ac:dyDescent="0.25">
      <c r="A12" s="327" t="str">
        <f>'1. паспорт местоположение'!A12:C12</f>
        <v>O 24-04</v>
      </c>
      <c r="B12" s="327"/>
      <c r="C12" s="8"/>
      <c r="D12" s="8"/>
      <c r="E12" s="8"/>
      <c r="F12" s="8"/>
      <c r="G12" s="8"/>
      <c r="H12" s="8"/>
    </row>
    <row r="13" spans="1:8" x14ac:dyDescent="0.25">
      <c r="A13" s="323" t="s">
        <v>5</v>
      </c>
      <c r="B13" s="323"/>
      <c r="C13" s="6"/>
      <c r="D13" s="6"/>
      <c r="E13" s="6"/>
      <c r="F13" s="6"/>
      <c r="G13" s="6"/>
      <c r="H13" s="6"/>
    </row>
    <row r="14" spans="1:8" ht="18.75" x14ac:dyDescent="0.25">
      <c r="A14" s="10"/>
      <c r="B14" s="10"/>
      <c r="C14" s="10"/>
      <c r="D14" s="10"/>
      <c r="E14" s="10"/>
      <c r="F14" s="10"/>
      <c r="G14" s="10"/>
      <c r="H14" s="10"/>
    </row>
    <row r="15" spans="1:8" ht="69.75" customHeight="1" x14ac:dyDescent="0.25">
      <c r="A15" s="328" t="str">
        <f>'1. паспорт местоположение'!A15:C15</f>
        <v xml:space="preserve">Модернизация системы видеонаблюдения на ПС "Луговая" АО "Западная энергетическая компания" </v>
      </c>
      <c r="B15" s="328"/>
      <c r="C15" s="8"/>
      <c r="D15" s="8"/>
      <c r="E15" s="8"/>
      <c r="F15" s="8"/>
      <c r="G15" s="8"/>
      <c r="H15" s="8"/>
    </row>
    <row r="16" spans="1:8" x14ac:dyDescent="0.25">
      <c r="A16" s="323" t="s">
        <v>4</v>
      </c>
      <c r="B16" s="323"/>
      <c r="C16" s="6"/>
      <c r="D16" s="6"/>
      <c r="E16" s="6"/>
      <c r="F16" s="6"/>
      <c r="G16" s="6"/>
      <c r="H16" s="6"/>
    </row>
    <row r="17" spans="1:2" x14ac:dyDescent="0.25">
      <c r="B17" s="101"/>
    </row>
    <row r="18" spans="1:2" x14ac:dyDescent="0.25">
      <c r="A18" s="440" t="s">
        <v>514</v>
      </c>
      <c r="B18" s="441"/>
    </row>
    <row r="19" spans="1:2" x14ac:dyDescent="0.25">
      <c r="B19" s="32"/>
    </row>
    <row r="20" spans="1:2" ht="16.5" thickBot="1" x14ac:dyDescent="0.3">
      <c r="B20" s="102"/>
    </row>
    <row r="21" spans="1:2" ht="30.75" thickBot="1" x14ac:dyDescent="0.3">
      <c r="A21" s="103" t="s">
        <v>387</v>
      </c>
      <c r="B21" s="289" t="str">
        <f>A15</f>
        <v xml:space="preserve">Модернизация системы видеонаблюдения на ПС "Луговая" АО "Западная энергетическая компания" </v>
      </c>
    </row>
    <row r="22" spans="1:2" ht="16.5" thickBot="1" x14ac:dyDescent="0.3">
      <c r="A22" s="103" t="s">
        <v>388</v>
      </c>
      <c r="B22" s="28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89">
        <v>2025</v>
      </c>
    </row>
    <row r="26" spans="1:2" ht="16.5" thickBot="1" x14ac:dyDescent="0.3">
      <c r="A26" s="106" t="s">
        <v>391</v>
      </c>
      <c r="B26" s="107" t="s">
        <v>608</v>
      </c>
    </row>
    <row r="27" spans="1:2" ht="29.25" thickBot="1" x14ac:dyDescent="0.3">
      <c r="A27" s="114" t="s">
        <v>595</v>
      </c>
      <c r="B27" s="299" t="str">
        <f>'6.2. Паспорт фин осв ввод'!D24</f>
        <v>нд</v>
      </c>
    </row>
    <row r="28" spans="1:2" ht="16.5" thickBot="1" x14ac:dyDescent="0.3">
      <c r="A28" s="109" t="s">
        <v>392</v>
      </c>
      <c r="B28" s="297" t="s">
        <v>602</v>
      </c>
    </row>
    <row r="29" spans="1:2" ht="29.25" thickBot="1" x14ac:dyDescent="0.3">
      <c r="A29" s="115" t="s">
        <v>596</v>
      </c>
      <c r="B29" s="299">
        <f>'6.2. Паспорт фин осв ввод'!C24</f>
        <v>2.5931651134920002</v>
      </c>
    </row>
    <row r="30" spans="1:2" ht="29.25" thickBot="1" x14ac:dyDescent="0.3">
      <c r="A30" s="115" t="s">
        <v>597</v>
      </c>
      <c r="B30" s="299">
        <f>B32+B41+B58</f>
        <v>0</v>
      </c>
    </row>
    <row r="31" spans="1:2" ht="16.5" thickBot="1" x14ac:dyDescent="0.3">
      <c r="A31" s="109" t="s">
        <v>393</v>
      </c>
      <c r="B31" s="299"/>
    </row>
    <row r="32" spans="1:2" ht="29.25" thickBot="1" x14ac:dyDescent="0.3">
      <c r="A32" s="115" t="s">
        <v>394</v>
      </c>
      <c r="B32" s="299">
        <f>B33+B37</f>
        <v>0</v>
      </c>
    </row>
    <row r="33" spans="1:3" s="140" customFormat="1" ht="30.75" thickBot="1" x14ac:dyDescent="0.3">
      <c r="A33" s="138" t="s">
        <v>598</v>
      </c>
      <c r="B33" s="139"/>
    </row>
    <row r="34" spans="1:3" ht="16.5" thickBot="1" x14ac:dyDescent="0.3">
      <c r="A34" s="109" t="s">
        <v>395</v>
      </c>
      <c r="B34" s="141"/>
    </row>
    <row r="35" spans="1:3" ht="16.5" thickBot="1" x14ac:dyDescent="0.3">
      <c r="A35" s="109" t="s">
        <v>599</v>
      </c>
      <c r="B35" s="137"/>
      <c r="C35" s="47">
        <v>1</v>
      </c>
    </row>
    <row r="36" spans="1:3" ht="16.5" thickBot="1" x14ac:dyDescent="0.3">
      <c r="A36" s="109" t="s">
        <v>600</v>
      </c>
      <c r="B36" s="137"/>
      <c r="C36" s="47">
        <v>2</v>
      </c>
    </row>
    <row r="37" spans="1:3" s="140" customFormat="1" ht="30.75" thickBot="1" x14ac:dyDescent="0.3">
      <c r="A37" s="138" t="s">
        <v>598</v>
      </c>
      <c r="B37" s="139"/>
    </row>
    <row r="38" spans="1:3" ht="16.5" thickBot="1" x14ac:dyDescent="0.3">
      <c r="A38" s="109" t="s">
        <v>395</v>
      </c>
      <c r="B38" s="141"/>
    </row>
    <row r="39" spans="1:3" ht="16.5" thickBot="1" x14ac:dyDescent="0.3">
      <c r="A39" s="109" t="s">
        <v>599</v>
      </c>
      <c r="B39" s="137"/>
      <c r="C39" s="47">
        <v>1</v>
      </c>
    </row>
    <row r="40" spans="1:3" ht="16.5" thickBot="1" x14ac:dyDescent="0.3">
      <c r="A40" s="109" t="s">
        <v>600</v>
      </c>
      <c r="B40" s="137"/>
      <c r="C40" s="47">
        <v>2</v>
      </c>
    </row>
    <row r="41" spans="1:3" ht="29.25" thickBot="1" x14ac:dyDescent="0.3">
      <c r="A41" s="115" t="s">
        <v>396</v>
      </c>
      <c r="B41" s="299">
        <f>B42+B46+B50+B54</f>
        <v>0</v>
      </c>
    </row>
    <row r="42" spans="1:3" s="140" customFormat="1" ht="30.75" thickBot="1" x14ac:dyDescent="0.3">
      <c r="A42" s="138" t="s">
        <v>598</v>
      </c>
      <c r="B42" s="139"/>
    </row>
    <row r="43" spans="1:3" ht="16.5" thickBot="1" x14ac:dyDescent="0.3">
      <c r="A43" s="109" t="s">
        <v>395</v>
      </c>
      <c r="B43" s="141" t="e">
        <f>B42/$B$27</f>
        <v>#VALUE!</v>
      </c>
    </row>
    <row r="44" spans="1:3" ht="16.5" thickBot="1" x14ac:dyDescent="0.3">
      <c r="A44" s="109" t="s">
        <v>599</v>
      </c>
      <c r="B44" s="137"/>
      <c r="C44" s="47">
        <v>1</v>
      </c>
    </row>
    <row r="45" spans="1:3" ht="16.5" thickBot="1" x14ac:dyDescent="0.3">
      <c r="A45" s="109" t="s">
        <v>600</v>
      </c>
      <c r="B45" s="137"/>
      <c r="C45" s="47">
        <v>2</v>
      </c>
    </row>
    <row r="46" spans="1:3" s="140" customFormat="1" ht="30.75" thickBot="1" x14ac:dyDescent="0.3">
      <c r="A46" s="138" t="s">
        <v>598</v>
      </c>
      <c r="B46" s="139"/>
    </row>
    <row r="47" spans="1:3" ht="16.5" thickBot="1" x14ac:dyDescent="0.3">
      <c r="A47" s="109" t="s">
        <v>395</v>
      </c>
      <c r="B47" s="141" t="e">
        <f>B46/$B$27</f>
        <v>#VALUE!</v>
      </c>
    </row>
    <row r="48" spans="1:3" ht="16.5" thickBot="1" x14ac:dyDescent="0.3">
      <c r="A48" s="109" t="s">
        <v>599</v>
      </c>
      <c r="B48" s="137"/>
      <c r="C48" s="47">
        <v>1</v>
      </c>
    </row>
    <row r="49" spans="1:3" ht="16.5" thickBot="1" x14ac:dyDescent="0.3">
      <c r="A49" s="109" t="s">
        <v>600</v>
      </c>
      <c r="B49" s="137"/>
      <c r="C49" s="47">
        <v>2</v>
      </c>
    </row>
    <row r="50" spans="1:3" s="140" customFormat="1" ht="30.75" thickBot="1" x14ac:dyDescent="0.3">
      <c r="A50" s="138" t="s">
        <v>598</v>
      </c>
      <c r="B50" s="139"/>
    </row>
    <row r="51" spans="1:3" ht="16.5" thickBot="1" x14ac:dyDescent="0.3">
      <c r="A51" s="109" t="s">
        <v>395</v>
      </c>
      <c r="B51" s="141" t="e">
        <f>B50/$B$27</f>
        <v>#VALUE!</v>
      </c>
    </row>
    <row r="52" spans="1:3" ht="16.5" thickBot="1" x14ac:dyDescent="0.3">
      <c r="A52" s="109" t="s">
        <v>599</v>
      </c>
      <c r="B52" s="137"/>
      <c r="C52" s="47">
        <v>1</v>
      </c>
    </row>
    <row r="53" spans="1:3" ht="16.5" thickBot="1" x14ac:dyDescent="0.3">
      <c r="A53" s="109" t="s">
        <v>600</v>
      </c>
      <c r="B53" s="137"/>
      <c r="C53" s="47">
        <v>2</v>
      </c>
    </row>
    <row r="54" spans="1:3" s="140" customFormat="1" ht="30.75" thickBot="1" x14ac:dyDescent="0.3">
      <c r="A54" s="138" t="s">
        <v>598</v>
      </c>
      <c r="B54" s="139"/>
    </row>
    <row r="55" spans="1:3" ht="16.5" thickBot="1" x14ac:dyDescent="0.3">
      <c r="A55" s="109" t="s">
        <v>395</v>
      </c>
      <c r="B55" s="141"/>
    </row>
    <row r="56" spans="1:3" ht="16.5" thickBot="1" x14ac:dyDescent="0.3">
      <c r="A56" s="109" t="s">
        <v>599</v>
      </c>
      <c r="B56" s="137"/>
      <c r="C56" s="47">
        <v>1</v>
      </c>
    </row>
    <row r="57" spans="1:3" ht="16.5" thickBot="1" x14ac:dyDescent="0.3">
      <c r="A57" s="109" t="s">
        <v>600</v>
      </c>
      <c r="B57" s="137"/>
      <c r="C57" s="47">
        <v>2</v>
      </c>
    </row>
    <row r="58" spans="1:3" ht="29.25" thickBot="1" x14ac:dyDescent="0.3">
      <c r="A58" s="115" t="s">
        <v>397</v>
      </c>
      <c r="B58" s="299">
        <f>B59+B63+B67+B71</f>
        <v>0</v>
      </c>
    </row>
    <row r="59" spans="1:3" s="140" customFormat="1" ht="30.75" thickBot="1" x14ac:dyDescent="0.3">
      <c r="A59" s="306" t="s">
        <v>611</v>
      </c>
      <c r="B59" s="307">
        <f>'7. Паспорт отчет о закупке'!AB29/1000</f>
        <v>0</v>
      </c>
    </row>
    <row r="60" spans="1:3" ht="16.5" thickBot="1" x14ac:dyDescent="0.3">
      <c r="A60" s="109" t="s">
        <v>395</v>
      </c>
      <c r="B60" s="141"/>
    </row>
    <row r="61" spans="1:3" ht="16.5" thickBot="1" x14ac:dyDescent="0.3">
      <c r="A61" s="109" t="s">
        <v>599</v>
      </c>
      <c r="B61" s="137">
        <v>0</v>
      </c>
      <c r="C61" s="47">
        <v>1</v>
      </c>
    </row>
    <row r="62" spans="1:3" ht="16.5" thickBot="1" x14ac:dyDescent="0.3">
      <c r="A62" s="109" t="s">
        <v>600</v>
      </c>
      <c r="B62" s="299">
        <v>0</v>
      </c>
      <c r="C62" s="47">
        <v>2</v>
      </c>
    </row>
    <row r="63" spans="1:3" s="140" customFormat="1" ht="30.75" thickBot="1" x14ac:dyDescent="0.3">
      <c r="A63" s="138" t="s">
        <v>598</v>
      </c>
      <c r="B63" s="139"/>
    </row>
    <row r="64" spans="1:3" ht="16.5" thickBot="1" x14ac:dyDescent="0.3">
      <c r="A64" s="109" t="s">
        <v>395</v>
      </c>
      <c r="B64" s="141"/>
    </row>
    <row r="65" spans="1:3" ht="16.5" thickBot="1" x14ac:dyDescent="0.3">
      <c r="A65" s="109" t="s">
        <v>599</v>
      </c>
      <c r="B65" s="137"/>
      <c r="C65" s="47">
        <v>1</v>
      </c>
    </row>
    <row r="66" spans="1:3" ht="16.5" thickBot="1" x14ac:dyDescent="0.3">
      <c r="A66" s="109" t="s">
        <v>600</v>
      </c>
      <c r="B66" s="137"/>
      <c r="C66" s="47">
        <v>2</v>
      </c>
    </row>
    <row r="67" spans="1:3" s="140" customFormat="1" ht="30.75" thickBot="1" x14ac:dyDescent="0.3">
      <c r="A67" s="138" t="s">
        <v>598</v>
      </c>
      <c r="B67" s="139"/>
    </row>
    <row r="68" spans="1:3" ht="16.5" thickBot="1" x14ac:dyDescent="0.3">
      <c r="A68" s="109" t="s">
        <v>395</v>
      </c>
      <c r="B68" s="141"/>
    </row>
    <row r="69" spans="1:3" ht="16.5" thickBot="1" x14ac:dyDescent="0.3">
      <c r="A69" s="109" t="s">
        <v>599</v>
      </c>
      <c r="B69" s="137"/>
      <c r="C69" s="47">
        <v>1</v>
      </c>
    </row>
    <row r="70" spans="1:3" ht="16.5" thickBot="1" x14ac:dyDescent="0.3">
      <c r="A70" s="109" t="s">
        <v>600</v>
      </c>
      <c r="B70" s="137"/>
      <c r="C70" s="47">
        <v>2</v>
      </c>
    </row>
    <row r="71" spans="1:3" s="140" customFormat="1" ht="30.75" thickBot="1" x14ac:dyDescent="0.3">
      <c r="A71" s="138" t="s">
        <v>598</v>
      </c>
      <c r="B71" s="139"/>
    </row>
    <row r="72" spans="1:3" ht="16.5" thickBot="1" x14ac:dyDescent="0.3">
      <c r="A72" s="109" t="s">
        <v>395</v>
      </c>
      <c r="B72" s="141"/>
    </row>
    <row r="73" spans="1:3" ht="16.5" thickBot="1" x14ac:dyDescent="0.3">
      <c r="A73" s="109" t="s">
        <v>599</v>
      </c>
      <c r="B73" s="137"/>
      <c r="C73" s="47">
        <v>1</v>
      </c>
    </row>
    <row r="74" spans="1:3" ht="16.5" thickBot="1" x14ac:dyDescent="0.3">
      <c r="A74" s="109" t="s">
        <v>600</v>
      </c>
      <c r="B74" s="137"/>
      <c r="C74" s="47">
        <v>2</v>
      </c>
    </row>
    <row r="75" spans="1:3" ht="29.25" thickBot="1" x14ac:dyDescent="0.3">
      <c r="A75" s="108" t="s">
        <v>398</v>
      </c>
      <c r="B75" s="141"/>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row>
    <row r="80" spans="1:3" ht="16.5" thickBot="1" x14ac:dyDescent="0.3">
      <c r="A80" s="105" t="s">
        <v>402</v>
      </c>
      <c r="B80" s="142"/>
    </row>
    <row r="81" spans="1:2" ht="16.5" thickBot="1" x14ac:dyDescent="0.3">
      <c r="A81" s="105" t="s">
        <v>403</v>
      </c>
      <c r="B81" s="302"/>
    </row>
    <row r="82" spans="1:2" ht="16.5" thickBot="1" x14ac:dyDescent="0.3">
      <c r="A82" s="105" t="s">
        <v>404</v>
      </c>
      <c r="B82" s="142"/>
    </row>
    <row r="83" spans="1:2" ht="16.5" thickBot="1" x14ac:dyDescent="0.3">
      <c r="A83" s="106" t="s">
        <v>405</v>
      </c>
      <c r="B83" s="302"/>
    </row>
    <row r="84" spans="1:2" ht="15.75" customHeight="1" x14ac:dyDescent="0.25">
      <c r="A84" s="108" t="s">
        <v>406</v>
      </c>
      <c r="B84" s="110" t="s">
        <v>407</v>
      </c>
    </row>
    <row r="85" spans="1:2" x14ac:dyDescent="0.25">
      <c r="A85" s="112" t="s">
        <v>408</v>
      </c>
      <c r="B85" s="112" t="s">
        <v>607</v>
      </c>
    </row>
    <row r="86" spans="1:2" ht="26.25" customHeight="1" x14ac:dyDescent="0.25">
      <c r="A86" s="112" t="s">
        <v>409</v>
      </c>
      <c r="B86" s="310">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7"/>
    </row>
    <row r="92" spans="1:2" ht="16.5" thickBot="1" x14ac:dyDescent="0.3">
      <c r="A92" s="110" t="s">
        <v>393</v>
      </c>
      <c r="B92" s="300"/>
    </row>
    <row r="93" spans="1:2" ht="16.5" thickBot="1" x14ac:dyDescent="0.3">
      <c r="A93" s="110" t="s">
        <v>415</v>
      </c>
      <c r="B93" s="297"/>
    </row>
    <row r="94" spans="1:2" ht="16.5" thickBot="1" x14ac:dyDescent="0.3">
      <c r="A94" s="110" t="s">
        <v>416</v>
      </c>
      <c r="B94" s="300"/>
    </row>
    <row r="95" spans="1:2" ht="16.5" thickBot="1" x14ac:dyDescent="0.3">
      <c r="A95" s="118" t="s">
        <v>417</v>
      </c>
      <c r="B95" s="298"/>
    </row>
    <row r="96" spans="1:2" ht="16.5" thickBot="1" x14ac:dyDescent="0.3">
      <c r="A96" s="105" t="s">
        <v>418</v>
      </c>
      <c r="B96" s="116"/>
    </row>
    <row r="97" spans="1:2" ht="16.5" thickBot="1" x14ac:dyDescent="0.3">
      <c r="A97" s="112" t="s">
        <v>419</v>
      </c>
      <c r="B97" s="301"/>
    </row>
    <row r="98" spans="1:2" ht="16.5" thickBot="1" x14ac:dyDescent="0.3">
      <c r="A98" s="112" t="s">
        <v>420</v>
      </c>
      <c r="B98" s="119" t="s">
        <v>585</v>
      </c>
    </row>
    <row r="99" spans="1:2" ht="16.5" thickBot="1" x14ac:dyDescent="0.3">
      <c r="A99" s="112" t="s">
        <v>421</v>
      </c>
      <c r="B99" s="119" t="s">
        <v>585</v>
      </c>
    </row>
    <row r="100" spans="1:2" ht="29.25" thickBot="1" x14ac:dyDescent="0.3">
      <c r="A100" s="120" t="s">
        <v>422</v>
      </c>
      <c r="B100" s="117" t="s">
        <v>592</v>
      </c>
    </row>
    <row r="101" spans="1:2" ht="28.5" customHeight="1" x14ac:dyDescent="0.25">
      <c r="A101" s="108" t="s">
        <v>423</v>
      </c>
      <c r="B101" s="442" t="s">
        <v>585</v>
      </c>
    </row>
    <row r="102" spans="1:2" x14ac:dyDescent="0.25">
      <c r="A102" s="112" t="s">
        <v>424</v>
      </c>
      <c r="B102" s="443"/>
    </row>
    <row r="103" spans="1:2" x14ac:dyDescent="0.25">
      <c r="A103" s="112" t="s">
        <v>425</v>
      </c>
      <c r="B103" s="443"/>
    </row>
    <row r="104" spans="1:2" x14ac:dyDescent="0.25">
      <c r="A104" s="112" t="s">
        <v>426</v>
      </c>
      <c r="B104" s="443"/>
    </row>
    <row r="105" spans="1:2" x14ac:dyDescent="0.25">
      <c r="A105" s="112" t="s">
        <v>427</v>
      </c>
      <c r="B105" s="443"/>
    </row>
    <row r="106" spans="1:2" ht="16.5" thickBot="1" x14ac:dyDescent="0.3">
      <c r="A106" s="121" t="s">
        <v>428</v>
      </c>
      <c r="B106" s="444"/>
    </row>
    <row r="109" spans="1:2" x14ac:dyDescent="0.25">
      <c r="A109" s="122"/>
      <c r="B109" s="123"/>
    </row>
    <row r="110" spans="1:2" x14ac:dyDescent="0.25">
      <c r="B110" s="124"/>
    </row>
    <row r="111" spans="1:2" x14ac:dyDescent="0.25">
      <c r="B111" s="12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22" t="str">
        <f>'1. паспорт местоположение'!A5:C5</f>
        <v>Год раскрытия информации: 2024 год</v>
      </c>
      <c r="B4" s="322"/>
      <c r="C4" s="322"/>
      <c r="D4" s="322"/>
      <c r="E4" s="322"/>
      <c r="F4" s="322"/>
      <c r="G4" s="322"/>
      <c r="H4" s="322"/>
      <c r="I4" s="322"/>
      <c r="J4" s="322"/>
      <c r="K4" s="322"/>
      <c r="L4" s="322"/>
      <c r="M4" s="322"/>
      <c r="N4" s="322"/>
      <c r="O4" s="322"/>
      <c r="P4" s="322"/>
      <c r="Q4" s="322"/>
      <c r="R4" s="322"/>
      <c r="S4" s="322"/>
    </row>
    <row r="5" spans="1:28" s="9" customFormat="1" ht="15.75" x14ac:dyDescent="0.2">
      <c r="A5" s="14"/>
    </row>
    <row r="6" spans="1:28" s="9" customFormat="1" ht="18.75" x14ac:dyDescent="0.2">
      <c r="A6" s="326" t="s">
        <v>7</v>
      </c>
      <c r="B6" s="326"/>
      <c r="C6" s="326"/>
      <c r="D6" s="326"/>
      <c r="E6" s="326"/>
      <c r="F6" s="326"/>
      <c r="G6" s="326"/>
      <c r="H6" s="326"/>
      <c r="I6" s="326"/>
      <c r="J6" s="326"/>
      <c r="K6" s="326"/>
      <c r="L6" s="326"/>
      <c r="M6" s="326"/>
      <c r="N6" s="326"/>
      <c r="O6" s="326"/>
      <c r="P6" s="326"/>
      <c r="Q6" s="326"/>
      <c r="R6" s="326"/>
      <c r="S6" s="326"/>
      <c r="T6" s="11"/>
      <c r="U6" s="11"/>
      <c r="V6" s="11"/>
      <c r="W6" s="11"/>
      <c r="X6" s="11"/>
      <c r="Y6" s="11"/>
      <c r="Z6" s="11"/>
      <c r="AA6" s="11"/>
      <c r="AB6" s="11"/>
    </row>
    <row r="7" spans="1:28" s="9" customFormat="1" ht="18.75" x14ac:dyDescent="0.2">
      <c r="A7" s="326"/>
      <c r="B7" s="326"/>
      <c r="C7" s="326"/>
      <c r="D7" s="326"/>
      <c r="E7" s="326"/>
      <c r="F7" s="326"/>
      <c r="G7" s="326"/>
      <c r="H7" s="326"/>
      <c r="I7" s="326"/>
      <c r="J7" s="326"/>
      <c r="K7" s="326"/>
      <c r="L7" s="326"/>
      <c r="M7" s="326"/>
      <c r="N7" s="326"/>
      <c r="O7" s="326"/>
      <c r="P7" s="326"/>
      <c r="Q7" s="326"/>
      <c r="R7" s="326"/>
      <c r="S7" s="326"/>
      <c r="T7" s="11"/>
      <c r="U7" s="11"/>
      <c r="V7" s="11"/>
      <c r="W7" s="11"/>
      <c r="X7" s="11"/>
      <c r="Y7" s="11"/>
      <c r="Z7" s="11"/>
      <c r="AA7" s="11"/>
      <c r="AB7" s="11"/>
    </row>
    <row r="8" spans="1:28" s="9" customFormat="1" ht="18.75" x14ac:dyDescent="0.2">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11"/>
      <c r="U8" s="11"/>
      <c r="V8" s="11"/>
      <c r="W8" s="11"/>
      <c r="X8" s="11"/>
      <c r="Y8" s="11"/>
      <c r="Z8" s="11"/>
      <c r="AA8" s="11"/>
      <c r="AB8" s="11"/>
    </row>
    <row r="9" spans="1:28" s="9" customFormat="1" ht="18.75" x14ac:dyDescent="0.2">
      <c r="A9" s="323" t="s">
        <v>6</v>
      </c>
      <c r="B9" s="323"/>
      <c r="C9" s="323"/>
      <c r="D9" s="323"/>
      <c r="E9" s="323"/>
      <c r="F9" s="323"/>
      <c r="G9" s="323"/>
      <c r="H9" s="323"/>
      <c r="I9" s="323"/>
      <c r="J9" s="323"/>
      <c r="K9" s="323"/>
      <c r="L9" s="323"/>
      <c r="M9" s="323"/>
      <c r="N9" s="323"/>
      <c r="O9" s="323"/>
      <c r="P9" s="323"/>
      <c r="Q9" s="323"/>
      <c r="R9" s="323"/>
      <c r="S9" s="323"/>
      <c r="T9" s="11"/>
      <c r="U9" s="11"/>
      <c r="V9" s="11"/>
      <c r="W9" s="11"/>
      <c r="X9" s="11"/>
      <c r="Y9" s="11"/>
      <c r="Z9" s="11"/>
      <c r="AA9" s="11"/>
      <c r="AB9" s="11"/>
    </row>
    <row r="10" spans="1:28" s="9" customFormat="1" ht="18.75" x14ac:dyDescent="0.2">
      <c r="A10" s="326"/>
      <c r="B10" s="326"/>
      <c r="C10" s="326"/>
      <c r="D10" s="326"/>
      <c r="E10" s="326"/>
      <c r="F10" s="326"/>
      <c r="G10" s="326"/>
      <c r="H10" s="326"/>
      <c r="I10" s="326"/>
      <c r="J10" s="326"/>
      <c r="K10" s="326"/>
      <c r="L10" s="326"/>
      <c r="M10" s="326"/>
      <c r="N10" s="326"/>
      <c r="O10" s="326"/>
      <c r="P10" s="326"/>
      <c r="Q10" s="326"/>
      <c r="R10" s="326"/>
      <c r="S10" s="326"/>
      <c r="T10" s="11"/>
      <c r="U10" s="11"/>
      <c r="V10" s="11"/>
      <c r="W10" s="11"/>
      <c r="X10" s="11"/>
      <c r="Y10" s="11"/>
      <c r="Z10" s="11"/>
      <c r="AA10" s="11"/>
      <c r="AB10" s="11"/>
    </row>
    <row r="11" spans="1:28" s="9" customFormat="1" ht="18.75" x14ac:dyDescent="0.2">
      <c r="A11" s="330" t="str">
        <f>'1. паспорт местоположение'!A12:C12</f>
        <v>O 24-04</v>
      </c>
      <c r="B11" s="330"/>
      <c r="C11" s="330"/>
      <c r="D11" s="330"/>
      <c r="E11" s="330"/>
      <c r="F11" s="330"/>
      <c r="G11" s="330"/>
      <c r="H11" s="330"/>
      <c r="I11" s="330"/>
      <c r="J11" s="330"/>
      <c r="K11" s="330"/>
      <c r="L11" s="330"/>
      <c r="M11" s="330"/>
      <c r="N11" s="330"/>
      <c r="O11" s="330"/>
      <c r="P11" s="330"/>
      <c r="Q11" s="330"/>
      <c r="R11" s="330"/>
      <c r="S11" s="330"/>
      <c r="T11" s="11"/>
      <c r="U11" s="11"/>
      <c r="V11" s="11"/>
      <c r="W11" s="11"/>
      <c r="X11" s="11"/>
      <c r="Y11" s="11"/>
      <c r="Z11" s="11"/>
      <c r="AA11" s="11"/>
      <c r="AB11" s="11"/>
    </row>
    <row r="12" spans="1:28" s="9" customFormat="1" ht="18.75" x14ac:dyDescent="0.2">
      <c r="A12" s="323" t="s">
        <v>5</v>
      </c>
      <c r="B12" s="323"/>
      <c r="C12" s="323"/>
      <c r="D12" s="323"/>
      <c r="E12" s="323"/>
      <c r="F12" s="323"/>
      <c r="G12" s="323"/>
      <c r="H12" s="323"/>
      <c r="I12" s="323"/>
      <c r="J12" s="323"/>
      <c r="K12" s="323"/>
      <c r="L12" s="323"/>
      <c r="M12" s="323"/>
      <c r="N12" s="323"/>
      <c r="O12" s="323"/>
      <c r="P12" s="323"/>
      <c r="Q12" s="323"/>
      <c r="R12" s="323"/>
      <c r="S12" s="323"/>
      <c r="T12" s="11"/>
      <c r="U12" s="11"/>
      <c r="V12" s="11"/>
      <c r="W12" s="11"/>
      <c r="X12" s="11"/>
      <c r="Y12" s="11"/>
      <c r="Z12" s="11"/>
      <c r="AA12" s="11"/>
      <c r="AB12" s="11"/>
    </row>
    <row r="13" spans="1:28" s="9"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4"/>
      <c r="U13" s="4"/>
      <c r="V13" s="4"/>
      <c r="W13" s="4"/>
      <c r="X13" s="4"/>
      <c r="Y13" s="4"/>
      <c r="Z13" s="4"/>
      <c r="AA13" s="4"/>
      <c r="AB13" s="4"/>
    </row>
    <row r="14" spans="1:28" s="3" customFormat="1" ht="12" x14ac:dyDescent="0.2">
      <c r="A14" s="330" t="str">
        <f>'1. паспорт местоположение'!A15</f>
        <v xml:space="preserve">Модернизация системы видеонаблюдения на ПС "Луговая" АО "Западная энергетическая компания" </v>
      </c>
      <c r="B14" s="330"/>
      <c r="C14" s="330"/>
      <c r="D14" s="330"/>
      <c r="E14" s="330"/>
      <c r="F14" s="330"/>
      <c r="G14" s="330"/>
      <c r="H14" s="330"/>
      <c r="I14" s="330"/>
      <c r="J14" s="330"/>
      <c r="K14" s="330"/>
      <c r="L14" s="330"/>
      <c r="M14" s="330"/>
      <c r="N14" s="330"/>
      <c r="O14" s="330"/>
      <c r="P14" s="330"/>
      <c r="Q14" s="330"/>
      <c r="R14" s="330"/>
      <c r="S14" s="330"/>
      <c r="T14" s="8"/>
      <c r="U14" s="8"/>
      <c r="V14" s="8"/>
      <c r="W14" s="8"/>
      <c r="X14" s="8"/>
      <c r="Y14" s="8"/>
      <c r="Z14" s="8"/>
      <c r="AA14" s="8"/>
      <c r="AB14" s="8"/>
    </row>
    <row r="15" spans="1:28" s="3" customFormat="1" ht="15" customHeight="1" x14ac:dyDescent="0.2">
      <c r="A15" s="323" t="s">
        <v>4</v>
      </c>
      <c r="B15" s="323"/>
      <c r="C15" s="323"/>
      <c r="D15" s="323"/>
      <c r="E15" s="323"/>
      <c r="F15" s="323"/>
      <c r="G15" s="323"/>
      <c r="H15" s="323"/>
      <c r="I15" s="323"/>
      <c r="J15" s="323"/>
      <c r="K15" s="323"/>
      <c r="L15" s="323"/>
      <c r="M15" s="323"/>
      <c r="N15" s="323"/>
      <c r="O15" s="323"/>
      <c r="P15" s="323"/>
      <c r="Q15" s="323"/>
      <c r="R15" s="323"/>
      <c r="S15" s="323"/>
      <c r="T15" s="6"/>
      <c r="U15" s="6"/>
      <c r="V15" s="6"/>
      <c r="W15" s="6"/>
      <c r="X15" s="6"/>
      <c r="Y15" s="6"/>
      <c r="Z15" s="6"/>
      <c r="AA15" s="6"/>
      <c r="AB15" s="6"/>
    </row>
    <row r="16" spans="1:28" s="3" customFormat="1" ht="15" customHeight="1" x14ac:dyDescent="0.2">
      <c r="A16" s="334"/>
      <c r="B16" s="334"/>
      <c r="C16" s="334"/>
      <c r="D16" s="334"/>
      <c r="E16" s="334"/>
      <c r="F16" s="334"/>
      <c r="G16" s="334"/>
      <c r="H16" s="334"/>
      <c r="I16" s="334"/>
      <c r="J16" s="334"/>
      <c r="K16" s="334"/>
      <c r="L16" s="334"/>
      <c r="M16" s="334"/>
      <c r="N16" s="334"/>
      <c r="O16" s="334"/>
      <c r="P16" s="334"/>
      <c r="Q16" s="334"/>
      <c r="R16" s="334"/>
      <c r="S16" s="334"/>
      <c r="T16" s="4"/>
      <c r="U16" s="4"/>
      <c r="V16" s="4"/>
      <c r="W16" s="4"/>
      <c r="X16" s="4"/>
      <c r="Y16" s="4"/>
    </row>
    <row r="17" spans="1:28" s="3" customFormat="1" ht="45.75" customHeight="1" x14ac:dyDescent="0.2">
      <c r="A17" s="324" t="s">
        <v>489</v>
      </c>
      <c r="B17" s="324"/>
      <c r="C17" s="324"/>
      <c r="D17" s="324"/>
      <c r="E17" s="324"/>
      <c r="F17" s="324"/>
      <c r="G17" s="324"/>
      <c r="H17" s="324"/>
      <c r="I17" s="324"/>
      <c r="J17" s="324"/>
      <c r="K17" s="324"/>
      <c r="L17" s="324"/>
      <c r="M17" s="324"/>
      <c r="N17" s="324"/>
      <c r="O17" s="324"/>
      <c r="P17" s="324"/>
      <c r="Q17" s="324"/>
      <c r="R17" s="324"/>
      <c r="S17" s="324"/>
      <c r="T17" s="7"/>
      <c r="U17" s="7"/>
      <c r="V17" s="7"/>
      <c r="W17" s="7"/>
      <c r="X17" s="7"/>
      <c r="Y17" s="7"/>
      <c r="Z17" s="7"/>
      <c r="AA17" s="7"/>
      <c r="AB17" s="7"/>
    </row>
    <row r="18" spans="1:28"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4"/>
      <c r="U18" s="4"/>
      <c r="V18" s="4"/>
      <c r="W18" s="4"/>
      <c r="X18" s="4"/>
      <c r="Y18" s="4"/>
    </row>
    <row r="19" spans="1:28" s="3" customFormat="1" ht="54" customHeight="1" x14ac:dyDescent="0.2">
      <c r="A19" s="329" t="s">
        <v>3</v>
      </c>
      <c r="B19" s="329" t="s">
        <v>102</v>
      </c>
      <c r="C19" s="331" t="s">
        <v>386</v>
      </c>
      <c r="D19" s="329" t="s">
        <v>385</v>
      </c>
      <c r="E19" s="329" t="s">
        <v>101</v>
      </c>
      <c r="F19" s="329" t="s">
        <v>100</v>
      </c>
      <c r="G19" s="329" t="s">
        <v>381</v>
      </c>
      <c r="H19" s="329" t="s">
        <v>99</v>
      </c>
      <c r="I19" s="329" t="s">
        <v>98</v>
      </c>
      <c r="J19" s="329" t="s">
        <v>97</v>
      </c>
      <c r="K19" s="329" t="s">
        <v>96</v>
      </c>
      <c r="L19" s="329" t="s">
        <v>95</v>
      </c>
      <c r="M19" s="329" t="s">
        <v>94</v>
      </c>
      <c r="N19" s="329" t="s">
        <v>93</v>
      </c>
      <c r="O19" s="329" t="s">
        <v>92</v>
      </c>
      <c r="P19" s="329" t="s">
        <v>91</v>
      </c>
      <c r="Q19" s="329" t="s">
        <v>384</v>
      </c>
      <c r="R19" s="329"/>
      <c r="S19" s="333" t="s">
        <v>481</v>
      </c>
      <c r="T19" s="4"/>
      <c r="U19" s="4"/>
      <c r="V19" s="4"/>
      <c r="W19" s="4"/>
      <c r="X19" s="4"/>
      <c r="Y19" s="4"/>
    </row>
    <row r="20" spans="1:28" s="3" customFormat="1" ht="180.75" customHeight="1" x14ac:dyDescent="0.2">
      <c r="A20" s="329"/>
      <c r="B20" s="329"/>
      <c r="C20" s="332"/>
      <c r="D20" s="329"/>
      <c r="E20" s="329"/>
      <c r="F20" s="329"/>
      <c r="G20" s="329"/>
      <c r="H20" s="329"/>
      <c r="I20" s="329"/>
      <c r="J20" s="329"/>
      <c r="K20" s="329"/>
      <c r="L20" s="329"/>
      <c r="M20" s="329"/>
      <c r="N20" s="329"/>
      <c r="O20" s="329"/>
      <c r="P20" s="329"/>
      <c r="Q20" s="30" t="s">
        <v>382</v>
      </c>
      <c r="R20" s="31" t="s">
        <v>383</v>
      </c>
      <c r="S20" s="33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22" t="str">
        <f>'1. паспорт местоположение'!A5:C5</f>
        <v>Год раскрытия информации: 2024 год</v>
      </c>
      <c r="B6" s="322"/>
      <c r="C6" s="322"/>
      <c r="D6" s="322"/>
      <c r="E6" s="322"/>
      <c r="F6" s="322"/>
      <c r="G6" s="322"/>
      <c r="H6" s="322"/>
      <c r="I6" s="322"/>
      <c r="J6" s="322"/>
      <c r="K6" s="322"/>
      <c r="L6" s="322"/>
      <c r="M6" s="322"/>
      <c r="N6" s="322"/>
      <c r="O6" s="322"/>
      <c r="P6" s="322"/>
      <c r="Q6" s="322"/>
      <c r="R6" s="322"/>
      <c r="S6" s="322"/>
      <c r="T6" s="322"/>
    </row>
    <row r="7" spans="1:20" s="9" customFormat="1" x14ac:dyDescent="0.2">
      <c r="A7" s="14"/>
    </row>
    <row r="8" spans="1:20" s="9" customFormat="1" ht="18.75" x14ac:dyDescent="0.2">
      <c r="A8" s="326" t="s">
        <v>7</v>
      </c>
      <c r="B8" s="326"/>
      <c r="C8" s="326"/>
      <c r="D8" s="326"/>
      <c r="E8" s="326"/>
      <c r="F8" s="326"/>
      <c r="G8" s="326"/>
      <c r="H8" s="326"/>
      <c r="I8" s="326"/>
      <c r="J8" s="326"/>
      <c r="K8" s="326"/>
      <c r="L8" s="326"/>
      <c r="M8" s="326"/>
      <c r="N8" s="326"/>
      <c r="O8" s="326"/>
      <c r="P8" s="326"/>
      <c r="Q8" s="326"/>
      <c r="R8" s="326"/>
      <c r="S8" s="326"/>
      <c r="T8" s="326"/>
    </row>
    <row r="9" spans="1:20" s="9" customFormat="1" ht="18.75" x14ac:dyDescent="0.2">
      <c r="A9" s="326"/>
      <c r="B9" s="326"/>
      <c r="C9" s="326"/>
      <c r="D9" s="326"/>
      <c r="E9" s="326"/>
      <c r="F9" s="326"/>
      <c r="G9" s="326"/>
      <c r="H9" s="326"/>
      <c r="I9" s="326"/>
      <c r="J9" s="326"/>
      <c r="K9" s="326"/>
      <c r="L9" s="326"/>
      <c r="M9" s="326"/>
      <c r="N9" s="326"/>
      <c r="O9" s="326"/>
      <c r="P9" s="326"/>
      <c r="Q9" s="326"/>
      <c r="R9" s="326"/>
      <c r="S9" s="326"/>
      <c r="T9" s="326"/>
    </row>
    <row r="10" spans="1:20" s="9" customFormat="1" ht="18.75" customHeight="1" x14ac:dyDescent="0.2">
      <c r="A10" s="330" t="str">
        <f>'1. паспорт местоположение'!A9:C9</f>
        <v xml:space="preserve">Акционерное общество "Западная энергетическая компания" </v>
      </c>
      <c r="B10" s="330"/>
      <c r="C10" s="330"/>
      <c r="D10" s="330"/>
      <c r="E10" s="330"/>
      <c r="F10" s="330"/>
      <c r="G10" s="330"/>
      <c r="H10" s="330"/>
      <c r="I10" s="330"/>
      <c r="J10" s="330"/>
      <c r="K10" s="330"/>
      <c r="L10" s="330"/>
      <c r="M10" s="330"/>
      <c r="N10" s="330"/>
      <c r="O10" s="330"/>
      <c r="P10" s="330"/>
      <c r="Q10" s="330"/>
      <c r="R10" s="330"/>
      <c r="S10" s="330"/>
      <c r="T10" s="330"/>
    </row>
    <row r="11" spans="1:20" s="9" customFormat="1" ht="18.75" customHeight="1" x14ac:dyDescent="0.2">
      <c r="A11" s="323" t="s">
        <v>6</v>
      </c>
      <c r="B11" s="323"/>
      <c r="C11" s="323"/>
      <c r="D11" s="323"/>
      <c r="E11" s="323"/>
      <c r="F11" s="323"/>
      <c r="G11" s="323"/>
      <c r="H11" s="323"/>
      <c r="I11" s="323"/>
      <c r="J11" s="323"/>
      <c r="K11" s="323"/>
      <c r="L11" s="323"/>
      <c r="M11" s="323"/>
      <c r="N11" s="323"/>
      <c r="O11" s="323"/>
      <c r="P11" s="323"/>
      <c r="Q11" s="323"/>
      <c r="R11" s="323"/>
      <c r="S11" s="323"/>
      <c r="T11" s="323"/>
    </row>
    <row r="12" spans="1:20" s="9" customFormat="1" ht="18.75" x14ac:dyDescent="0.2">
      <c r="A12" s="326"/>
      <c r="B12" s="326"/>
      <c r="C12" s="326"/>
      <c r="D12" s="326"/>
      <c r="E12" s="326"/>
      <c r="F12" s="326"/>
      <c r="G12" s="326"/>
      <c r="H12" s="326"/>
      <c r="I12" s="326"/>
      <c r="J12" s="326"/>
      <c r="K12" s="326"/>
      <c r="L12" s="326"/>
      <c r="M12" s="326"/>
      <c r="N12" s="326"/>
      <c r="O12" s="326"/>
      <c r="P12" s="326"/>
      <c r="Q12" s="326"/>
      <c r="R12" s="326"/>
      <c r="S12" s="326"/>
      <c r="T12" s="326"/>
    </row>
    <row r="13" spans="1:20" s="9" customFormat="1" ht="18.75" customHeight="1" x14ac:dyDescent="0.2">
      <c r="A13" s="330" t="str">
        <f>'1. паспорт местоположение'!A12:C12</f>
        <v>O 24-04</v>
      </c>
      <c r="B13" s="330"/>
      <c r="C13" s="330"/>
      <c r="D13" s="330"/>
      <c r="E13" s="330"/>
      <c r="F13" s="330"/>
      <c r="G13" s="330"/>
      <c r="H13" s="330"/>
      <c r="I13" s="330"/>
      <c r="J13" s="330"/>
      <c r="K13" s="330"/>
      <c r="L13" s="330"/>
      <c r="M13" s="330"/>
      <c r="N13" s="330"/>
      <c r="O13" s="330"/>
      <c r="P13" s="330"/>
      <c r="Q13" s="330"/>
      <c r="R13" s="330"/>
      <c r="S13" s="330"/>
      <c r="T13" s="330"/>
    </row>
    <row r="14" spans="1:20" s="9" customFormat="1" ht="18.75" customHeight="1" x14ac:dyDescent="0.2">
      <c r="A14" s="323" t="s">
        <v>5</v>
      </c>
      <c r="B14" s="323"/>
      <c r="C14" s="323"/>
      <c r="D14" s="323"/>
      <c r="E14" s="323"/>
      <c r="F14" s="323"/>
      <c r="G14" s="323"/>
      <c r="H14" s="323"/>
      <c r="I14" s="323"/>
      <c r="J14" s="323"/>
      <c r="K14" s="323"/>
      <c r="L14" s="323"/>
      <c r="M14" s="323"/>
      <c r="N14" s="323"/>
      <c r="O14" s="323"/>
      <c r="P14" s="323"/>
      <c r="Q14" s="323"/>
      <c r="R14" s="323"/>
      <c r="S14" s="323"/>
      <c r="T14" s="323"/>
    </row>
    <row r="15" spans="1:20" s="9"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3" customFormat="1" ht="12" x14ac:dyDescent="0.2">
      <c r="A16" s="330" t="str">
        <f>'1. паспорт местоположение'!A15</f>
        <v xml:space="preserve">Модернизация системы видеонаблюдения на ПС "Луговая" АО "Западная энергетическая компания" </v>
      </c>
      <c r="B16" s="330"/>
      <c r="C16" s="330"/>
      <c r="D16" s="330"/>
      <c r="E16" s="330"/>
      <c r="F16" s="330"/>
      <c r="G16" s="330"/>
      <c r="H16" s="330"/>
      <c r="I16" s="330"/>
      <c r="J16" s="330"/>
      <c r="K16" s="330"/>
      <c r="L16" s="330"/>
      <c r="M16" s="330"/>
      <c r="N16" s="330"/>
      <c r="O16" s="330"/>
      <c r="P16" s="330"/>
      <c r="Q16" s="330"/>
      <c r="R16" s="330"/>
      <c r="S16" s="330"/>
      <c r="T16" s="330"/>
    </row>
    <row r="17" spans="1:113" s="3" customFormat="1" ht="15" customHeight="1" x14ac:dyDescent="0.2">
      <c r="A17" s="323" t="s">
        <v>4</v>
      </c>
      <c r="B17" s="323"/>
      <c r="C17" s="323"/>
      <c r="D17" s="323"/>
      <c r="E17" s="323"/>
      <c r="F17" s="323"/>
      <c r="G17" s="323"/>
      <c r="H17" s="323"/>
      <c r="I17" s="323"/>
      <c r="J17" s="323"/>
      <c r="K17" s="323"/>
      <c r="L17" s="323"/>
      <c r="M17" s="323"/>
      <c r="N17" s="323"/>
      <c r="O17" s="323"/>
      <c r="P17" s="323"/>
      <c r="Q17" s="323"/>
      <c r="R17" s="323"/>
      <c r="S17" s="323"/>
      <c r="T17" s="323"/>
    </row>
    <row r="18" spans="1:113"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34"/>
    </row>
    <row r="19" spans="1:113" s="3" customFormat="1" ht="15" customHeight="1" x14ac:dyDescent="0.2">
      <c r="A19" s="325" t="s">
        <v>494</v>
      </c>
      <c r="B19" s="325"/>
      <c r="C19" s="325"/>
      <c r="D19" s="325"/>
      <c r="E19" s="325"/>
      <c r="F19" s="325"/>
      <c r="G19" s="325"/>
      <c r="H19" s="325"/>
      <c r="I19" s="325"/>
      <c r="J19" s="325"/>
      <c r="K19" s="325"/>
      <c r="L19" s="325"/>
      <c r="M19" s="325"/>
      <c r="N19" s="325"/>
      <c r="O19" s="325"/>
      <c r="P19" s="325"/>
      <c r="Q19" s="325"/>
      <c r="R19" s="325"/>
      <c r="S19" s="325"/>
      <c r="T19" s="325"/>
    </row>
    <row r="20" spans="1:113" s="37"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44" t="s">
        <v>3</v>
      </c>
      <c r="B21" s="337" t="s">
        <v>226</v>
      </c>
      <c r="C21" s="338"/>
      <c r="D21" s="341" t="s">
        <v>124</v>
      </c>
      <c r="E21" s="337" t="s">
        <v>523</v>
      </c>
      <c r="F21" s="338"/>
      <c r="G21" s="337" t="s">
        <v>276</v>
      </c>
      <c r="H21" s="338"/>
      <c r="I21" s="337" t="s">
        <v>123</v>
      </c>
      <c r="J21" s="338"/>
      <c r="K21" s="341" t="s">
        <v>122</v>
      </c>
      <c r="L21" s="337" t="s">
        <v>121</v>
      </c>
      <c r="M21" s="338"/>
      <c r="N21" s="337" t="s">
        <v>519</v>
      </c>
      <c r="O21" s="338"/>
      <c r="P21" s="341" t="s">
        <v>120</v>
      </c>
      <c r="Q21" s="347" t="s">
        <v>119</v>
      </c>
      <c r="R21" s="348"/>
      <c r="S21" s="347" t="s">
        <v>118</v>
      </c>
      <c r="T21" s="349"/>
    </row>
    <row r="22" spans="1:113" ht="204.75" customHeight="1" x14ac:dyDescent="0.25">
      <c r="A22" s="345"/>
      <c r="B22" s="339"/>
      <c r="C22" s="340"/>
      <c r="D22" s="343"/>
      <c r="E22" s="339"/>
      <c r="F22" s="340"/>
      <c r="G22" s="339"/>
      <c r="H22" s="340"/>
      <c r="I22" s="339"/>
      <c r="J22" s="340"/>
      <c r="K22" s="342"/>
      <c r="L22" s="339"/>
      <c r="M22" s="340"/>
      <c r="N22" s="339"/>
      <c r="O22" s="340"/>
      <c r="P22" s="342"/>
      <c r="Q22" s="83" t="s">
        <v>117</v>
      </c>
      <c r="R22" s="83" t="s">
        <v>493</v>
      </c>
      <c r="S22" s="83" t="s">
        <v>116</v>
      </c>
      <c r="T22" s="83" t="s">
        <v>115</v>
      </c>
    </row>
    <row r="23" spans="1:113" ht="51.75" customHeight="1" x14ac:dyDescent="0.25">
      <c r="A23" s="346"/>
      <c r="B23" s="83" t="s">
        <v>113</v>
      </c>
      <c r="C23" s="83" t="s">
        <v>114</v>
      </c>
      <c r="D23" s="342"/>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36" t="s">
        <v>529</v>
      </c>
      <c r="C29" s="336"/>
      <c r="D29" s="336"/>
      <c r="E29" s="336"/>
      <c r="F29" s="336"/>
      <c r="G29" s="336"/>
      <c r="H29" s="336"/>
      <c r="I29" s="336"/>
      <c r="J29" s="336"/>
      <c r="K29" s="336"/>
      <c r="L29" s="336"/>
      <c r="M29" s="336"/>
      <c r="N29" s="336"/>
      <c r="O29" s="336"/>
      <c r="P29" s="336"/>
      <c r="Q29" s="336"/>
      <c r="R29" s="336"/>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22" t="str">
        <f>'1. паспорт местоположение'!A5:C5</f>
        <v>Год раскрытия информации: 2024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6" t="s">
        <v>7</v>
      </c>
      <c r="F7" s="326"/>
      <c r="G7" s="326"/>
      <c r="H7" s="326"/>
      <c r="I7" s="326"/>
      <c r="J7" s="326"/>
      <c r="K7" s="326"/>
      <c r="L7" s="326"/>
      <c r="M7" s="326"/>
      <c r="N7" s="326"/>
      <c r="O7" s="326"/>
      <c r="P7" s="326"/>
      <c r="Q7" s="326"/>
      <c r="R7" s="326"/>
      <c r="S7" s="326"/>
      <c r="T7" s="326"/>
      <c r="U7" s="326"/>
      <c r="V7" s="326"/>
      <c r="W7" s="326"/>
      <c r="X7" s="326"/>
      <c r="Y7" s="32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30" t="str">
        <f>'1. паспорт местоположение'!A9</f>
        <v xml:space="preserve">Акционерное общество "Западная энергетическая компания" </v>
      </c>
      <c r="F9" s="330"/>
      <c r="G9" s="330"/>
      <c r="H9" s="330"/>
      <c r="I9" s="330"/>
      <c r="J9" s="330"/>
      <c r="K9" s="330"/>
      <c r="L9" s="330"/>
      <c r="M9" s="330"/>
      <c r="N9" s="330"/>
      <c r="O9" s="330"/>
      <c r="P9" s="330"/>
      <c r="Q9" s="330"/>
      <c r="R9" s="330"/>
      <c r="S9" s="330"/>
      <c r="T9" s="330"/>
      <c r="U9" s="330"/>
      <c r="V9" s="330"/>
      <c r="W9" s="330"/>
      <c r="X9" s="330"/>
      <c r="Y9" s="330"/>
    </row>
    <row r="10" spans="1:27" s="9" customFormat="1" ht="18.75" customHeight="1" x14ac:dyDescent="0.2">
      <c r="E10" s="323" t="s">
        <v>6</v>
      </c>
      <c r="F10" s="323"/>
      <c r="G10" s="323"/>
      <c r="H10" s="323"/>
      <c r="I10" s="323"/>
      <c r="J10" s="323"/>
      <c r="K10" s="323"/>
      <c r="L10" s="323"/>
      <c r="M10" s="323"/>
      <c r="N10" s="323"/>
      <c r="O10" s="323"/>
      <c r="P10" s="323"/>
      <c r="Q10" s="323"/>
      <c r="R10" s="323"/>
      <c r="S10" s="323"/>
      <c r="T10" s="323"/>
      <c r="U10" s="323"/>
      <c r="V10" s="323"/>
      <c r="W10" s="323"/>
      <c r="X10" s="323"/>
      <c r="Y10" s="32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30" t="str">
        <f>'1. паспорт местоположение'!A12</f>
        <v>O 24-04</v>
      </c>
      <c r="F12" s="330"/>
      <c r="G12" s="330"/>
      <c r="H12" s="330"/>
      <c r="I12" s="330"/>
      <c r="J12" s="330"/>
      <c r="K12" s="330"/>
      <c r="L12" s="330"/>
      <c r="M12" s="330"/>
      <c r="N12" s="330"/>
      <c r="O12" s="330"/>
      <c r="P12" s="330"/>
      <c r="Q12" s="330"/>
      <c r="R12" s="330"/>
      <c r="S12" s="330"/>
      <c r="T12" s="330"/>
      <c r="U12" s="330"/>
      <c r="V12" s="330"/>
      <c r="W12" s="330"/>
      <c r="X12" s="330"/>
      <c r="Y12" s="330"/>
    </row>
    <row r="13" spans="1:27" s="9" customFormat="1" ht="18.75" customHeight="1" x14ac:dyDescent="0.2">
      <c r="E13" s="323" t="s">
        <v>5</v>
      </c>
      <c r="F13" s="323"/>
      <c r="G13" s="323"/>
      <c r="H13" s="323"/>
      <c r="I13" s="323"/>
      <c r="J13" s="323"/>
      <c r="K13" s="323"/>
      <c r="L13" s="323"/>
      <c r="M13" s="323"/>
      <c r="N13" s="323"/>
      <c r="O13" s="323"/>
      <c r="P13" s="323"/>
      <c r="Q13" s="323"/>
      <c r="R13" s="323"/>
      <c r="S13" s="323"/>
      <c r="T13" s="323"/>
      <c r="U13" s="323"/>
      <c r="V13" s="323"/>
      <c r="W13" s="323"/>
      <c r="X13" s="323"/>
      <c r="Y13" s="32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0" t="str">
        <f>'1. паспорт местоположение'!A15</f>
        <v xml:space="preserve">Модернизация системы видеонаблюдения на ПС "Луговая" АО "Западная энергетическая компания" </v>
      </c>
      <c r="F15" s="330"/>
      <c r="G15" s="330"/>
      <c r="H15" s="330"/>
      <c r="I15" s="330"/>
      <c r="J15" s="330"/>
      <c r="K15" s="330"/>
      <c r="L15" s="330"/>
      <c r="M15" s="330"/>
      <c r="N15" s="330"/>
      <c r="O15" s="330"/>
      <c r="P15" s="330"/>
      <c r="Q15" s="330"/>
      <c r="R15" s="330"/>
      <c r="S15" s="330"/>
      <c r="T15" s="330"/>
      <c r="U15" s="330"/>
      <c r="V15" s="330"/>
      <c r="W15" s="330"/>
      <c r="X15" s="330"/>
      <c r="Y15" s="330"/>
    </row>
    <row r="16" spans="1:27" s="3" customFormat="1" ht="15" customHeight="1" x14ac:dyDescent="0.2">
      <c r="E16" s="323" t="s">
        <v>4</v>
      </c>
      <c r="F16" s="323"/>
      <c r="G16" s="323"/>
      <c r="H16" s="323"/>
      <c r="I16" s="323"/>
      <c r="J16" s="323"/>
      <c r="K16" s="323"/>
      <c r="L16" s="323"/>
      <c r="M16" s="323"/>
      <c r="N16" s="323"/>
      <c r="O16" s="323"/>
      <c r="P16" s="323"/>
      <c r="Q16" s="323"/>
      <c r="R16" s="323"/>
      <c r="S16" s="323"/>
      <c r="T16" s="323"/>
      <c r="U16" s="323"/>
      <c r="V16" s="323"/>
      <c r="W16" s="323"/>
      <c r="X16" s="323"/>
      <c r="Y16" s="3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5"/>
      <c r="F18" s="325"/>
      <c r="G18" s="325"/>
      <c r="H18" s="325"/>
      <c r="I18" s="325"/>
      <c r="J18" s="325"/>
      <c r="K18" s="325"/>
      <c r="L18" s="325"/>
      <c r="M18" s="325"/>
      <c r="N18" s="325"/>
      <c r="O18" s="325"/>
      <c r="P18" s="325"/>
      <c r="Q18" s="325"/>
      <c r="R18" s="325"/>
      <c r="S18" s="325"/>
      <c r="T18" s="325"/>
      <c r="U18" s="325"/>
      <c r="V18" s="325"/>
      <c r="W18" s="325"/>
      <c r="X18" s="325"/>
      <c r="Y18" s="325"/>
    </row>
    <row r="19" spans="1:27" ht="25.5" customHeight="1" x14ac:dyDescent="0.25">
      <c r="A19" s="325" t="s">
        <v>496</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row>
    <row r="20" spans="1:27" s="37" customFormat="1" ht="21" customHeight="1" x14ac:dyDescent="0.25"/>
    <row r="21" spans="1:27" ht="15.75" customHeight="1" x14ac:dyDescent="0.25">
      <c r="A21" s="341" t="s">
        <v>3</v>
      </c>
      <c r="B21" s="337" t="s">
        <v>503</v>
      </c>
      <c r="C21" s="338"/>
      <c r="D21" s="337" t="s">
        <v>505</v>
      </c>
      <c r="E21" s="338"/>
      <c r="F21" s="347" t="s">
        <v>96</v>
      </c>
      <c r="G21" s="349"/>
      <c r="H21" s="349"/>
      <c r="I21" s="348"/>
      <c r="J21" s="341" t="s">
        <v>506</v>
      </c>
      <c r="K21" s="337" t="s">
        <v>507</v>
      </c>
      <c r="L21" s="338"/>
      <c r="M21" s="337" t="s">
        <v>508</v>
      </c>
      <c r="N21" s="338"/>
      <c r="O21" s="337" t="s">
        <v>495</v>
      </c>
      <c r="P21" s="338"/>
      <c r="Q21" s="337" t="s">
        <v>129</v>
      </c>
      <c r="R21" s="338"/>
      <c r="S21" s="341" t="s">
        <v>128</v>
      </c>
      <c r="T21" s="341" t="s">
        <v>509</v>
      </c>
      <c r="U21" s="341" t="s">
        <v>504</v>
      </c>
      <c r="V21" s="337" t="s">
        <v>127</v>
      </c>
      <c r="W21" s="338"/>
      <c r="X21" s="347" t="s">
        <v>119</v>
      </c>
      <c r="Y21" s="349"/>
      <c r="Z21" s="347" t="s">
        <v>118</v>
      </c>
      <c r="AA21" s="349"/>
    </row>
    <row r="22" spans="1:27" ht="216" customHeight="1" x14ac:dyDescent="0.25">
      <c r="A22" s="343"/>
      <c r="B22" s="339"/>
      <c r="C22" s="340"/>
      <c r="D22" s="339"/>
      <c r="E22" s="340"/>
      <c r="F22" s="347" t="s">
        <v>126</v>
      </c>
      <c r="G22" s="348"/>
      <c r="H22" s="347" t="s">
        <v>125</v>
      </c>
      <c r="I22" s="348"/>
      <c r="J22" s="342"/>
      <c r="K22" s="339"/>
      <c r="L22" s="340"/>
      <c r="M22" s="339"/>
      <c r="N22" s="340"/>
      <c r="O22" s="339"/>
      <c r="P22" s="340"/>
      <c r="Q22" s="339"/>
      <c r="R22" s="340"/>
      <c r="S22" s="342"/>
      <c r="T22" s="342"/>
      <c r="U22" s="342"/>
      <c r="V22" s="339"/>
      <c r="W22" s="340"/>
      <c r="X22" s="83" t="s">
        <v>117</v>
      </c>
      <c r="Y22" s="83" t="s">
        <v>493</v>
      </c>
      <c r="Z22" s="83" t="s">
        <v>116</v>
      </c>
      <c r="AA22" s="83" t="s">
        <v>115</v>
      </c>
    </row>
    <row r="23" spans="1:27" ht="60" customHeight="1" x14ac:dyDescent="0.25">
      <c r="A23" s="342"/>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22" t="str">
        <f>'1. паспорт местоположение'!A5:C5</f>
        <v>Год раскрытия информации: 2024 год</v>
      </c>
      <c r="B5" s="322"/>
      <c r="C5" s="322"/>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6" t="s">
        <v>7</v>
      </c>
      <c r="B7" s="326"/>
      <c r="C7" s="326"/>
      <c r="D7" s="11"/>
      <c r="E7" s="11"/>
      <c r="F7" s="11"/>
      <c r="G7" s="11"/>
      <c r="H7" s="11"/>
      <c r="I7" s="11"/>
      <c r="J7" s="11"/>
      <c r="K7" s="11"/>
      <c r="L7" s="11"/>
      <c r="M7" s="11"/>
      <c r="N7" s="11"/>
      <c r="O7" s="11"/>
      <c r="P7" s="11"/>
      <c r="Q7" s="11"/>
      <c r="R7" s="11"/>
      <c r="S7" s="11"/>
      <c r="T7" s="11"/>
      <c r="U7" s="11"/>
    </row>
    <row r="8" spans="1:29" s="9" customFormat="1" ht="18.75" x14ac:dyDescent="0.2">
      <c r="A8" s="326"/>
      <c r="B8" s="326"/>
      <c r="C8" s="326"/>
      <c r="D8" s="12"/>
      <c r="E8" s="12"/>
      <c r="F8" s="12"/>
      <c r="G8" s="12"/>
      <c r="H8" s="11"/>
      <c r="I8" s="11"/>
      <c r="J8" s="11"/>
      <c r="K8" s="11"/>
      <c r="L8" s="11"/>
      <c r="M8" s="11"/>
      <c r="N8" s="11"/>
      <c r="O8" s="11"/>
      <c r="P8" s="11"/>
      <c r="Q8" s="11"/>
      <c r="R8" s="11"/>
      <c r="S8" s="11"/>
      <c r="T8" s="11"/>
      <c r="U8" s="11"/>
    </row>
    <row r="9" spans="1:29" s="9" customFormat="1" ht="18.75" x14ac:dyDescent="0.2">
      <c r="A9" s="330" t="str">
        <f>'1. паспорт местоположение'!A9:C9</f>
        <v xml:space="preserve">Акционерное общество "Западная энергетическая компания" </v>
      </c>
      <c r="B9" s="330"/>
      <c r="C9" s="330"/>
      <c r="D9" s="8"/>
      <c r="E9" s="8"/>
      <c r="F9" s="8"/>
      <c r="G9" s="8"/>
      <c r="H9" s="11"/>
      <c r="I9" s="11"/>
      <c r="J9" s="11"/>
      <c r="K9" s="11"/>
      <c r="L9" s="11"/>
      <c r="M9" s="11"/>
      <c r="N9" s="11"/>
      <c r="O9" s="11"/>
      <c r="P9" s="11"/>
      <c r="Q9" s="11"/>
      <c r="R9" s="11"/>
      <c r="S9" s="11"/>
      <c r="T9" s="11"/>
      <c r="U9" s="11"/>
    </row>
    <row r="10" spans="1:29" s="9" customFormat="1" ht="18.75" x14ac:dyDescent="0.2">
      <c r="A10" s="323" t="s">
        <v>6</v>
      </c>
      <c r="B10" s="323"/>
      <c r="C10" s="323"/>
      <c r="D10" s="6"/>
      <c r="E10" s="6"/>
      <c r="F10" s="6"/>
      <c r="G10" s="6"/>
      <c r="H10" s="11"/>
      <c r="I10" s="11"/>
      <c r="J10" s="11"/>
      <c r="K10" s="11"/>
      <c r="L10" s="11"/>
      <c r="M10" s="11"/>
      <c r="N10" s="11"/>
      <c r="O10" s="11"/>
      <c r="P10" s="11"/>
      <c r="Q10" s="11"/>
      <c r="R10" s="11"/>
      <c r="S10" s="11"/>
      <c r="T10" s="11"/>
      <c r="U10" s="11"/>
    </row>
    <row r="11" spans="1:29" s="9" customFormat="1" ht="18.75" x14ac:dyDescent="0.2">
      <c r="A11" s="326"/>
      <c r="B11" s="326"/>
      <c r="C11" s="326"/>
      <c r="D11" s="12"/>
      <c r="E11" s="12"/>
      <c r="F11" s="12"/>
      <c r="G11" s="12"/>
      <c r="H11" s="11"/>
      <c r="I11" s="11"/>
      <c r="J11" s="11"/>
      <c r="K11" s="11"/>
      <c r="L11" s="11"/>
      <c r="M11" s="11"/>
      <c r="N11" s="11"/>
      <c r="O11" s="11"/>
      <c r="P11" s="11"/>
      <c r="Q11" s="11"/>
      <c r="R11" s="11"/>
      <c r="S11" s="11"/>
      <c r="T11" s="11"/>
      <c r="U11" s="11"/>
    </row>
    <row r="12" spans="1:29" s="9" customFormat="1" ht="18.75" x14ac:dyDescent="0.2">
      <c r="A12" s="330" t="str">
        <f>'1. паспорт местоположение'!A12:C12</f>
        <v>O 24-04</v>
      </c>
      <c r="B12" s="330"/>
      <c r="C12" s="330"/>
      <c r="D12" s="8"/>
      <c r="E12" s="8"/>
      <c r="F12" s="8"/>
      <c r="G12" s="8"/>
      <c r="H12" s="11"/>
      <c r="I12" s="11"/>
      <c r="J12" s="11"/>
      <c r="K12" s="11"/>
      <c r="L12" s="11"/>
      <c r="M12" s="11"/>
      <c r="N12" s="11"/>
      <c r="O12" s="11"/>
      <c r="P12" s="11"/>
      <c r="Q12" s="11"/>
      <c r="R12" s="11"/>
      <c r="S12" s="11"/>
      <c r="T12" s="11"/>
      <c r="U12" s="11"/>
    </row>
    <row r="13" spans="1:29" s="9" customFormat="1" ht="18.75" x14ac:dyDescent="0.2">
      <c r="A13" s="323" t="s">
        <v>5</v>
      </c>
      <c r="B13" s="323"/>
      <c r="C13" s="32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34"/>
      <c r="B14" s="334"/>
      <c r="C14" s="334"/>
      <c r="D14" s="4"/>
      <c r="E14" s="4"/>
      <c r="F14" s="4"/>
      <c r="G14" s="4"/>
      <c r="H14" s="4"/>
      <c r="I14" s="4"/>
      <c r="J14" s="4"/>
      <c r="K14" s="4"/>
      <c r="L14" s="4"/>
      <c r="M14" s="4"/>
      <c r="N14" s="4"/>
      <c r="O14" s="4"/>
      <c r="P14" s="4"/>
      <c r="Q14" s="4"/>
      <c r="R14" s="4"/>
      <c r="S14" s="4"/>
      <c r="T14" s="4"/>
      <c r="U14" s="4"/>
    </row>
    <row r="15" spans="1:29" s="3" customFormat="1" ht="27.75" customHeight="1" x14ac:dyDescent="0.2">
      <c r="A15" s="351" t="str">
        <f>'1. паспорт местоположение'!A15</f>
        <v xml:space="preserve">Модернизация системы видеонаблюдения на ПС "Луговая" АО "Западная энергетическая компания" </v>
      </c>
      <c r="B15" s="351"/>
      <c r="C15" s="351"/>
      <c r="D15" s="8"/>
      <c r="E15" s="8"/>
      <c r="F15" s="8"/>
      <c r="G15" s="8"/>
      <c r="H15" s="8"/>
      <c r="I15" s="8"/>
      <c r="J15" s="8"/>
      <c r="K15" s="8"/>
      <c r="L15" s="8"/>
      <c r="M15" s="8"/>
      <c r="N15" s="8"/>
      <c r="O15" s="8"/>
      <c r="P15" s="8"/>
      <c r="Q15" s="8"/>
      <c r="R15" s="8"/>
      <c r="S15" s="8"/>
      <c r="T15" s="8"/>
      <c r="U15" s="8"/>
    </row>
    <row r="16" spans="1:29" s="3" customFormat="1" ht="15" customHeight="1" x14ac:dyDescent="0.2">
      <c r="A16" s="323" t="s">
        <v>4</v>
      </c>
      <c r="B16" s="323"/>
      <c r="C16" s="323"/>
      <c r="D16" s="6"/>
      <c r="E16" s="6"/>
      <c r="F16" s="6"/>
      <c r="G16" s="6"/>
      <c r="H16" s="6"/>
      <c r="I16" s="6"/>
      <c r="J16" s="6"/>
      <c r="K16" s="6"/>
      <c r="L16" s="6"/>
      <c r="M16" s="6"/>
      <c r="N16" s="6"/>
      <c r="O16" s="6"/>
      <c r="P16" s="6"/>
      <c r="Q16" s="6"/>
      <c r="R16" s="6"/>
      <c r="S16" s="6"/>
      <c r="T16" s="6"/>
      <c r="U16" s="6"/>
    </row>
    <row r="17" spans="1:21" s="3" customFormat="1" ht="15" customHeight="1" x14ac:dyDescent="0.2">
      <c r="A17" s="334"/>
      <c r="B17" s="334"/>
      <c r="C17" s="334"/>
      <c r="D17" s="4"/>
      <c r="E17" s="4"/>
      <c r="F17" s="4"/>
      <c r="G17" s="4"/>
      <c r="H17" s="4"/>
      <c r="I17" s="4"/>
      <c r="J17" s="4"/>
      <c r="K17" s="4"/>
      <c r="L17" s="4"/>
      <c r="M17" s="4"/>
      <c r="N17" s="4"/>
      <c r="O17" s="4"/>
      <c r="P17" s="4"/>
      <c r="Q17" s="4"/>
      <c r="R17" s="4"/>
    </row>
    <row r="18" spans="1:21" s="3" customFormat="1" ht="27.75" customHeight="1" x14ac:dyDescent="0.2">
      <c r="A18" s="324" t="s">
        <v>488</v>
      </c>
      <c r="B18" s="324"/>
      <c r="C18" s="32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47.25" x14ac:dyDescent="0.2">
      <c r="A22" s="23" t="s">
        <v>62</v>
      </c>
      <c r="B22" s="26" t="s">
        <v>501</v>
      </c>
      <c r="C22" s="129" t="s">
        <v>615</v>
      </c>
      <c r="D22" s="6"/>
      <c r="E22" s="6"/>
      <c r="F22" s="4"/>
      <c r="G22" s="4"/>
      <c r="H22" s="4"/>
      <c r="I22" s="4"/>
      <c r="J22" s="4"/>
      <c r="K22" s="4"/>
      <c r="L22" s="4"/>
      <c r="M22" s="4"/>
      <c r="N22" s="4"/>
      <c r="O22" s="4"/>
      <c r="P22" s="4"/>
    </row>
    <row r="23" spans="1:21" ht="31.5" x14ac:dyDescent="0.25">
      <c r="A23" s="23" t="s">
        <v>61</v>
      </c>
      <c r="B23" s="25" t="s">
        <v>58</v>
      </c>
      <c r="C23" s="311" t="s">
        <v>616</v>
      </c>
    </row>
    <row r="24" spans="1:21" ht="47.25" x14ac:dyDescent="0.25">
      <c r="A24" s="23" t="s">
        <v>60</v>
      </c>
      <c r="B24" s="25" t="s">
        <v>521</v>
      </c>
      <c r="C24" s="274" t="s">
        <v>617</v>
      </c>
    </row>
    <row r="25" spans="1:21" ht="31.5" x14ac:dyDescent="0.25">
      <c r="A25" s="23" t="s">
        <v>59</v>
      </c>
      <c r="B25" s="25" t="s">
        <v>522</v>
      </c>
      <c r="C25" s="275" t="str">
        <f>'1. паспорт местоположение'!C31</f>
        <v>не требуется</v>
      </c>
    </row>
    <row r="26" spans="1:21" ht="31.5" x14ac:dyDescent="0.25">
      <c r="A26" s="23" t="s">
        <v>57</v>
      </c>
      <c r="B26" s="25" t="s">
        <v>234</v>
      </c>
      <c r="C26" s="24" t="s">
        <v>587</v>
      </c>
    </row>
    <row r="27" spans="1:21" ht="157.5" x14ac:dyDescent="0.25">
      <c r="A27" s="23" t="s">
        <v>56</v>
      </c>
      <c r="B27" s="25" t="s">
        <v>502</v>
      </c>
      <c r="C27" s="274" t="s">
        <v>618</v>
      </c>
    </row>
    <row r="28" spans="1:21" ht="15.75" x14ac:dyDescent="0.25">
      <c r="A28" s="23" t="s">
        <v>54</v>
      </c>
      <c r="B28" s="25" t="s">
        <v>55</v>
      </c>
      <c r="C28" s="273">
        <v>2025</v>
      </c>
    </row>
    <row r="29" spans="1:21" ht="31.5" x14ac:dyDescent="0.25">
      <c r="A29" s="23" t="s">
        <v>52</v>
      </c>
      <c r="B29" s="24" t="s">
        <v>53</v>
      </c>
      <c r="C29" s="273">
        <v>2025</v>
      </c>
    </row>
    <row r="30" spans="1:21" ht="31.5" x14ac:dyDescent="0.25">
      <c r="A30" s="23" t="s">
        <v>70</v>
      </c>
      <c r="B30" s="24" t="s">
        <v>51</v>
      </c>
      <c r="C30" s="24" t="s">
        <v>606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22" t="str">
        <f>'1. паспорт местоположение'!A5:C5</f>
        <v>Год раскрытия информации: 2024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row>
    <row r="6" spans="1:28" ht="18.75" x14ac:dyDescent="0.25">
      <c r="A6" s="326" t="s">
        <v>7</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11"/>
      <c r="AB6" s="11"/>
    </row>
    <row r="7" spans="1:28" ht="18.75"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11"/>
      <c r="AB7" s="11"/>
    </row>
    <row r="8" spans="1:28" x14ac:dyDescent="0.25">
      <c r="A8" s="330" t="str">
        <f>'1. паспорт местоположение'!A9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8"/>
      <c r="AB8" s="8"/>
    </row>
    <row r="9" spans="1:28" ht="15.75"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6"/>
      <c r="AB9" s="6"/>
    </row>
    <row r="10" spans="1:28" ht="18.75" x14ac:dyDescent="0.25">
      <c r="A10" s="326"/>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11"/>
      <c r="AB10" s="11"/>
    </row>
    <row r="11" spans="1:28" x14ac:dyDescent="0.25">
      <c r="A11" s="330" t="str">
        <f>'1. паспорт местоположение'!A12:C12</f>
        <v>O 24-04</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8"/>
      <c r="AB11" s="8"/>
    </row>
    <row r="12" spans="1:28" ht="15.75"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6"/>
      <c r="AB12" s="6"/>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0"/>
      <c r="AB13" s="10"/>
    </row>
    <row r="14" spans="1:28" x14ac:dyDescent="0.25">
      <c r="A14" s="330" t="str">
        <f>'1. паспорт местоположение'!A15</f>
        <v xml:space="preserve">Модернизация системы видеонаблюдения на ПС "Луговая" АО "Западная энергетическая компания"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8"/>
      <c r="AB14" s="8"/>
    </row>
    <row r="15" spans="1:28" ht="15.75"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6"/>
      <c r="AB15" s="6"/>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6"/>
      <c r="AB16" s="16"/>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6"/>
      <c r="AB17" s="16"/>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6"/>
      <c r="AB18" s="16"/>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6"/>
      <c r="AB19" s="16"/>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6"/>
      <c r="AB20" s="16"/>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6"/>
      <c r="AB21" s="16"/>
    </row>
    <row r="22" spans="1:28" x14ac:dyDescent="0.25">
      <c r="A22" s="353" t="s">
        <v>520</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34"/>
      <c r="AB22" s="134"/>
    </row>
    <row r="23" spans="1:28" ht="32.25" customHeight="1" x14ac:dyDescent="0.25">
      <c r="A23" s="355" t="s">
        <v>377</v>
      </c>
      <c r="B23" s="356"/>
      <c r="C23" s="356"/>
      <c r="D23" s="356"/>
      <c r="E23" s="356"/>
      <c r="F23" s="356"/>
      <c r="G23" s="356"/>
      <c r="H23" s="356"/>
      <c r="I23" s="356"/>
      <c r="J23" s="356"/>
      <c r="K23" s="356"/>
      <c r="L23" s="357"/>
      <c r="M23" s="354" t="s">
        <v>378</v>
      </c>
      <c r="N23" s="354"/>
      <c r="O23" s="354"/>
      <c r="P23" s="354"/>
      <c r="Q23" s="354"/>
      <c r="R23" s="354"/>
      <c r="S23" s="354"/>
      <c r="T23" s="354"/>
      <c r="U23" s="354"/>
      <c r="V23" s="354"/>
      <c r="W23" s="354"/>
      <c r="X23" s="354"/>
      <c r="Y23" s="354"/>
      <c r="Z23" s="354"/>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22" t="str">
        <f>'1. паспорт местоположение'!A5:C5</f>
        <v>Год раскрытия информации: 2024 год</v>
      </c>
      <c r="B5" s="322"/>
      <c r="C5" s="322"/>
      <c r="D5" s="322"/>
      <c r="E5" s="322"/>
      <c r="F5" s="322"/>
      <c r="G5" s="322"/>
      <c r="H5" s="322"/>
      <c r="I5" s="322"/>
      <c r="J5" s="322"/>
      <c r="K5" s="322"/>
      <c r="L5" s="322"/>
      <c r="M5" s="322"/>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6" t="s">
        <v>7</v>
      </c>
      <c r="B7" s="326"/>
      <c r="C7" s="326"/>
      <c r="D7" s="326"/>
      <c r="E7" s="326"/>
      <c r="F7" s="326"/>
      <c r="G7" s="326"/>
      <c r="H7" s="326"/>
      <c r="I7" s="326"/>
      <c r="J7" s="326"/>
      <c r="K7" s="326"/>
      <c r="L7" s="326"/>
      <c r="M7" s="326"/>
      <c r="N7" s="11"/>
      <c r="O7" s="11"/>
      <c r="P7" s="11"/>
      <c r="Q7" s="11"/>
      <c r="R7" s="11"/>
      <c r="S7" s="11"/>
      <c r="T7" s="11"/>
      <c r="U7" s="11"/>
      <c r="V7" s="11"/>
      <c r="W7" s="11"/>
      <c r="X7" s="11"/>
    </row>
    <row r="8" spans="1:26" s="9" customFormat="1" ht="18.75" x14ac:dyDescent="0.2">
      <c r="A8" s="326"/>
      <c r="B8" s="326"/>
      <c r="C8" s="326"/>
      <c r="D8" s="326"/>
      <c r="E8" s="326"/>
      <c r="F8" s="326"/>
      <c r="G8" s="326"/>
      <c r="H8" s="326"/>
      <c r="I8" s="326"/>
      <c r="J8" s="326"/>
      <c r="K8" s="326"/>
      <c r="L8" s="326"/>
      <c r="M8" s="326"/>
      <c r="N8" s="11"/>
      <c r="O8" s="11"/>
      <c r="P8" s="11"/>
      <c r="Q8" s="11"/>
      <c r="R8" s="11"/>
      <c r="S8" s="11"/>
      <c r="T8" s="11"/>
      <c r="U8" s="11"/>
      <c r="V8" s="11"/>
      <c r="W8" s="11"/>
      <c r="X8" s="11"/>
    </row>
    <row r="9" spans="1:26" s="9" customFormat="1" ht="18.75" x14ac:dyDescent="0.2">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11"/>
      <c r="O9" s="11"/>
      <c r="P9" s="11"/>
      <c r="Q9" s="11"/>
      <c r="R9" s="11"/>
      <c r="S9" s="11"/>
      <c r="T9" s="11"/>
      <c r="U9" s="11"/>
      <c r="V9" s="11"/>
      <c r="W9" s="11"/>
      <c r="X9" s="11"/>
    </row>
    <row r="10" spans="1:26" s="9" customFormat="1" ht="18.75" x14ac:dyDescent="0.2">
      <c r="A10" s="323" t="s">
        <v>6</v>
      </c>
      <c r="B10" s="323"/>
      <c r="C10" s="323"/>
      <c r="D10" s="323"/>
      <c r="E10" s="323"/>
      <c r="F10" s="323"/>
      <c r="G10" s="323"/>
      <c r="H10" s="323"/>
      <c r="I10" s="323"/>
      <c r="J10" s="323"/>
      <c r="K10" s="323"/>
      <c r="L10" s="323"/>
      <c r="M10" s="323"/>
      <c r="N10" s="11"/>
      <c r="O10" s="11"/>
      <c r="P10" s="11"/>
      <c r="Q10" s="11"/>
      <c r="R10" s="11"/>
      <c r="S10" s="11"/>
      <c r="T10" s="11"/>
      <c r="U10" s="11"/>
      <c r="V10" s="11"/>
      <c r="W10" s="11"/>
      <c r="X10" s="11"/>
    </row>
    <row r="11" spans="1:26" s="9" customFormat="1" ht="18.75" x14ac:dyDescent="0.2">
      <c r="A11" s="326"/>
      <c r="B11" s="326"/>
      <c r="C11" s="326"/>
      <c r="D11" s="326"/>
      <c r="E11" s="326"/>
      <c r="F11" s="326"/>
      <c r="G11" s="326"/>
      <c r="H11" s="326"/>
      <c r="I11" s="326"/>
      <c r="J11" s="326"/>
      <c r="K11" s="326"/>
      <c r="L11" s="326"/>
      <c r="M11" s="326"/>
      <c r="N11" s="11"/>
      <c r="O11" s="11"/>
      <c r="P11" s="11"/>
      <c r="Q11" s="11"/>
      <c r="R11" s="11"/>
      <c r="S11" s="11"/>
      <c r="T11" s="11"/>
      <c r="U11" s="11"/>
      <c r="V11" s="11"/>
      <c r="W11" s="11"/>
      <c r="X11" s="11"/>
    </row>
    <row r="12" spans="1:26" s="9" customFormat="1" ht="18.75" x14ac:dyDescent="0.2">
      <c r="A12" s="330" t="str">
        <f>'1. паспорт местоположение'!A12:C12</f>
        <v>O 24-04</v>
      </c>
      <c r="B12" s="330"/>
      <c r="C12" s="330"/>
      <c r="D12" s="330"/>
      <c r="E12" s="330"/>
      <c r="F12" s="330"/>
      <c r="G12" s="330"/>
      <c r="H12" s="330"/>
      <c r="I12" s="330"/>
      <c r="J12" s="330"/>
      <c r="K12" s="330"/>
      <c r="L12" s="330"/>
      <c r="M12" s="330"/>
      <c r="N12" s="11"/>
      <c r="O12" s="11"/>
      <c r="P12" s="11"/>
      <c r="Q12" s="11"/>
      <c r="R12" s="11"/>
      <c r="S12" s="11"/>
      <c r="T12" s="11"/>
      <c r="U12" s="11"/>
      <c r="V12" s="11"/>
      <c r="W12" s="11"/>
      <c r="X12" s="11"/>
    </row>
    <row r="13" spans="1:26" s="9" customFormat="1" ht="18.75" x14ac:dyDescent="0.2">
      <c r="A13" s="323" t="s">
        <v>5</v>
      </c>
      <c r="B13" s="323"/>
      <c r="C13" s="323"/>
      <c r="D13" s="323"/>
      <c r="E13" s="323"/>
      <c r="F13" s="323"/>
      <c r="G13" s="323"/>
      <c r="H13" s="323"/>
      <c r="I13" s="323"/>
      <c r="J13" s="323"/>
      <c r="K13" s="323"/>
      <c r="L13" s="323"/>
      <c r="M13" s="323"/>
      <c r="N13" s="11"/>
      <c r="O13" s="11"/>
      <c r="P13" s="11"/>
      <c r="Q13" s="11"/>
      <c r="R13" s="11"/>
      <c r="S13" s="11"/>
      <c r="T13" s="11"/>
      <c r="U13" s="11"/>
      <c r="V13" s="11"/>
      <c r="W13" s="11"/>
      <c r="X13" s="11"/>
    </row>
    <row r="14" spans="1:26" s="9" customFormat="1" ht="15.75" customHeight="1" x14ac:dyDescent="0.2">
      <c r="A14" s="334"/>
      <c r="B14" s="334"/>
      <c r="C14" s="334"/>
      <c r="D14" s="334"/>
      <c r="E14" s="334"/>
      <c r="F14" s="334"/>
      <c r="G14" s="334"/>
      <c r="H14" s="334"/>
      <c r="I14" s="334"/>
      <c r="J14" s="334"/>
      <c r="K14" s="334"/>
      <c r="L14" s="334"/>
      <c r="M14" s="334"/>
      <c r="N14" s="4"/>
      <c r="O14" s="4"/>
      <c r="P14" s="4"/>
      <c r="Q14" s="4"/>
      <c r="R14" s="4"/>
      <c r="S14" s="4"/>
      <c r="T14" s="4"/>
      <c r="U14" s="4"/>
      <c r="V14" s="4"/>
      <c r="W14" s="4"/>
      <c r="X14" s="4"/>
    </row>
    <row r="15" spans="1:26" s="3" customFormat="1" ht="12" x14ac:dyDescent="0.2">
      <c r="A15" s="330" t="str">
        <f>'1. паспорт местоположение'!A15</f>
        <v xml:space="preserve">Модернизация системы видеонаблюдения на ПС "Луговая" АО "Западная энергетическая компания" </v>
      </c>
      <c r="B15" s="330"/>
      <c r="C15" s="330"/>
      <c r="D15" s="330"/>
      <c r="E15" s="330"/>
      <c r="F15" s="330"/>
      <c r="G15" s="330"/>
      <c r="H15" s="330"/>
      <c r="I15" s="330"/>
      <c r="J15" s="330"/>
      <c r="K15" s="330"/>
      <c r="L15" s="330"/>
      <c r="M15" s="330"/>
      <c r="N15" s="8"/>
      <c r="O15" s="8"/>
      <c r="P15" s="8"/>
      <c r="Q15" s="8"/>
      <c r="R15" s="8"/>
      <c r="S15" s="8"/>
      <c r="T15" s="8"/>
      <c r="U15" s="8"/>
      <c r="V15" s="8"/>
      <c r="W15" s="8"/>
      <c r="X15" s="8"/>
    </row>
    <row r="16" spans="1:26" s="3" customFormat="1" ht="15" customHeight="1" x14ac:dyDescent="0.2">
      <c r="A16" s="323" t="s">
        <v>4</v>
      </c>
      <c r="B16" s="323"/>
      <c r="C16" s="323"/>
      <c r="D16" s="323"/>
      <c r="E16" s="323"/>
      <c r="F16" s="323"/>
      <c r="G16" s="323"/>
      <c r="H16" s="323"/>
      <c r="I16" s="323"/>
      <c r="J16" s="323"/>
      <c r="K16" s="323"/>
      <c r="L16" s="323"/>
      <c r="M16" s="323"/>
      <c r="N16" s="6"/>
      <c r="O16" s="6"/>
      <c r="P16" s="6"/>
      <c r="Q16" s="6"/>
      <c r="R16" s="6"/>
      <c r="S16" s="6"/>
      <c r="T16" s="6"/>
      <c r="U16" s="6"/>
      <c r="V16" s="6"/>
      <c r="W16" s="6"/>
      <c r="X16" s="6"/>
    </row>
    <row r="17" spans="1:24" s="3" customFormat="1" ht="15" customHeight="1" x14ac:dyDescent="0.2">
      <c r="A17" s="334"/>
      <c r="B17" s="334"/>
      <c r="C17" s="334"/>
      <c r="D17" s="334"/>
      <c r="E17" s="334"/>
      <c r="F17" s="334"/>
      <c r="G17" s="334"/>
      <c r="H17" s="334"/>
      <c r="I17" s="334"/>
      <c r="J17" s="334"/>
      <c r="K17" s="334"/>
      <c r="L17" s="334"/>
      <c r="M17" s="334"/>
      <c r="N17" s="4"/>
      <c r="O17" s="4"/>
      <c r="P17" s="4"/>
      <c r="Q17" s="4"/>
      <c r="R17" s="4"/>
      <c r="S17" s="4"/>
      <c r="T17" s="4"/>
      <c r="U17" s="4"/>
    </row>
    <row r="18" spans="1:24" s="3" customFormat="1" ht="91.5" customHeight="1" x14ac:dyDescent="0.2">
      <c r="A18" s="361" t="s">
        <v>497</v>
      </c>
      <c r="B18" s="361"/>
      <c r="C18" s="361"/>
      <c r="D18" s="361"/>
      <c r="E18" s="361"/>
      <c r="F18" s="361"/>
      <c r="G18" s="361"/>
      <c r="H18" s="361"/>
      <c r="I18" s="361"/>
      <c r="J18" s="361"/>
      <c r="K18" s="361"/>
      <c r="L18" s="361"/>
      <c r="M18" s="361"/>
      <c r="N18" s="7"/>
      <c r="O18" s="7"/>
      <c r="P18" s="7"/>
      <c r="Q18" s="7"/>
      <c r="R18" s="7"/>
      <c r="S18" s="7"/>
      <c r="T18" s="7"/>
      <c r="U18" s="7"/>
      <c r="V18" s="7"/>
      <c r="W18" s="7"/>
      <c r="X18" s="7"/>
    </row>
    <row r="19" spans="1:24" s="3" customFormat="1" ht="78" customHeight="1" x14ac:dyDescent="0.2">
      <c r="A19" s="329" t="s">
        <v>3</v>
      </c>
      <c r="B19" s="329" t="s">
        <v>82</v>
      </c>
      <c r="C19" s="329" t="s">
        <v>81</v>
      </c>
      <c r="D19" s="329" t="s">
        <v>73</v>
      </c>
      <c r="E19" s="358" t="s">
        <v>80</v>
      </c>
      <c r="F19" s="359"/>
      <c r="G19" s="359"/>
      <c r="H19" s="359"/>
      <c r="I19" s="360"/>
      <c r="J19" s="329" t="s">
        <v>79</v>
      </c>
      <c r="K19" s="329"/>
      <c r="L19" s="329"/>
      <c r="M19" s="329"/>
      <c r="N19" s="4"/>
      <c r="O19" s="4"/>
      <c r="P19" s="4"/>
      <c r="Q19" s="4"/>
      <c r="R19" s="4"/>
      <c r="S19" s="4"/>
      <c r="T19" s="4"/>
      <c r="U19" s="4"/>
    </row>
    <row r="20" spans="1:24" s="3" customFormat="1" ht="51" customHeight="1" x14ac:dyDescent="0.2">
      <c r="A20" s="329"/>
      <c r="B20" s="329"/>
      <c r="C20" s="329"/>
      <c r="D20" s="329"/>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603</v>
      </c>
      <c r="C22" s="26">
        <v>0</v>
      </c>
      <c r="D22" s="26">
        <v>0</v>
      </c>
      <c r="E22" s="26">
        <v>0</v>
      </c>
      <c r="F22" s="26">
        <v>0</v>
      </c>
      <c r="G22" s="26">
        <v>0</v>
      </c>
      <c r="H22" s="26">
        <v>0</v>
      </c>
      <c r="I22" s="26">
        <v>0</v>
      </c>
      <c r="J22" s="304">
        <v>0</v>
      </c>
      <c r="K22" s="304">
        <v>0</v>
      </c>
      <c r="L22" s="5">
        <v>0</v>
      </c>
      <c r="M22" s="5">
        <v>0</v>
      </c>
      <c r="N22" s="4"/>
      <c r="O22" s="4"/>
      <c r="P22" s="4"/>
      <c r="Q22" s="4"/>
      <c r="R22" s="4"/>
      <c r="S22" s="4"/>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3" zoomScaleNormal="100" workbookViewId="0">
      <selection activeCell="A98" sqref="A98:XFD202"/>
    </sheetView>
  </sheetViews>
  <sheetFormatPr defaultColWidth="9.140625" defaultRowHeight="15.75" x14ac:dyDescent="0.2"/>
  <cols>
    <col min="1" max="1" width="61.7109375" style="158" customWidth="1"/>
    <col min="2" max="2" width="18.5703125" style="145" customWidth="1"/>
    <col min="3" max="12" width="16.85546875" style="145" customWidth="1"/>
    <col min="13" max="42" width="16.85546875" style="145" hidden="1" customWidth="1"/>
    <col min="43" max="45" width="16.85546875" style="146" hidden="1" customWidth="1"/>
    <col min="46"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62" t="str">
        <f>'1. паспорт местоположение'!A5:C5</f>
        <v>Год раскрытия информации: 2024 год</v>
      </c>
      <c r="B5" s="362"/>
      <c r="C5" s="362"/>
      <c r="D5" s="362"/>
      <c r="E5" s="362"/>
      <c r="F5" s="362"/>
      <c r="G5" s="362"/>
      <c r="H5" s="362"/>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6" t="s">
        <v>7</v>
      </c>
      <c r="B7" s="326"/>
      <c r="C7" s="326"/>
      <c r="D7" s="326"/>
      <c r="E7" s="326"/>
      <c r="F7" s="326"/>
      <c r="G7" s="326"/>
      <c r="H7" s="326"/>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5" t="str">
        <f>'1. паспорт местоположение'!A9:C9</f>
        <v xml:space="preserve">Акционерное общество "Западная энергетическая компания" </v>
      </c>
      <c r="B9" s="325"/>
      <c r="C9" s="325"/>
      <c r="D9" s="325"/>
      <c r="E9" s="325"/>
      <c r="F9" s="325"/>
      <c r="G9" s="325"/>
      <c r="H9" s="325"/>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23" t="s">
        <v>6</v>
      </c>
      <c r="B10" s="323"/>
      <c r="C10" s="323"/>
      <c r="D10" s="323"/>
      <c r="E10" s="323"/>
      <c r="F10" s="323"/>
      <c r="G10" s="323"/>
      <c r="H10" s="32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5" t="str">
        <f>'1. паспорт местоположение'!A12:C12</f>
        <v>O 24-04</v>
      </c>
      <c r="B12" s="325"/>
      <c r="C12" s="325"/>
      <c r="D12" s="325"/>
      <c r="E12" s="325"/>
      <c r="F12" s="325"/>
      <c r="G12" s="325"/>
      <c r="H12" s="325"/>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23" t="s">
        <v>5</v>
      </c>
      <c r="B13" s="323"/>
      <c r="C13" s="323"/>
      <c r="D13" s="323"/>
      <c r="E13" s="323"/>
      <c r="F13" s="323"/>
      <c r="G13" s="323"/>
      <c r="H13" s="32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5" t="str">
        <f>'1. паспорт местоположение'!A15:C15</f>
        <v xml:space="preserve">Модернизация системы видеонаблюдения на ПС "Луговая" АО "Западная энергетическая компания" </v>
      </c>
      <c r="B15" s="325"/>
      <c r="C15" s="325"/>
      <c r="D15" s="325"/>
      <c r="E15" s="325"/>
      <c r="F15" s="325"/>
      <c r="G15" s="325"/>
      <c r="H15" s="325"/>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23" t="s">
        <v>4</v>
      </c>
      <c r="B16" s="323"/>
      <c r="C16" s="323"/>
      <c r="D16" s="323"/>
      <c r="E16" s="323"/>
      <c r="F16" s="323"/>
      <c r="G16" s="323"/>
      <c r="H16" s="32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5" t="s">
        <v>498</v>
      </c>
      <c r="B18" s="325"/>
      <c r="C18" s="325"/>
      <c r="D18" s="325"/>
      <c r="E18" s="325"/>
      <c r="F18" s="325"/>
      <c r="G18" s="325"/>
      <c r="H18" s="32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ввод'!C30*1000000</f>
        <v>2160970.9279100001</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5" t="s">
        <v>348</v>
      </c>
      <c r="E28" s="366"/>
      <c r="F28" s="367"/>
      <c r="G28" s="368" t="str">
        <f>IF(SUM(B89:L89)=0,"не окупается",SUM(B89:L89))</f>
        <v>не окупается</v>
      </c>
      <c r="H28" s="369"/>
    </row>
    <row r="29" spans="1:44" ht="15.6" customHeight="1" x14ac:dyDescent="0.2">
      <c r="A29" s="164" t="s">
        <v>343</v>
      </c>
      <c r="B29" s="165">
        <f>$B$126*$B$127</f>
        <v>25931.651134920005</v>
      </c>
      <c r="D29" s="365" t="s">
        <v>346</v>
      </c>
      <c r="E29" s="366"/>
      <c r="F29" s="367"/>
      <c r="G29" s="368" t="str">
        <f>IF(SUM(B90:L90)=0,"не окупается",SUM(B90:L90))</f>
        <v>не окупается</v>
      </c>
      <c r="H29" s="369"/>
    </row>
    <row r="30" spans="1:44" ht="27.6" customHeight="1" x14ac:dyDescent="0.2">
      <c r="A30" s="166" t="s">
        <v>545</v>
      </c>
      <c r="B30" s="167">
        <v>1</v>
      </c>
      <c r="D30" s="365" t="s">
        <v>344</v>
      </c>
      <c r="E30" s="366"/>
      <c r="F30" s="367"/>
      <c r="G30" s="370">
        <f>L87</f>
        <v>-2941632.1617198316</v>
      </c>
      <c r="H30" s="371"/>
    </row>
    <row r="31" spans="1:44" x14ac:dyDescent="0.2">
      <c r="A31" s="166" t="s">
        <v>342</v>
      </c>
      <c r="B31" s="167">
        <v>1</v>
      </c>
      <c r="D31" s="372"/>
      <c r="E31" s="373"/>
      <c r="F31" s="374"/>
      <c r="G31" s="372"/>
      <c r="H31" s="374"/>
    </row>
    <row r="32" spans="1:44" x14ac:dyDescent="0.2">
      <c r="A32" s="166" t="s">
        <v>320</v>
      </c>
      <c r="B32" s="167"/>
    </row>
    <row r="33" spans="1:42" x14ac:dyDescent="0.2">
      <c r="A33" s="166" t="s">
        <v>341</v>
      </c>
      <c r="B33" s="167"/>
    </row>
    <row r="34" spans="1:42" x14ac:dyDescent="0.2">
      <c r="A34" s="166" t="s">
        <v>340</v>
      </c>
      <c r="B34" s="167"/>
    </row>
    <row r="35" spans="1:42" x14ac:dyDescent="0.2">
      <c r="A35" s="170"/>
      <c r="B35" s="167"/>
    </row>
    <row r="36" spans="1:42" ht="16.5" thickBot="1" x14ac:dyDescent="0.25">
      <c r="A36" s="168" t="s">
        <v>312</v>
      </c>
      <c r="B36" s="171">
        <v>0.2</v>
      </c>
    </row>
    <row r="37" spans="1:42" x14ac:dyDescent="0.2">
      <c r="A37" s="164" t="s">
        <v>546</v>
      </c>
      <c r="B37" s="165">
        <v>0</v>
      </c>
    </row>
    <row r="38" spans="1:42" x14ac:dyDescent="0.2">
      <c r="A38" s="166" t="s">
        <v>339</v>
      </c>
      <c r="B38" s="167"/>
    </row>
    <row r="39" spans="1:42" ht="16.5" thickBot="1" x14ac:dyDescent="0.25">
      <c r="A39" s="172" t="s">
        <v>338</v>
      </c>
      <c r="B39" s="173"/>
    </row>
    <row r="40" spans="1:42" x14ac:dyDescent="0.2">
      <c r="A40" s="174" t="s">
        <v>547</v>
      </c>
      <c r="B40" s="175">
        <v>1</v>
      </c>
    </row>
    <row r="41" spans="1:42" x14ac:dyDescent="0.2">
      <c r="A41" s="176" t="s">
        <v>337</v>
      </c>
      <c r="B41" s="177"/>
    </row>
    <row r="42" spans="1:42" x14ac:dyDescent="0.2">
      <c r="A42" s="176" t="s">
        <v>336</v>
      </c>
      <c r="B42" s="178"/>
    </row>
    <row r="43" spans="1:42" x14ac:dyDescent="0.2">
      <c r="A43" s="176" t="s">
        <v>335</v>
      </c>
      <c r="B43" s="178">
        <v>0</v>
      </c>
    </row>
    <row r="44" spans="1:42" x14ac:dyDescent="0.2">
      <c r="A44" s="176" t="s">
        <v>334</v>
      </c>
      <c r="B44" s="178">
        <f>B129</f>
        <v>0.2</v>
      </c>
    </row>
    <row r="45" spans="1:42" x14ac:dyDescent="0.2">
      <c r="A45" s="176" t="s">
        <v>333</v>
      </c>
      <c r="B45" s="178">
        <f>1-B43</f>
        <v>1</v>
      </c>
    </row>
    <row r="46" spans="1:42" ht="16.5" thickBot="1" x14ac:dyDescent="0.25">
      <c r="A46" s="179" t="s">
        <v>332</v>
      </c>
      <c r="B46" s="180">
        <f>B45*B44+B43*B42*(1-B36)</f>
        <v>0.2</v>
      </c>
      <c r="C46" s="181"/>
    </row>
    <row r="47" spans="1:42" s="147" customFormat="1"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row>
    <row r="48" spans="1:42" s="147" customFormat="1" x14ac:dyDescent="0.2">
      <c r="A48" s="184" t="s">
        <v>330</v>
      </c>
      <c r="B48" s="185">
        <f>K136</f>
        <v>4.7619843182130001E-2</v>
      </c>
      <c r="C48" s="185">
        <f t="shared" ref="C48:L48" si="1">L136</f>
        <v>4.57995653007E-2</v>
      </c>
      <c r="D48" s="185">
        <f t="shared" si="1"/>
        <v>4.57995653007E-2</v>
      </c>
      <c r="E48" s="185">
        <f t="shared" si="1"/>
        <v>4.57995653007E-2</v>
      </c>
      <c r="F48" s="185">
        <f t="shared" si="1"/>
        <v>4.57995653007E-2</v>
      </c>
      <c r="G48" s="185">
        <f t="shared" si="1"/>
        <v>4.57995653007E-2</v>
      </c>
      <c r="H48" s="185">
        <f t="shared" si="1"/>
        <v>4.57995653007E-2</v>
      </c>
      <c r="I48" s="185">
        <f t="shared" si="1"/>
        <v>4.57995653007E-2</v>
      </c>
      <c r="J48" s="185">
        <f t="shared" si="1"/>
        <v>4.57995653007E-2</v>
      </c>
      <c r="K48" s="185">
        <f t="shared" si="1"/>
        <v>4.57995653007E-2</v>
      </c>
      <c r="L48" s="185">
        <f t="shared" si="1"/>
        <v>4.57995653007E-2</v>
      </c>
      <c r="M48" s="185">
        <f t="shared" ref="M48:R49" si="2">R136</f>
        <v>4.57995653007E-2</v>
      </c>
      <c r="N48" s="185">
        <f t="shared" si="2"/>
        <v>4.57995653007E-2</v>
      </c>
      <c r="O48" s="185">
        <f t="shared" si="2"/>
        <v>4.57995653007E-2</v>
      </c>
      <c r="P48" s="185">
        <f t="shared" si="2"/>
        <v>4.57995653007E-2</v>
      </c>
      <c r="Q48" s="185">
        <f t="shared" si="2"/>
        <v>4.57995653007E-2</v>
      </c>
      <c r="R48" s="185">
        <f t="shared" si="2"/>
        <v>4.57995653007E-2</v>
      </c>
      <c r="S48" s="185">
        <f t="shared" ref="S48:AH49" si="3">X136</f>
        <v>4.57995653007E-2</v>
      </c>
      <c r="T48" s="185">
        <f t="shared" si="3"/>
        <v>4.57995653007E-2</v>
      </c>
      <c r="U48" s="185">
        <f t="shared" si="3"/>
        <v>4.57995653007E-2</v>
      </c>
      <c r="V48" s="185">
        <f t="shared" si="3"/>
        <v>4.57995653007E-2</v>
      </c>
      <c r="W48" s="185">
        <f t="shared" si="3"/>
        <v>4.57995653007E-2</v>
      </c>
      <c r="X48" s="185">
        <f t="shared" si="3"/>
        <v>4.57995653007E-2</v>
      </c>
      <c r="Y48" s="185">
        <f t="shared" si="3"/>
        <v>4.57995653007E-2</v>
      </c>
      <c r="Z48" s="185">
        <f t="shared" si="3"/>
        <v>4.57995653007E-2</v>
      </c>
      <c r="AA48" s="185">
        <f t="shared" si="3"/>
        <v>4.57995653007E-2</v>
      </c>
      <c r="AB48" s="185">
        <f t="shared" si="3"/>
        <v>4.57995653007E-2</v>
      </c>
      <c r="AC48" s="185">
        <f t="shared" si="3"/>
        <v>4.57995653007E-2</v>
      </c>
      <c r="AD48" s="185">
        <f t="shared" si="3"/>
        <v>4.57995653007E-2</v>
      </c>
      <c r="AE48" s="185">
        <f t="shared" si="3"/>
        <v>4.57995653007E-2</v>
      </c>
      <c r="AF48" s="185">
        <f t="shared" si="3"/>
        <v>4.57995653007E-2</v>
      </c>
      <c r="AG48" s="185">
        <f t="shared" si="3"/>
        <v>4.57995653007E-2</v>
      </c>
      <c r="AH48" s="185">
        <f t="shared" si="3"/>
        <v>4.57995653007E-2</v>
      </c>
      <c r="AI48" s="185">
        <f t="shared" ref="AI48:AP49" si="4">AN136</f>
        <v>4.57995653007E-2</v>
      </c>
      <c r="AJ48" s="185">
        <f t="shared" si="4"/>
        <v>4.57995653007E-2</v>
      </c>
      <c r="AK48" s="185">
        <f t="shared" si="4"/>
        <v>4.57995653007E-2</v>
      </c>
      <c r="AL48" s="185">
        <f t="shared" si="4"/>
        <v>4.57995653007E-2</v>
      </c>
      <c r="AM48" s="185">
        <f t="shared" si="4"/>
        <v>4.57995653007E-2</v>
      </c>
      <c r="AN48" s="185">
        <f t="shared" si="4"/>
        <v>4.57995653007E-2</v>
      </c>
      <c r="AO48" s="185">
        <f t="shared" si="4"/>
        <v>4.57995653007E-2</v>
      </c>
      <c r="AP48" s="185">
        <f t="shared" si="4"/>
        <v>4.57995653007E-2</v>
      </c>
    </row>
    <row r="49" spans="1:45" x14ac:dyDescent="0.2">
      <c r="A49" s="184" t="s">
        <v>329</v>
      </c>
      <c r="B49" s="185">
        <f>K137</f>
        <v>4.7619843182129973E-2</v>
      </c>
      <c r="C49" s="185">
        <f t="shared" ref="C49:L49" si="5">L137</f>
        <v>9.5600376600258885E-2</v>
      </c>
      <c r="D49" s="185">
        <f t="shared" si="5"/>
        <v>0.14577839759183386</v>
      </c>
      <c r="E49" s="185">
        <f t="shared" si="5"/>
        <v>0.1982545501324724</v>
      </c>
      <c r="F49" s="185">
        <f t="shared" si="5"/>
        <v>0.25313408764812539</v>
      </c>
      <c r="G49" s="185">
        <f t="shared" si="5"/>
        <v>0.31052708412589869</v>
      </c>
      <c r="H49" s="185">
        <f t="shared" si="5"/>
        <v>0.37054865489365874</v>
      </c>
      <c r="I49" s="185">
        <f t="shared" si="5"/>
        <v>0.43331918751124743</v>
      </c>
      <c r="J49" s="185">
        <f t="shared" si="5"/>
        <v>0.4989645832364149</v>
      </c>
      <c r="K49" s="185">
        <f t="shared" si="5"/>
        <v>0.5676165095497876</v>
      </c>
      <c r="L49" s="185">
        <f t="shared" si="5"/>
        <v>0.63941266424536836</v>
      </c>
      <c r="M49" s="185">
        <f t="shared" si="2"/>
        <v>0.43331918751124743</v>
      </c>
      <c r="N49" s="185">
        <f t="shared" si="2"/>
        <v>0.4989645832364149</v>
      </c>
      <c r="O49" s="185">
        <f t="shared" si="2"/>
        <v>0.5676165095497876</v>
      </c>
      <c r="P49" s="185">
        <f t="shared" si="2"/>
        <v>0.63941266424536836</v>
      </c>
      <c r="Q49" s="185">
        <f t="shared" si="2"/>
        <v>0.71449705161626853</v>
      </c>
      <c r="R49" s="185">
        <f t="shared" si="2"/>
        <v>0.79302027128962527</v>
      </c>
      <c r="S49" s="185">
        <f t="shared" si="3"/>
        <v>0.87513982029003312</v>
      </c>
      <c r="T49" s="185">
        <f t="shared" si="3"/>
        <v>0.9610204089373493</v>
      </c>
      <c r="U49" s="185">
        <f t="shared" si="3"/>
        <v>1.0508342912124808</v>
      </c>
      <c r="V49" s="185">
        <f t="shared" si="3"/>
        <v>1.1447616102537816</v>
      </c>
      <c r="W49" s="185">
        <f t="shared" si="3"/>
        <v>1.242990759677034</v>
      </c>
      <c r="X49" s="185">
        <f t="shared" si="3"/>
        <v>1.3457187614437287</v>
      </c>
      <c r="Y49" s="185">
        <f t="shared" si="3"/>
        <v>1.4531516610355477</v>
      </c>
      <c r="Z49" s="185">
        <f t="shared" si="3"/>
        <v>1.5655049407276658</v>
      </c>
      <c r="AA49" s="185">
        <f t="shared" si="3"/>
        <v>1.6830039517897908</v>
      </c>
      <c r="AB49" s="185">
        <f t="shared" si="3"/>
        <v>1.8058843664818234</v>
      </c>
      <c r="AC49" s="185">
        <f t="shared" si="3"/>
        <v>1.9343926507507208</v>
      </c>
      <c r="AD49" s="185">
        <f t="shared" si="3"/>
        <v>2.0687865585766723</v>
      </c>
      <c r="AE49" s="185">
        <f t="shared" si="3"/>
        <v>2.2093356489601148</v>
      </c>
      <c r="AF49" s="185">
        <f t="shared" si="3"/>
        <v>2.356321826586528</v>
      </c>
      <c r="AG49" s="185">
        <f t="shared" si="3"/>
        <v>2.5100399072534421</v>
      </c>
      <c r="AH49" s="185">
        <f t="shared" si="3"/>
        <v>2.6707982091937588</v>
      </c>
      <c r="AI49" s="185">
        <f t="shared" si="4"/>
        <v>2.8389191714814208</v>
      </c>
      <c r="AJ49" s="185">
        <f t="shared" si="4"/>
        <v>3.0147400007597929</v>
      </c>
      <c r="AK49" s="185">
        <f t="shared" si="4"/>
        <v>3.198613347589923</v>
      </c>
      <c r="AL49" s="185">
        <f t="shared" si="4"/>
        <v>3.3909080137752579</v>
      </c>
      <c r="AM49" s="185">
        <f t="shared" si="4"/>
        <v>3.5920096920815245</v>
      </c>
      <c r="AN49" s="185">
        <f t="shared" si="4"/>
        <v>3.8023217398354596</v>
      </c>
      <c r="AO49" s="185">
        <f t="shared" si="4"/>
        <v>4.0222659879540243</v>
      </c>
      <c r="AP49" s="185">
        <f t="shared" si="4"/>
        <v>4.2522835870268088</v>
      </c>
      <c r="AQ49" s="147"/>
      <c r="AR49" s="147"/>
      <c r="AS49" s="147"/>
    </row>
    <row r="50" spans="1:45" ht="16.5" thickBot="1" x14ac:dyDescent="0.25">
      <c r="A50" s="186" t="s">
        <v>548</v>
      </c>
      <c r="B50" s="187">
        <f>IF($B$124="да",($B$126-0.05),0)</f>
        <v>0</v>
      </c>
      <c r="C50" s="187">
        <f>C108*(1+C49)</f>
        <v>0</v>
      </c>
      <c r="D50" s="187">
        <f t="shared" ref="D50:AP50" si="6">D108*(1+D49)</f>
        <v>0</v>
      </c>
      <c r="E50" s="187">
        <f t="shared" si="6"/>
        <v>0</v>
      </c>
      <c r="F50" s="187">
        <f t="shared" si="6"/>
        <v>0</v>
      </c>
      <c r="G50" s="187">
        <f t="shared" si="6"/>
        <v>0</v>
      </c>
      <c r="H50" s="187">
        <f t="shared" si="6"/>
        <v>0</v>
      </c>
      <c r="I50" s="187">
        <f t="shared" si="6"/>
        <v>0</v>
      </c>
      <c r="J50" s="187">
        <f t="shared" si="6"/>
        <v>0</v>
      </c>
      <c r="K50" s="187">
        <f t="shared" si="6"/>
        <v>0</v>
      </c>
      <c r="L50" s="187">
        <f t="shared" si="6"/>
        <v>0</v>
      </c>
      <c r="M50" s="187">
        <f t="shared" si="6"/>
        <v>0</v>
      </c>
      <c r="N50" s="187">
        <f t="shared" si="6"/>
        <v>0</v>
      </c>
      <c r="O50" s="187">
        <f t="shared" si="6"/>
        <v>0</v>
      </c>
      <c r="P50" s="187">
        <f t="shared" si="6"/>
        <v>0</v>
      </c>
      <c r="Q50" s="187">
        <f t="shared" si="6"/>
        <v>0</v>
      </c>
      <c r="R50" s="187">
        <f t="shared" si="6"/>
        <v>0</v>
      </c>
      <c r="S50" s="187">
        <f t="shared" si="6"/>
        <v>0</v>
      </c>
      <c r="T50" s="187">
        <f t="shared" si="6"/>
        <v>0</v>
      </c>
      <c r="U50" s="187">
        <f t="shared" si="6"/>
        <v>0</v>
      </c>
      <c r="V50" s="187">
        <f t="shared" si="6"/>
        <v>0</v>
      </c>
      <c r="W50" s="187">
        <f t="shared" si="6"/>
        <v>0</v>
      </c>
      <c r="X50" s="187">
        <f t="shared" si="6"/>
        <v>0</v>
      </c>
      <c r="Y50" s="187">
        <f t="shared" si="6"/>
        <v>0</v>
      </c>
      <c r="Z50" s="187">
        <f t="shared" si="6"/>
        <v>0</v>
      </c>
      <c r="AA50" s="187">
        <f t="shared" si="6"/>
        <v>0</v>
      </c>
      <c r="AB50" s="187">
        <f t="shared" si="6"/>
        <v>0</v>
      </c>
      <c r="AC50" s="187">
        <f t="shared" si="6"/>
        <v>0</v>
      </c>
      <c r="AD50" s="187">
        <f t="shared" si="6"/>
        <v>0</v>
      </c>
      <c r="AE50" s="187">
        <f t="shared" si="6"/>
        <v>0</v>
      </c>
      <c r="AF50" s="187">
        <f t="shared" si="6"/>
        <v>0</v>
      </c>
      <c r="AG50" s="187">
        <f t="shared" si="6"/>
        <v>0</v>
      </c>
      <c r="AH50" s="187">
        <f t="shared" si="6"/>
        <v>0</v>
      </c>
      <c r="AI50" s="187">
        <f t="shared" si="6"/>
        <v>0</v>
      </c>
      <c r="AJ50" s="187">
        <f t="shared" si="6"/>
        <v>0</v>
      </c>
      <c r="AK50" s="187">
        <f t="shared" si="6"/>
        <v>0</v>
      </c>
      <c r="AL50" s="187">
        <f t="shared" si="6"/>
        <v>0</v>
      </c>
      <c r="AM50" s="187">
        <f t="shared" si="6"/>
        <v>0</v>
      </c>
      <c r="AN50" s="187">
        <f t="shared" si="6"/>
        <v>0</v>
      </c>
      <c r="AO50" s="187">
        <f t="shared" si="6"/>
        <v>0</v>
      </c>
      <c r="AP50" s="187">
        <f t="shared" si="6"/>
        <v>0</v>
      </c>
      <c r="AQ50" s="147"/>
      <c r="AR50" s="147"/>
      <c r="AS50" s="147"/>
    </row>
    <row r="51" spans="1:45" ht="16.5" thickBot="1" x14ac:dyDescent="0.25"/>
    <row r="52" spans="1:45" x14ac:dyDescent="0.2">
      <c r="A52" s="188" t="s">
        <v>328</v>
      </c>
      <c r="B52" s="189">
        <f>B58</f>
        <v>1</v>
      </c>
      <c r="C52" s="189">
        <f t="shared" ref="C52:AO52" si="7">C58</f>
        <v>2</v>
      </c>
      <c r="D52" s="189">
        <f t="shared" si="7"/>
        <v>3</v>
      </c>
      <c r="E52" s="189">
        <f t="shared" si="7"/>
        <v>4</v>
      </c>
      <c r="F52" s="189">
        <f t="shared" si="7"/>
        <v>5</v>
      </c>
      <c r="G52" s="189">
        <f t="shared" si="7"/>
        <v>6</v>
      </c>
      <c r="H52" s="189">
        <f t="shared" si="7"/>
        <v>7</v>
      </c>
      <c r="I52" s="189">
        <f t="shared" si="7"/>
        <v>8</v>
      </c>
      <c r="J52" s="189">
        <f t="shared" si="7"/>
        <v>9</v>
      </c>
      <c r="K52" s="189">
        <f t="shared" si="7"/>
        <v>10</v>
      </c>
      <c r="L52" s="189">
        <f t="shared" si="7"/>
        <v>11</v>
      </c>
      <c r="M52" s="189">
        <f t="shared" si="7"/>
        <v>12</v>
      </c>
      <c r="N52" s="189">
        <f t="shared" si="7"/>
        <v>13</v>
      </c>
      <c r="O52" s="189">
        <f t="shared" si="7"/>
        <v>14</v>
      </c>
      <c r="P52" s="189">
        <f t="shared" si="7"/>
        <v>15</v>
      </c>
      <c r="Q52" s="189">
        <f t="shared" si="7"/>
        <v>16</v>
      </c>
      <c r="R52" s="189">
        <f t="shared" si="7"/>
        <v>17</v>
      </c>
      <c r="S52" s="189">
        <f t="shared" si="7"/>
        <v>18</v>
      </c>
      <c r="T52" s="189">
        <f t="shared" si="7"/>
        <v>19</v>
      </c>
      <c r="U52" s="189">
        <f t="shared" si="7"/>
        <v>20</v>
      </c>
      <c r="V52" s="189">
        <f t="shared" si="7"/>
        <v>21</v>
      </c>
      <c r="W52" s="189">
        <f t="shared" si="7"/>
        <v>22</v>
      </c>
      <c r="X52" s="189">
        <f t="shared" si="7"/>
        <v>23</v>
      </c>
      <c r="Y52" s="189">
        <f t="shared" si="7"/>
        <v>24</v>
      </c>
      <c r="Z52" s="189">
        <f t="shared" si="7"/>
        <v>25</v>
      </c>
      <c r="AA52" s="189">
        <f t="shared" si="7"/>
        <v>26</v>
      </c>
      <c r="AB52" s="189">
        <f t="shared" si="7"/>
        <v>27</v>
      </c>
      <c r="AC52" s="189">
        <f t="shared" si="7"/>
        <v>28</v>
      </c>
      <c r="AD52" s="189">
        <f t="shared" si="7"/>
        <v>29</v>
      </c>
      <c r="AE52" s="189">
        <f t="shared" si="7"/>
        <v>30</v>
      </c>
      <c r="AF52" s="189">
        <f t="shared" si="7"/>
        <v>31</v>
      </c>
      <c r="AG52" s="189">
        <f t="shared" si="7"/>
        <v>32</v>
      </c>
      <c r="AH52" s="189">
        <f t="shared" si="7"/>
        <v>33</v>
      </c>
      <c r="AI52" s="189">
        <f t="shared" si="7"/>
        <v>34</v>
      </c>
      <c r="AJ52" s="189">
        <f t="shared" si="7"/>
        <v>35</v>
      </c>
      <c r="AK52" s="189">
        <f t="shared" si="7"/>
        <v>36</v>
      </c>
      <c r="AL52" s="189">
        <f t="shared" si="7"/>
        <v>37</v>
      </c>
      <c r="AM52" s="189">
        <f t="shared" si="7"/>
        <v>38</v>
      </c>
      <c r="AN52" s="189">
        <f t="shared" si="7"/>
        <v>39</v>
      </c>
      <c r="AO52" s="189">
        <f t="shared" si="7"/>
        <v>40</v>
      </c>
      <c r="AP52" s="189">
        <f>AP58</f>
        <v>41</v>
      </c>
    </row>
    <row r="53" spans="1:45" x14ac:dyDescent="0.2">
      <c r="A53" s="190" t="s">
        <v>327</v>
      </c>
      <c r="B53" s="191">
        <v>0</v>
      </c>
      <c r="C53" s="191">
        <f t="shared" ref="C53:AP53" si="8">B53+B54-B55</f>
        <v>0</v>
      </c>
      <c r="D53" s="191">
        <f t="shared" si="8"/>
        <v>0</v>
      </c>
      <c r="E53" s="191">
        <f t="shared" si="8"/>
        <v>0</v>
      </c>
      <c r="F53" s="191">
        <f t="shared" si="8"/>
        <v>0</v>
      </c>
      <c r="G53" s="191">
        <f t="shared" si="8"/>
        <v>0</v>
      </c>
      <c r="H53" s="191">
        <f t="shared" si="8"/>
        <v>0</v>
      </c>
      <c r="I53" s="191">
        <f t="shared" si="8"/>
        <v>0</v>
      </c>
      <c r="J53" s="191">
        <f t="shared" si="8"/>
        <v>0</v>
      </c>
      <c r="K53" s="191">
        <f t="shared" si="8"/>
        <v>0</v>
      </c>
      <c r="L53" s="191">
        <f t="shared" si="8"/>
        <v>0</v>
      </c>
      <c r="M53" s="191">
        <f t="shared" si="8"/>
        <v>0</v>
      </c>
      <c r="N53" s="191">
        <f t="shared" si="8"/>
        <v>0</v>
      </c>
      <c r="O53" s="191">
        <f t="shared" si="8"/>
        <v>0</v>
      </c>
      <c r="P53" s="191">
        <f t="shared" si="8"/>
        <v>0</v>
      </c>
      <c r="Q53" s="191">
        <f t="shared" si="8"/>
        <v>0</v>
      </c>
      <c r="R53" s="191">
        <f t="shared" si="8"/>
        <v>0</v>
      </c>
      <c r="S53" s="191">
        <f t="shared" si="8"/>
        <v>0</v>
      </c>
      <c r="T53" s="191">
        <f t="shared" si="8"/>
        <v>0</v>
      </c>
      <c r="U53" s="191">
        <f t="shared" si="8"/>
        <v>0</v>
      </c>
      <c r="V53" s="191">
        <f t="shared" si="8"/>
        <v>0</v>
      </c>
      <c r="W53" s="191">
        <f t="shared" si="8"/>
        <v>0</v>
      </c>
      <c r="X53" s="191">
        <f t="shared" si="8"/>
        <v>0</v>
      </c>
      <c r="Y53" s="191">
        <f t="shared" si="8"/>
        <v>0</v>
      </c>
      <c r="Z53" s="191">
        <f t="shared" si="8"/>
        <v>0</v>
      </c>
      <c r="AA53" s="191">
        <f t="shared" si="8"/>
        <v>0</v>
      </c>
      <c r="AB53" s="191">
        <f t="shared" si="8"/>
        <v>0</v>
      </c>
      <c r="AC53" s="191">
        <f t="shared" si="8"/>
        <v>0</v>
      </c>
      <c r="AD53" s="191">
        <f t="shared" si="8"/>
        <v>0</v>
      </c>
      <c r="AE53" s="191">
        <f t="shared" si="8"/>
        <v>0</v>
      </c>
      <c r="AF53" s="191">
        <f t="shared" si="8"/>
        <v>0</v>
      </c>
      <c r="AG53" s="191">
        <f t="shared" si="8"/>
        <v>0</v>
      </c>
      <c r="AH53" s="191">
        <f t="shared" si="8"/>
        <v>0</v>
      </c>
      <c r="AI53" s="191">
        <f t="shared" si="8"/>
        <v>0</v>
      </c>
      <c r="AJ53" s="191">
        <f t="shared" si="8"/>
        <v>0</v>
      </c>
      <c r="AK53" s="191">
        <f t="shared" si="8"/>
        <v>0</v>
      </c>
      <c r="AL53" s="191">
        <f t="shared" si="8"/>
        <v>0</v>
      </c>
      <c r="AM53" s="191">
        <f t="shared" si="8"/>
        <v>0</v>
      </c>
      <c r="AN53" s="191">
        <f t="shared" si="8"/>
        <v>0</v>
      </c>
      <c r="AO53" s="191">
        <f t="shared" si="8"/>
        <v>0</v>
      </c>
      <c r="AP53" s="191">
        <f t="shared" si="8"/>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9">IF(ROUND(C53,1)=0,0,B55+C54/$B$40)</f>
        <v>0</v>
      </c>
      <c r="D55" s="191">
        <f t="shared" si="9"/>
        <v>0</v>
      </c>
      <c r="E55" s="191">
        <f t="shared" si="9"/>
        <v>0</v>
      </c>
      <c r="F55" s="191">
        <f t="shared" si="9"/>
        <v>0</v>
      </c>
      <c r="G55" s="191">
        <f t="shared" si="9"/>
        <v>0</v>
      </c>
      <c r="H55" s="191">
        <f t="shared" si="9"/>
        <v>0</v>
      </c>
      <c r="I55" s="191">
        <f t="shared" si="9"/>
        <v>0</v>
      </c>
      <c r="J55" s="191">
        <f t="shared" si="9"/>
        <v>0</v>
      </c>
      <c r="K55" s="191">
        <f t="shared" si="9"/>
        <v>0</v>
      </c>
      <c r="L55" s="191">
        <f t="shared" si="9"/>
        <v>0</v>
      </c>
      <c r="M55" s="191">
        <f t="shared" si="9"/>
        <v>0</v>
      </c>
      <c r="N55" s="191">
        <f t="shared" si="9"/>
        <v>0</v>
      </c>
      <c r="O55" s="191">
        <f t="shared" si="9"/>
        <v>0</v>
      </c>
      <c r="P55" s="191">
        <f t="shared" si="9"/>
        <v>0</v>
      </c>
      <c r="Q55" s="191">
        <f t="shared" si="9"/>
        <v>0</v>
      </c>
      <c r="R55" s="191">
        <f t="shared" si="9"/>
        <v>0</v>
      </c>
      <c r="S55" s="191">
        <f t="shared" si="9"/>
        <v>0</v>
      </c>
      <c r="T55" s="191">
        <f t="shared" si="9"/>
        <v>0</v>
      </c>
      <c r="U55" s="191">
        <f t="shared" si="9"/>
        <v>0</v>
      </c>
      <c r="V55" s="191">
        <f t="shared" si="9"/>
        <v>0</v>
      </c>
      <c r="W55" s="191">
        <f t="shared" si="9"/>
        <v>0</v>
      </c>
      <c r="X55" s="191">
        <f t="shared" si="9"/>
        <v>0</v>
      </c>
      <c r="Y55" s="191">
        <f t="shared" si="9"/>
        <v>0</v>
      </c>
      <c r="Z55" s="191">
        <f t="shared" si="9"/>
        <v>0</v>
      </c>
      <c r="AA55" s="191">
        <f t="shared" si="9"/>
        <v>0</v>
      </c>
      <c r="AB55" s="191">
        <f t="shared" si="9"/>
        <v>0</v>
      </c>
      <c r="AC55" s="191">
        <f t="shared" si="9"/>
        <v>0</v>
      </c>
      <c r="AD55" s="191">
        <f t="shared" si="9"/>
        <v>0</v>
      </c>
      <c r="AE55" s="191">
        <f t="shared" si="9"/>
        <v>0</v>
      </c>
      <c r="AF55" s="191">
        <f t="shared" si="9"/>
        <v>0</v>
      </c>
      <c r="AG55" s="191">
        <f t="shared" si="9"/>
        <v>0</v>
      </c>
      <c r="AH55" s="191">
        <f t="shared" si="9"/>
        <v>0</v>
      </c>
      <c r="AI55" s="191">
        <f t="shared" si="9"/>
        <v>0</v>
      </c>
      <c r="AJ55" s="191">
        <f t="shared" si="9"/>
        <v>0</v>
      </c>
      <c r="AK55" s="191">
        <f t="shared" si="9"/>
        <v>0</v>
      </c>
      <c r="AL55" s="191">
        <f t="shared" si="9"/>
        <v>0</v>
      </c>
      <c r="AM55" s="191">
        <f t="shared" si="9"/>
        <v>0</v>
      </c>
      <c r="AN55" s="191">
        <f t="shared" si="9"/>
        <v>0</v>
      </c>
      <c r="AO55" s="191">
        <f t="shared" si="9"/>
        <v>0</v>
      </c>
      <c r="AP55" s="191">
        <f t="shared" si="9"/>
        <v>0</v>
      </c>
    </row>
    <row r="56" spans="1:45" ht="16.5" thickBot="1" x14ac:dyDescent="0.25">
      <c r="A56" s="192" t="s">
        <v>324</v>
      </c>
      <c r="B56" s="193">
        <f t="shared" ref="B56:AP56" si="10">AVERAGE(SUM(B53:B54),(SUM(B53:B54)-B55))*$B$42</f>
        <v>0</v>
      </c>
      <c r="C56" s="193">
        <f t="shared" si="10"/>
        <v>0</v>
      </c>
      <c r="D56" s="193">
        <f t="shared" si="10"/>
        <v>0</v>
      </c>
      <c r="E56" s="193">
        <f t="shared" si="10"/>
        <v>0</v>
      </c>
      <c r="F56" s="193">
        <f t="shared" si="10"/>
        <v>0</v>
      </c>
      <c r="G56" s="193">
        <f t="shared" si="10"/>
        <v>0</v>
      </c>
      <c r="H56" s="193">
        <f t="shared" si="10"/>
        <v>0</v>
      </c>
      <c r="I56" s="193">
        <f t="shared" si="10"/>
        <v>0</v>
      </c>
      <c r="J56" s="193">
        <f t="shared" si="10"/>
        <v>0</v>
      </c>
      <c r="K56" s="193">
        <f t="shared" si="10"/>
        <v>0</v>
      </c>
      <c r="L56" s="193">
        <f t="shared" si="10"/>
        <v>0</v>
      </c>
      <c r="M56" s="193">
        <f t="shared" si="10"/>
        <v>0</v>
      </c>
      <c r="N56" s="193">
        <f t="shared" si="10"/>
        <v>0</v>
      </c>
      <c r="O56" s="193">
        <f t="shared" si="10"/>
        <v>0</v>
      </c>
      <c r="P56" s="193">
        <f t="shared" si="10"/>
        <v>0</v>
      </c>
      <c r="Q56" s="193">
        <f t="shared" si="10"/>
        <v>0</v>
      </c>
      <c r="R56" s="193">
        <f t="shared" si="10"/>
        <v>0</v>
      </c>
      <c r="S56" s="193">
        <f t="shared" si="10"/>
        <v>0</v>
      </c>
      <c r="T56" s="193">
        <f t="shared" si="10"/>
        <v>0</v>
      </c>
      <c r="U56" s="193">
        <f t="shared" si="10"/>
        <v>0</v>
      </c>
      <c r="V56" s="193">
        <f t="shared" si="10"/>
        <v>0</v>
      </c>
      <c r="W56" s="193">
        <f t="shared" si="10"/>
        <v>0</v>
      </c>
      <c r="X56" s="193">
        <f t="shared" si="10"/>
        <v>0</v>
      </c>
      <c r="Y56" s="193">
        <f t="shared" si="10"/>
        <v>0</v>
      </c>
      <c r="Z56" s="193">
        <f t="shared" si="10"/>
        <v>0</v>
      </c>
      <c r="AA56" s="193">
        <f t="shared" si="10"/>
        <v>0</v>
      </c>
      <c r="AB56" s="193">
        <f t="shared" si="10"/>
        <v>0</v>
      </c>
      <c r="AC56" s="193">
        <f t="shared" si="10"/>
        <v>0</v>
      </c>
      <c r="AD56" s="193">
        <f t="shared" si="10"/>
        <v>0</v>
      </c>
      <c r="AE56" s="193">
        <f t="shared" si="10"/>
        <v>0</v>
      </c>
      <c r="AF56" s="193">
        <f t="shared" si="10"/>
        <v>0</v>
      </c>
      <c r="AG56" s="193">
        <f t="shared" si="10"/>
        <v>0</v>
      </c>
      <c r="AH56" s="193">
        <f t="shared" si="10"/>
        <v>0</v>
      </c>
      <c r="AI56" s="193">
        <f t="shared" si="10"/>
        <v>0</v>
      </c>
      <c r="AJ56" s="193">
        <f t="shared" si="10"/>
        <v>0</v>
      </c>
      <c r="AK56" s="193">
        <f t="shared" si="10"/>
        <v>0</v>
      </c>
      <c r="AL56" s="193">
        <f t="shared" si="10"/>
        <v>0</v>
      </c>
      <c r="AM56" s="193">
        <f t="shared" si="10"/>
        <v>0</v>
      </c>
      <c r="AN56" s="193">
        <f t="shared" si="10"/>
        <v>0</v>
      </c>
      <c r="AO56" s="193">
        <f t="shared" si="10"/>
        <v>0</v>
      </c>
      <c r="AP56" s="193">
        <f t="shared" si="10"/>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11">C58+1</f>
        <v>3</v>
      </c>
      <c r="E58" s="189">
        <f t="shared" si="11"/>
        <v>4</v>
      </c>
      <c r="F58" s="189">
        <f t="shared" si="11"/>
        <v>5</v>
      </c>
      <c r="G58" s="189">
        <f t="shared" si="11"/>
        <v>6</v>
      </c>
      <c r="H58" s="189">
        <f t="shared" si="11"/>
        <v>7</v>
      </c>
      <c r="I58" s="189">
        <f t="shared" si="11"/>
        <v>8</v>
      </c>
      <c r="J58" s="189">
        <f t="shared" si="11"/>
        <v>9</v>
      </c>
      <c r="K58" s="189">
        <f t="shared" si="11"/>
        <v>10</v>
      </c>
      <c r="L58" s="189">
        <f t="shared" si="11"/>
        <v>11</v>
      </c>
      <c r="M58" s="189">
        <f t="shared" si="11"/>
        <v>12</v>
      </c>
      <c r="N58" s="189">
        <f t="shared" si="11"/>
        <v>13</v>
      </c>
      <c r="O58" s="189">
        <f t="shared" si="11"/>
        <v>14</v>
      </c>
      <c r="P58" s="189">
        <f t="shared" si="11"/>
        <v>15</v>
      </c>
      <c r="Q58" s="189">
        <f t="shared" si="11"/>
        <v>16</v>
      </c>
      <c r="R58" s="189">
        <f t="shared" si="11"/>
        <v>17</v>
      </c>
      <c r="S58" s="189">
        <f t="shared" si="11"/>
        <v>18</v>
      </c>
      <c r="T58" s="189">
        <f t="shared" si="11"/>
        <v>19</v>
      </c>
      <c r="U58" s="189">
        <f t="shared" si="11"/>
        <v>20</v>
      </c>
      <c r="V58" s="189">
        <f t="shared" si="11"/>
        <v>21</v>
      </c>
      <c r="W58" s="189">
        <f t="shared" si="11"/>
        <v>22</v>
      </c>
      <c r="X58" s="189">
        <f t="shared" si="11"/>
        <v>23</v>
      </c>
      <c r="Y58" s="189">
        <f t="shared" si="11"/>
        <v>24</v>
      </c>
      <c r="Z58" s="189">
        <f t="shared" si="11"/>
        <v>25</v>
      </c>
      <c r="AA58" s="189">
        <f t="shared" si="11"/>
        <v>26</v>
      </c>
      <c r="AB58" s="189">
        <f t="shared" si="11"/>
        <v>27</v>
      </c>
      <c r="AC58" s="189">
        <f t="shared" si="11"/>
        <v>28</v>
      </c>
      <c r="AD58" s="189">
        <f t="shared" si="11"/>
        <v>29</v>
      </c>
      <c r="AE58" s="189">
        <f t="shared" si="11"/>
        <v>30</v>
      </c>
      <c r="AF58" s="189">
        <f t="shared" si="11"/>
        <v>31</v>
      </c>
      <c r="AG58" s="189">
        <f t="shared" si="11"/>
        <v>32</v>
      </c>
      <c r="AH58" s="189">
        <f t="shared" si="11"/>
        <v>33</v>
      </c>
      <c r="AI58" s="189">
        <f t="shared" si="11"/>
        <v>34</v>
      </c>
      <c r="AJ58" s="189">
        <f t="shared" si="11"/>
        <v>35</v>
      </c>
      <c r="AK58" s="189">
        <f t="shared" si="11"/>
        <v>36</v>
      </c>
      <c r="AL58" s="189">
        <f t="shared" si="11"/>
        <v>37</v>
      </c>
      <c r="AM58" s="189">
        <f t="shared" si="11"/>
        <v>38</v>
      </c>
      <c r="AN58" s="189">
        <f t="shared" si="11"/>
        <v>39</v>
      </c>
      <c r="AO58" s="189">
        <f t="shared" si="11"/>
        <v>40</v>
      </c>
      <c r="AP58" s="189">
        <f t="shared" si="11"/>
        <v>41</v>
      </c>
    </row>
    <row r="59" spans="1:45" ht="14.25" x14ac:dyDescent="0.2">
      <c r="A59" s="197" t="s">
        <v>323</v>
      </c>
      <c r="B59" s="198">
        <f t="shared" ref="B59:AP59" si="12">B50*$B$28</f>
        <v>0</v>
      </c>
      <c r="C59" s="198">
        <f t="shared" si="12"/>
        <v>0</v>
      </c>
      <c r="D59" s="198">
        <f t="shared" si="12"/>
        <v>0</v>
      </c>
      <c r="E59" s="198">
        <f t="shared" si="12"/>
        <v>0</v>
      </c>
      <c r="F59" s="198">
        <f t="shared" si="12"/>
        <v>0</v>
      </c>
      <c r="G59" s="198">
        <f t="shared" si="12"/>
        <v>0</v>
      </c>
      <c r="H59" s="198">
        <f t="shared" si="12"/>
        <v>0</v>
      </c>
      <c r="I59" s="198">
        <f t="shared" si="12"/>
        <v>0</v>
      </c>
      <c r="J59" s="198">
        <f t="shared" si="12"/>
        <v>0</v>
      </c>
      <c r="K59" s="198">
        <f t="shared" si="12"/>
        <v>0</v>
      </c>
      <c r="L59" s="198">
        <f t="shared" si="12"/>
        <v>0</v>
      </c>
      <c r="M59" s="198">
        <f t="shared" si="12"/>
        <v>0</v>
      </c>
      <c r="N59" s="198">
        <f t="shared" si="12"/>
        <v>0</v>
      </c>
      <c r="O59" s="198">
        <f t="shared" si="12"/>
        <v>0</v>
      </c>
      <c r="P59" s="198">
        <f t="shared" si="12"/>
        <v>0</v>
      </c>
      <c r="Q59" s="198">
        <f t="shared" si="12"/>
        <v>0</v>
      </c>
      <c r="R59" s="198">
        <f t="shared" si="12"/>
        <v>0</v>
      </c>
      <c r="S59" s="198">
        <f t="shared" si="12"/>
        <v>0</v>
      </c>
      <c r="T59" s="198">
        <f t="shared" si="12"/>
        <v>0</v>
      </c>
      <c r="U59" s="198">
        <f t="shared" si="12"/>
        <v>0</v>
      </c>
      <c r="V59" s="198">
        <f t="shared" si="12"/>
        <v>0</v>
      </c>
      <c r="W59" s="198">
        <f t="shared" si="12"/>
        <v>0</v>
      </c>
      <c r="X59" s="198">
        <f t="shared" si="12"/>
        <v>0</v>
      </c>
      <c r="Y59" s="198">
        <f t="shared" si="12"/>
        <v>0</v>
      </c>
      <c r="Z59" s="198">
        <f t="shared" si="12"/>
        <v>0</v>
      </c>
      <c r="AA59" s="198">
        <f t="shared" si="12"/>
        <v>0</v>
      </c>
      <c r="AB59" s="198">
        <f t="shared" si="12"/>
        <v>0</v>
      </c>
      <c r="AC59" s="198">
        <f t="shared" si="12"/>
        <v>0</v>
      </c>
      <c r="AD59" s="198">
        <f t="shared" si="12"/>
        <v>0</v>
      </c>
      <c r="AE59" s="198">
        <f t="shared" si="12"/>
        <v>0</v>
      </c>
      <c r="AF59" s="198">
        <f t="shared" si="12"/>
        <v>0</v>
      </c>
      <c r="AG59" s="198">
        <f t="shared" si="12"/>
        <v>0</v>
      </c>
      <c r="AH59" s="198">
        <f t="shared" si="12"/>
        <v>0</v>
      </c>
      <c r="AI59" s="198">
        <f t="shared" si="12"/>
        <v>0</v>
      </c>
      <c r="AJ59" s="198">
        <f t="shared" si="12"/>
        <v>0</v>
      </c>
      <c r="AK59" s="198">
        <f t="shared" si="12"/>
        <v>0</v>
      </c>
      <c r="AL59" s="198">
        <f t="shared" si="12"/>
        <v>0</v>
      </c>
      <c r="AM59" s="198">
        <f t="shared" si="12"/>
        <v>0</v>
      </c>
      <c r="AN59" s="198">
        <f t="shared" si="12"/>
        <v>0</v>
      </c>
      <c r="AO59" s="198">
        <f t="shared" si="12"/>
        <v>0</v>
      </c>
      <c r="AP59" s="198">
        <f t="shared" si="12"/>
        <v>0</v>
      </c>
    </row>
    <row r="60" spans="1:45" x14ac:dyDescent="0.2">
      <c r="A60" s="190" t="s">
        <v>322</v>
      </c>
      <c r="B60" s="191">
        <f t="shared" ref="B60:Z60" si="13">SUM(B61:B65)</f>
        <v>0</v>
      </c>
      <c r="C60" s="191">
        <f t="shared" si="13"/>
        <v>-28410.726749284888</v>
      </c>
      <c r="D60" s="191">
        <f>SUM(D61:D65)</f>
        <v>-29711.925684279104</v>
      </c>
      <c r="E60" s="191">
        <f t="shared" si="13"/>
        <v>-31072.718964865788</v>
      </c>
      <c r="F60" s="191">
        <f t="shared" si="13"/>
        <v>-32495.835986167454</v>
      </c>
      <c r="G60" s="191">
        <f t="shared" si="13"/>
        <v>-33984.131148416767</v>
      </c>
      <c r="H60" s="191">
        <f t="shared" si="13"/>
        <v>-35540.589582136228</v>
      </c>
      <c r="I60" s="191">
        <f t="shared" si="13"/>
        <v>-37168.333135528657</v>
      </c>
      <c r="J60" s="191">
        <f t="shared" si="13"/>
        <v>-38870.626636087472</v>
      </c>
      <c r="K60" s="191">
        <f t="shared" si="13"/>
        <v>-40650.884438986082</v>
      </c>
      <c r="L60" s="191">
        <f t="shared" si="13"/>
        <v>-42512.677275380636</v>
      </c>
      <c r="M60" s="191">
        <f t="shared" si="13"/>
        <v>-37168.333135528657</v>
      </c>
      <c r="N60" s="191">
        <f t="shared" si="13"/>
        <v>-38870.626636087472</v>
      </c>
      <c r="O60" s="191">
        <f t="shared" si="13"/>
        <v>-40650.884438986082</v>
      </c>
      <c r="P60" s="191">
        <f t="shared" si="13"/>
        <v>-42512.677275380636</v>
      </c>
      <c r="Q60" s="191">
        <f t="shared" si="13"/>
        <v>-44459.739414362011</v>
      </c>
      <c r="R60" s="191">
        <f t="shared" si="13"/>
        <v>-46495.976152922187</v>
      </c>
      <c r="S60" s="191">
        <f t="shared" si="13"/>
        <v>-48625.471648957733</v>
      </c>
      <c r="T60" s="191">
        <f t="shared" si="13"/>
        <v>-50852.497113021505</v>
      </c>
      <c r="U60" s="191">
        <f t="shared" si="13"/>
        <v>-53181.519375252989</v>
      </c>
      <c r="V60" s="191">
        <f t="shared" si="13"/>
        <v>-55617.209844670331</v>
      </c>
      <c r="W60" s="191">
        <f t="shared" si="13"/>
        <v>-58164.45387879404</v>
      </c>
      <c r="X60" s="191">
        <f t="shared" si="13"/>
        <v>-60828.360582395413</v>
      </c>
      <c r="Y60" s="191">
        <f t="shared" si="13"/>
        <v>-63614.273055023354</v>
      </c>
      <c r="Z60" s="191">
        <f t="shared" si="13"/>
        <v>-66527.779107863447</v>
      </c>
      <c r="AA60" s="191">
        <f t="shared" ref="AA60:AP60" si="14">SUM(AA61:AA65)</f>
        <v>-69574.722471424582</v>
      </c>
      <c r="AB60" s="191">
        <f t="shared" si="14"/>
        <v>-72761.21451653268</v>
      </c>
      <c r="AC60" s="191">
        <f t="shared" si="14"/>
        <v>-76093.646512140855</v>
      </c>
      <c r="AD60" s="191">
        <f t="shared" si="14"/>
        <v>-79578.702444542025</v>
      </c>
      <c r="AE60" s="191">
        <f t="shared" si="14"/>
        <v>-83223.372423695793</v>
      </c>
      <c r="AF60" s="191">
        <f t="shared" si="14"/>
        <v>-87034.966703559316</v>
      </c>
      <c r="AG60" s="191">
        <f t="shared" si="14"/>
        <v>-91021.130344543228</v>
      </c>
      <c r="AH60" s="191">
        <f t="shared" si="14"/>
        <v>-95189.858547501659</v>
      </c>
      <c r="AI60" s="191">
        <f t="shared" si="14"/>
        <v>-99549.512690012343</v>
      </c>
      <c r="AJ60" s="191">
        <f t="shared" si="14"/>
        <v>-104108.83709711142</v>
      </c>
      <c r="AK60" s="191">
        <f t="shared" si="14"/>
        <v>-108876.97658012051</v>
      </c>
      <c r="AL60" s="191">
        <f t="shared" si="14"/>
        <v>-113863.49477874451</v>
      </c>
      <c r="AM60" s="191">
        <f t="shared" si="14"/>
        <v>-119078.39334322953</v>
      </c>
      <c r="AN60" s="191">
        <f t="shared" si="14"/>
        <v>-124532.13199505521</v>
      </c>
      <c r="AO60" s="191">
        <f t="shared" si="14"/>
        <v>-130235.64950639811</v>
      </c>
      <c r="AP60" s="191">
        <f t="shared" si="14"/>
        <v>-136200.38564044546</v>
      </c>
    </row>
    <row r="61" spans="1:45" x14ac:dyDescent="0.2">
      <c r="A61" s="199" t="s">
        <v>321</v>
      </c>
      <c r="B61" s="191"/>
      <c r="C61" s="191">
        <f>-IF(C$47&lt;=$B$30,0,$B$29*(1+C$49)*$B$28)</f>
        <v>-28410.726749284888</v>
      </c>
      <c r="D61" s="191">
        <f>-IF(D$47&lt;=$B$30,0,$B$29*(1+D$49)*$B$28)</f>
        <v>-29711.925684279104</v>
      </c>
      <c r="E61" s="191">
        <f t="shared" ref="E61:AP61" si="15">-IF(E$47&lt;=$B$30,0,$B$29*(1+E$49)*$B$28)</f>
        <v>-31072.718964865788</v>
      </c>
      <c r="F61" s="191">
        <f t="shared" si="15"/>
        <v>-32495.835986167454</v>
      </c>
      <c r="G61" s="191">
        <f t="shared" si="15"/>
        <v>-33984.131148416767</v>
      </c>
      <c r="H61" s="191">
        <f t="shared" si="15"/>
        <v>-35540.589582136228</v>
      </c>
      <c r="I61" s="191">
        <f t="shared" si="15"/>
        <v>-37168.333135528657</v>
      </c>
      <c r="J61" s="191">
        <f t="shared" si="15"/>
        <v>-38870.626636087472</v>
      </c>
      <c r="K61" s="191">
        <f t="shared" si="15"/>
        <v>-40650.884438986082</v>
      </c>
      <c r="L61" s="191">
        <f t="shared" si="15"/>
        <v>-42512.677275380636</v>
      </c>
      <c r="M61" s="191">
        <f t="shared" si="15"/>
        <v>-37168.333135528657</v>
      </c>
      <c r="N61" s="191">
        <f t="shared" si="15"/>
        <v>-38870.626636087472</v>
      </c>
      <c r="O61" s="191">
        <f t="shared" si="15"/>
        <v>-40650.884438986082</v>
      </c>
      <c r="P61" s="191">
        <f t="shared" si="15"/>
        <v>-42512.677275380636</v>
      </c>
      <c r="Q61" s="191">
        <f t="shared" si="15"/>
        <v>-44459.739414362011</v>
      </c>
      <c r="R61" s="191">
        <f t="shared" si="15"/>
        <v>-46495.976152922187</v>
      </c>
      <c r="S61" s="191">
        <f t="shared" si="15"/>
        <v>-48625.471648957733</v>
      </c>
      <c r="T61" s="191">
        <f t="shared" si="15"/>
        <v>-50852.497113021505</v>
      </c>
      <c r="U61" s="191">
        <f t="shared" si="15"/>
        <v>-53181.519375252989</v>
      </c>
      <c r="V61" s="191">
        <f t="shared" si="15"/>
        <v>-55617.209844670331</v>
      </c>
      <c r="W61" s="191">
        <f t="shared" si="15"/>
        <v>-58164.45387879404</v>
      </c>
      <c r="X61" s="191">
        <f t="shared" si="15"/>
        <v>-60828.360582395413</v>
      </c>
      <c r="Y61" s="191">
        <f t="shared" si="15"/>
        <v>-63614.273055023354</v>
      </c>
      <c r="Z61" s="191">
        <f t="shared" si="15"/>
        <v>-66527.779107863447</v>
      </c>
      <c r="AA61" s="191">
        <f t="shared" si="15"/>
        <v>-69574.722471424582</v>
      </c>
      <c r="AB61" s="191">
        <f t="shared" si="15"/>
        <v>-72761.21451653268</v>
      </c>
      <c r="AC61" s="191">
        <f t="shared" si="15"/>
        <v>-76093.646512140855</v>
      </c>
      <c r="AD61" s="191">
        <f t="shared" si="15"/>
        <v>-79578.702444542025</v>
      </c>
      <c r="AE61" s="191">
        <f t="shared" si="15"/>
        <v>-83223.372423695793</v>
      </c>
      <c r="AF61" s="191">
        <f t="shared" si="15"/>
        <v>-87034.966703559316</v>
      </c>
      <c r="AG61" s="191">
        <f t="shared" si="15"/>
        <v>-91021.130344543228</v>
      </c>
      <c r="AH61" s="191">
        <f t="shared" si="15"/>
        <v>-95189.858547501659</v>
      </c>
      <c r="AI61" s="191">
        <f t="shared" si="15"/>
        <v>-99549.512690012343</v>
      </c>
      <c r="AJ61" s="191">
        <f t="shared" si="15"/>
        <v>-104108.83709711142</v>
      </c>
      <c r="AK61" s="191">
        <f t="shared" si="15"/>
        <v>-108876.97658012051</v>
      </c>
      <c r="AL61" s="191">
        <f t="shared" si="15"/>
        <v>-113863.49477874451</v>
      </c>
      <c r="AM61" s="191">
        <f t="shared" si="15"/>
        <v>-119078.39334322953</v>
      </c>
      <c r="AN61" s="191">
        <f t="shared" si="15"/>
        <v>-124532.13199505521</v>
      </c>
      <c r="AO61" s="191">
        <f t="shared" si="15"/>
        <v>-130235.64950639811</v>
      </c>
      <c r="AP61" s="191">
        <f t="shared" si="15"/>
        <v>-136200.38564044546</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6">B59+B60</f>
        <v>0</v>
      </c>
      <c r="C66" s="198">
        <f>C59+C60</f>
        <v>-28410.726749284888</v>
      </c>
      <c r="D66" s="198">
        <f t="shared" si="16"/>
        <v>-29711.925684279104</v>
      </c>
      <c r="E66" s="198">
        <f t="shared" si="16"/>
        <v>-31072.718964865788</v>
      </c>
      <c r="F66" s="198">
        <f t="shared" si="16"/>
        <v>-32495.835986167454</v>
      </c>
      <c r="G66" s="198">
        <f t="shared" si="16"/>
        <v>-33984.131148416767</v>
      </c>
      <c r="H66" s="198">
        <f t="shared" si="16"/>
        <v>-35540.589582136228</v>
      </c>
      <c r="I66" s="198">
        <f t="shared" si="16"/>
        <v>-37168.333135528657</v>
      </c>
      <c r="J66" s="198">
        <f t="shared" si="16"/>
        <v>-38870.626636087472</v>
      </c>
      <c r="K66" s="198">
        <f t="shared" si="16"/>
        <v>-40650.884438986082</v>
      </c>
      <c r="L66" s="198">
        <f t="shared" si="16"/>
        <v>-42512.677275380636</v>
      </c>
      <c r="M66" s="198">
        <f t="shared" si="16"/>
        <v>-37168.333135528657</v>
      </c>
      <c r="N66" s="198">
        <f t="shared" si="16"/>
        <v>-38870.626636087472</v>
      </c>
      <c r="O66" s="198">
        <f t="shared" si="16"/>
        <v>-40650.884438986082</v>
      </c>
      <c r="P66" s="198">
        <f t="shared" si="16"/>
        <v>-42512.677275380636</v>
      </c>
      <c r="Q66" s="198">
        <f t="shared" si="16"/>
        <v>-44459.739414362011</v>
      </c>
      <c r="R66" s="198">
        <f t="shared" si="16"/>
        <v>-46495.976152922187</v>
      </c>
      <c r="S66" s="198">
        <f t="shared" si="16"/>
        <v>-48625.471648957733</v>
      </c>
      <c r="T66" s="198">
        <f t="shared" si="16"/>
        <v>-50852.497113021505</v>
      </c>
      <c r="U66" s="198">
        <f t="shared" si="16"/>
        <v>-53181.519375252989</v>
      </c>
      <c r="V66" s="198">
        <f t="shared" si="16"/>
        <v>-55617.209844670331</v>
      </c>
      <c r="W66" s="198">
        <f t="shared" si="16"/>
        <v>-58164.45387879404</v>
      </c>
      <c r="X66" s="198">
        <f t="shared" si="16"/>
        <v>-60828.360582395413</v>
      </c>
      <c r="Y66" s="198">
        <f t="shared" si="16"/>
        <v>-63614.273055023354</v>
      </c>
      <c r="Z66" s="198">
        <f t="shared" si="16"/>
        <v>-66527.779107863447</v>
      </c>
      <c r="AA66" s="198">
        <f t="shared" si="16"/>
        <v>-69574.722471424582</v>
      </c>
      <c r="AB66" s="198">
        <f t="shared" si="16"/>
        <v>-72761.21451653268</v>
      </c>
      <c r="AC66" s="198">
        <f t="shared" si="16"/>
        <v>-76093.646512140855</v>
      </c>
      <c r="AD66" s="198">
        <f t="shared" si="16"/>
        <v>-79578.702444542025</v>
      </c>
      <c r="AE66" s="198">
        <f t="shared" si="16"/>
        <v>-83223.372423695793</v>
      </c>
      <c r="AF66" s="198">
        <f t="shared" si="16"/>
        <v>-87034.966703559316</v>
      </c>
      <c r="AG66" s="198">
        <f t="shared" si="16"/>
        <v>-91021.130344543228</v>
      </c>
      <c r="AH66" s="198">
        <f t="shared" si="16"/>
        <v>-95189.858547501659</v>
      </c>
      <c r="AI66" s="198">
        <f t="shared" si="16"/>
        <v>-99549.512690012343</v>
      </c>
      <c r="AJ66" s="198">
        <f t="shared" si="16"/>
        <v>-104108.83709711142</v>
      </c>
      <c r="AK66" s="198">
        <f t="shared" si="16"/>
        <v>-108876.97658012051</v>
      </c>
      <c r="AL66" s="198">
        <f t="shared" si="16"/>
        <v>-113863.49477874451</v>
      </c>
      <c r="AM66" s="198">
        <f t="shared" si="16"/>
        <v>-119078.39334322953</v>
      </c>
      <c r="AN66" s="198">
        <f t="shared" si="16"/>
        <v>-124532.13199505521</v>
      </c>
      <c r="AO66" s="198">
        <f t="shared" si="16"/>
        <v>-130235.64950639811</v>
      </c>
      <c r="AP66" s="198">
        <f>AP59+AP60</f>
        <v>-136200.38564044546</v>
      </c>
    </row>
    <row r="67" spans="1:45" x14ac:dyDescent="0.2">
      <c r="A67" s="199" t="s">
        <v>314</v>
      </c>
      <c r="B67" s="201"/>
      <c r="C67" s="191">
        <f>-($B$25)*1.18*$B$28/$B$27</f>
        <v>-84998.18983112667</v>
      </c>
      <c r="D67" s="191">
        <f>C67</f>
        <v>-84998.18983112667</v>
      </c>
      <c r="E67" s="191">
        <f t="shared" ref="E67:AP67" si="17">D67</f>
        <v>-84998.18983112667</v>
      </c>
      <c r="F67" s="191">
        <f t="shared" si="17"/>
        <v>-84998.18983112667</v>
      </c>
      <c r="G67" s="191">
        <f t="shared" si="17"/>
        <v>-84998.18983112667</v>
      </c>
      <c r="H67" s="191">
        <f t="shared" si="17"/>
        <v>-84998.18983112667</v>
      </c>
      <c r="I67" s="191">
        <f t="shared" si="17"/>
        <v>-84998.18983112667</v>
      </c>
      <c r="J67" s="191">
        <f t="shared" si="17"/>
        <v>-84998.18983112667</v>
      </c>
      <c r="K67" s="191">
        <f t="shared" si="17"/>
        <v>-84998.18983112667</v>
      </c>
      <c r="L67" s="191">
        <f t="shared" si="17"/>
        <v>-84998.18983112667</v>
      </c>
      <c r="M67" s="191">
        <f t="shared" si="17"/>
        <v>-84998.18983112667</v>
      </c>
      <c r="N67" s="191">
        <f t="shared" si="17"/>
        <v>-84998.18983112667</v>
      </c>
      <c r="O67" s="191">
        <f t="shared" si="17"/>
        <v>-84998.18983112667</v>
      </c>
      <c r="P67" s="191">
        <f t="shared" si="17"/>
        <v>-84998.18983112667</v>
      </c>
      <c r="Q67" s="191">
        <f t="shared" si="17"/>
        <v>-84998.18983112667</v>
      </c>
      <c r="R67" s="191">
        <f t="shared" si="17"/>
        <v>-84998.18983112667</v>
      </c>
      <c r="S67" s="191">
        <f t="shared" si="17"/>
        <v>-84998.18983112667</v>
      </c>
      <c r="T67" s="191">
        <f t="shared" si="17"/>
        <v>-84998.18983112667</v>
      </c>
      <c r="U67" s="191">
        <f t="shared" si="17"/>
        <v>-84998.18983112667</v>
      </c>
      <c r="V67" s="191">
        <f t="shared" si="17"/>
        <v>-84998.18983112667</v>
      </c>
      <c r="W67" s="191">
        <f t="shared" si="17"/>
        <v>-84998.18983112667</v>
      </c>
      <c r="X67" s="191">
        <f t="shared" si="17"/>
        <v>-84998.18983112667</v>
      </c>
      <c r="Y67" s="191">
        <f t="shared" si="17"/>
        <v>-84998.18983112667</v>
      </c>
      <c r="Z67" s="191">
        <f t="shared" si="17"/>
        <v>-84998.18983112667</v>
      </c>
      <c r="AA67" s="191">
        <f t="shared" si="17"/>
        <v>-84998.18983112667</v>
      </c>
      <c r="AB67" s="191">
        <f t="shared" si="17"/>
        <v>-84998.18983112667</v>
      </c>
      <c r="AC67" s="191">
        <f t="shared" si="17"/>
        <v>-84998.18983112667</v>
      </c>
      <c r="AD67" s="191">
        <f t="shared" si="17"/>
        <v>-84998.18983112667</v>
      </c>
      <c r="AE67" s="191">
        <f t="shared" si="17"/>
        <v>-84998.18983112667</v>
      </c>
      <c r="AF67" s="191">
        <f t="shared" si="17"/>
        <v>-84998.18983112667</v>
      </c>
      <c r="AG67" s="191">
        <f t="shared" si="17"/>
        <v>-84998.18983112667</v>
      </c>
      <c r="AH67" s="191">
        <f t="shared" si="17"/>
        <v>-84998.18983112667</v>
      </c>
      <c r="AI67" s="191">
        <f t="shared" si="17"/>
        <v>-84998.18983112667</v>
      </c>
      <c r="AJ67" s="191">
        <f t="shared" si="17"/>
        <v>-84998.18983112667</v>
      </c>
      <c r="AK67" s="191">
        <f t="shared" si="17"/>
        <v>-84998.18983112667</v>
      </c>
      <c r="AL67" s="191">
        <f t="shared" si="17"/>
        <v>-84998.18983112667</v>
      </c>
      <c r="AM67" s="191">
        <f t="shared" si="17"/>
        <v>-84998.18983112667</v>
      </c>
      <c r="AN67" s="191">
        <f t="shared" si="17"/>
        <v>-84998.18983112667</v>
      </c>
      <c r="AO67" s="191">
        <f t="shared" si="17"/>
        <v>-84998.18983112667</v>
      </c>
      <c r="AP67" s="191">
        <f t="shared" si="17"/>
        <v>-84998.18983112667</v>
      </c>
      <c r="AQ67" s="202">
        <f>SUM(B67:AA67)/1.18</f>
        <v>-1800809.1065916673</v>
      </c>
      <c r="AR67" s="203">
        <f>SUM(B67:AF67)/1.18</f>
        <v>-2160970.9279099996</v>
      </c>
      <c r="AS67" s="203">
        <f>SUM(B67:AP67)/1.18</f>
        <v>-2881294.5705466648</v>
      </c>
    </row>
    <row r="68" spans="1:45" ht="28.5" x14ac:dyDescent="0.2">
      <c r="A68" s="200" t="s">
        <v>315</v>
      </c>
      <c r="B68" s="198">
        <f t="shared" ref="B68:J68" si="18">B66+B67</f>
        <v>0</v>
      </c>
      <c r="C68" s="198">
        <f>C66+C67</f>
        <v>-113408.91658041156</v>
      </c>
      <c r="D68" s="198">
        <f>D66+D67</f>
        <v>-114710.11551540578</v>
      </c>
      <c r="E68" s="198">
        <f t="shared" si="18"/>
        <v>-116070.90879599247</v>
      </c>
      <c r="F68" s="198">
        <f>F66+C67</f>
        <v>-117494.02581729412</v>
      </c>
      <c r="G68" s="198">
        <f t="shared" si="18"/>
        <v>-118982.32097954344</v>
      </c>
      <c r="H68" s="198">
        <f t="shared" si="18"/>
        <v>-120538.77941326291</v>
      </c>
      <c r="I68" s="198">
        <f t="shared" si="18"/>
        <v>-122166.52296665532</v>
      </c>
      <c r="J68" s="198">
        <f t="shared" si="18"/>
        <v>-123868.81646721414</v>
      </c>
      <c r="K68" s="198">
        <f>K66+K67</f>
        <v>-125649.07427011276</v>
      </c>
      <c r="L68" s="198">
        <f>L66+L67</f>
        <v>-127510.8671065073</v>
      </c>
      <c r="M68" s="198">
        <f t="shared" ref="M68:AO68" si="19">M66+M67</f>
        <v>-122166.52296665532</v>
      </c>
      <c r="N68" s="198">
        <f t="shared" si="19"/>
        <v>-123868.81646721414</v>
      </c>
      <c r="O68" s="198">
        <f t="shared" si="19"/>
        <v>-125649.07427011276</v>
      </c>
      <c r="P68" s="198">
        <f t="shared" si="19"/>
        <v>-127510.8671065073</v>
      </c>
      <c r="Q68" s="198">
        <f t="shared" si="19"/>
        <v>-129457.92924548869</v>
      </c>
      <c r="R68" s="198">
        <f t="shared" si="19"/>
        <v>-131494.16598404886</v>
      </c>
      <c r="S68" s="198">
        <f t="shared" si="19"/>
        <v>-133623.66148008441</v>
      </c>
      <c r="T68" s="198">
        <f t="shared" si="19"/>
        <v>-135850.68694414818</v>
      </c>
      <c r="U68" s="198">
        <f t="shared" si="19"/>
        <v>-138179.70920637966</v>
      </c>
      <c r="V68" s="198">
        <f t="shared" si="19"/>
        <v>-140615.399675797</v>
      </c>
      <c r="W68" s="198">
        <f t="shared" si="19"/>
        <v>-143162.6437099207</v>
      </c>
      <c r="X68" s="198">
        <f t="shared" si="19"/>
        <v>-145826.55041352208</v>
      </c>
      <c r="Y68" s="198">
        <f t="shared" si="19"/>
        <v>-148612.46288615002</v>
      </c>
      <c r="Z68" s="198">
        <f t="shared" si="19"/>
        <v>-151525.96893899012</v>
      </c>
      <c r="AA68" s="198">
        <f t="shared" si="19"/>
        <v>-154572.91230255127</v>
      </c>
      <c r="AB68" s="198">
        <f t="shared" si="19"/>
        <v>-157759.40434765935</v>
      </c>
      <c r="AC68" s="198">
        <f t="shared" si="19"/>
        <v>-161091.83634326753</v>
      </c>
      <c r="AD68" s="198">
        <f t="shared" si="19"/>
        <v>-164576.89227566868</v>
      </c>
      <c r="AE68" s="198">
        <f t="shared" si="19"/>
        <v>-168221.56225482246</v>
      </c>
      <c r="AF68" s="198">
        <f t="shared" si="19"/>
        <v>-172033.15653468599</v>
      </c>
      <c r="AG68" s="198">
        <f t="shared" si="19"/>
        <v>-176019.32017566991</v>
      </c>
      <c r="AH68" s="198">
        <f t="shared" si="19"/>
        <v>-180188.04837862833</v>
      </c>
      <c r="AI68" s="198">
        <f t="shared" si="19"/>
        <v>-184547.702521139</v>
      </c>
      <c r="AJ68" s="198">
        <f t="shared" si="19"/>
        <v>-189107.02692823811</v>
      </c>
      <c r="AK68" s="198">
        <f t="shared" si="19"/>
        <v>-193875.16641124716</v>
      </c>
      <c r="AL68" s="198">
        <f t="shared" si="19"/>
        <v>-198861.68460987118</v>
      </c>
      <c r="AM68" s="198">
        <f t="shared" si="19"/>
        <v>-204076.5831743562</v>
      </c>
      <c r="AN68" s="198">
        <f t="shared" si="19"/>
        <v>-209530.3218261819</v>
      </c>
      <c r="AO68" s="198">
        <f t="shared" si="19"/>
        <v>-215233.83933752478</v>
      </c>
      <c r="AP68" s="198">
        <f>AP66+AP67</f>
        <v>-221198.57547157211</v>
      </c>
      <c r="AQ68" s="146">
        <v>25</v>
      </c>
      <c r="AR68" s="146">
        <v>30</v>
      </c>
      <c r="AS68" s="146">
        <v>40</v>
      </c>
    </row>
    <row r="69" spans="1:45" x14ac:dyDescent="0.2">
      <c r="A69" s="199" t="s">
        <v>313</v>
      </c>
      <c r="B69" s="191">
        <f t="shared" ref="B69:AO69" si="20">-B56</f>
        <v>0</v>
      </c>
      <c r="C69" s="191">
        <f t="shared" si="20"/>
        <v>0</v>
      </c>
      <c r="D69" s="191">
        <f t="shared" si="20"/>
        <v>0</v>
      </c>
      <c r="E69" s="191">
        <f t="shared" si="20"/>
        <v>0</v>
      </c>
      <c r="F69" s="191">
        <f t="shared" si="20"/>
        <v>0</v>
      </c>
      <c r="G69" s="191">
        <f t="shared" si="20"/>
        <v>0</v>
      </c>
      <c r="H69" s="191">
        <f t="shared" si="20"/>
        <v>0</v>
      </c>
      <c r="I69" s="191">
        <f t="shared" si="20"/>
        <v>0</v>
      </c>
      <c r="J69" s="191">
        <f t="shared" si="20"/>
        <v>0</v>
      </c>
      <c r="K69" s="191">
        <f t="shared" si="20"/>
        <v>0</v>
      </c>
      <c r="L69" s="191">
        <f t="shared" si="20"/>
        <v>0</v>
      </c>
      <c r="M69" s="191">
        <f t="shared" si="20"/>
        <v>0</v>
      </c>
      <c r="N69" s="191">
        <f t="shared" si="20"/>
        <v>0</v>
      </c>
      <c r="O69" s="191">
        <f t="shared" si="20"/>
        <v>0</v>
      </c>
      <c r="P69" s="191">
        <f t="shared" si="20"/>
        <v>0</v>
      </c>
      <c r="Q69" s="191">
        <f t="shared" si="20"/>
        <v>0</v>
      </c>
      <c r="R69" s="191">
        <f t="shared" si="20"/>
        <v>0</v>
      </c>
      <c r="S69" s="191">
        <f t="shared" si="20"/>
        <v>0</v>
      </c>
      <c r="T69" s="191">
        <f t="shared" si="20"/>
        <v>0</v>
      </c>
      <c r="U69" s="191">
        <f t="shared" si="20"/>
        <v>0</v>
      </c>
      <c r="V69" s="191">
        <f t="shared" si="20"/>
        <v>0</v>
      </c>
      <c r="W69" s="191">
        <f t="shared" si="20"/>
        <v>0</v>
      </c>
      <c r="X69" s="191">
        <f t="shared" si="20"/>
        <v>0</v>
      </c>
      <c r="Y69" s="191">
        <f t="shared" si="20"/>
        <v>0</v>
      </c>
      <c r="Z69" s="191">
        <f t="shared" si="20"/>
        <v>0</v>
      </c>
      <c r="AA69" s="191">
        <f t="shared" si="20"/>
        <v>0</v>
      </c>
      <c r="AB69" s="191">
        <f t="shared" si="20"/>
        <v>0</v>
      </c>
      <c r="AC69" s="191">
        <f t="shared" si="20"/>
        <v>0</v>
      </c>
      <c r="AD69" s="191">
        <f t="shared" si="20"/>
        <v>0</v>
      </c>
      <c r="AE69" s="191">
        <f t="shared" si="20"/>
        <v>0</v>
      </c>
      <c r="AF69" s="191">
        <f t="shared" si="20"/>
        <v>0</v>
      </c>
      <c r="AG69" s="191">
        <f t="shared" si="20"/>
        <v>0</v>
      </c>
      <c r="AH69" s="191">
        <f t="shared" si="20"/>
        <v>0</v>
      </c>
      <c r="AI69" s="191">
        <f t="shared" si="20"/>
        <v>0</v>
      </c>
      <c r="AJ69" s="191">
        <f t="shared" si="20"/>
        <v>0</v>
      </c>
      <c r="AK69" s="191">
        <f t="shared" si="20"/>
        <v>0</v>
      </c>
      <c r="AL69" s="191">
        <f t="shared" si="20"/>
        <v>0</v>
      </c>
      <c r="AM69" s="191">
        <f t="shared" si="20"/>
        <v>0</v>
      </c>
      <c r="AN69" s="191">
        <f t="shared" si="20"/>
        <v>0</v>
      </c>
      <c r="AO69" s="191">
        <f t="shared" si="20"/>
        <v>0</v>
      </c>
      <c r="AP69" s="191">
        <f>-AP56</f>
        <v>0</v>
      </c>
    </row>
    <row r="70" spans="1:45" ht="14.25" x14ac:dyDescent="0.2">
      <c r="A70" s="200" t="s">
        <v>318</v>
      </c>
      <c r="B70" s="198">
        <f t="shared" ref="B70:AO70" si="21">B68+B69</f>
        <v>0</v>
      </c>
      <c r="C70" s="198">
        <f t="shared" si="21"/>
        <v>-113408.91658041156</v>
      </c>
      <c r="D70" s="198">
        <f t="shared" si="21"/>
        <v>-114710.11551540578</v>
      </c>
      <c r="E70" s="198">
        <f t="shared" si="21"/>
        <v>-116070.90879599247</v>
      </c>
      <c r="F70" s="198">
        <f t="shared" si="21"/>
        <v>-117494.02581729412</v>
      </c>
      <c r="G70" s="198">
        <f t="shared" si="21"/>
        <v>-118982.32097954344</v>
      </c>
      <c r="H70" s="198">
        <f t="shared" si="21"/>
        <v>-120538.77941326291</v>
      </c>
      <c r="I70" s="198">
        <f t="shared" si="21"/>
        <v>-122166.52296665532</v>
      </c>
      <c r="J70" s="198">
        <f t="shared" si="21"/>
        <v>-123868.81646721414</v>
      </c>
      <c r="K70" s="198">
        <f t="shared" si="21"/>
        <v>-125649.07427011276</v>
      </c>
      <c r="L70" s="198">
        <f t="shared" si="21"/>
        <v>-127510.8671065073</v>
      </c>
      <c r="M70" s="198">
        <f t="shared" si="21"/>
        <v>-122166.52296665532</v>
      </c>
      <c r="N70" s="198">
        <f t="shared" si="21"/>
        <v>-123868.81646721414</v>
      </c>
      <c r="O70" s="198">
        <f t="shared" si="21"/>
        <v>-125649.07427011276</v>
      </c>
      <c r="P70" s="198">
        <f t="shared" si="21"/>
        <v>-127510.8671065073</v>
      </c>
      <c r="Q70" s="198">
        <f t="shared" si="21"/>
        <v>-129457.92924548869</v>
      </c>
      <c r="R70" s="198">
        <f t="shared" si="21"/>
        <v>-131494.16598404886</v>
      </c>
      <c r="S70" s="198">
        <f t="shared" si="21"/>
        <v>-133623.66148008441</v>
      </c>
      <c r="T70" s="198">
        <f t="shared" si="21"/>
        <v>-135850.68694414818</v>
      </c>
      <c r="U70" s="198">
        <f t="shared" si="21"/>
        <v>-138179.70920637966</v>
      </c>
      <c r="V70" s="198">
        <f t="shared" si="21"/>
        <v>-140615.399675797</v>
      </c>
      <c r="W70" s="198">
        <f t="shared" si="21"/>
        <v>-143162.6437099207</v>
      </c>
      <c r="X70" s="198">
        <f t="shared" si="21"/>
        <v>-145826.55041352208</v>
      </c>
      <c r="Y70" s="198">
        <f t="shared" si="21"/>
        <v>-148612.46288615002</v>
      </c>
      <c r="Z70" s="198">
        <f t="shared" si="21"/>
        <v>-151525.96893899012</v>
      </c>
      <c r="AA70" s="198">
        <f t="shared" si="21"/>
        <v>-154572.91230255127</v>
      </c>
      <c r="AB70" s="198">
        <f t="shared" si="21"/>
        <v>-157759.40434765935</v>
      </c>
      <c r="AC70" s="198">
        <f t="shared" si="21"/>
        <v>-161091.83634326753</v>
      </c>
      <c r="AD70" s="198">
        <f t="shared" si="21"/>
        <v>-164576.89227566868</v>
      </c>
      <c r="AE70" s="198">
        <f t="shared" si="21"/>
        <v>-168221.56225482246</v>
      </c>
      <c r="AF70" s="198">
        <f t="shared" si="21"/>
        <v>-172033.15653468599</v>
      </c>
      <c r="AG70" s="198">
        <f t="shared" si="21"/>
        <v>-176019.32017566991</v>
      </c>
      <c r="AH70" s="198">
        <f t="shared" si="21"/>
        <v>-180188.04837862833</v>
      </c>
      <c r="AI70" s="198">
        <f t="shared" si="21"/>
        <v>-184547.702521139</v>
      </c>
      <c r="AJ70" s="198">
        <f t="shared" si="21"/>
        <v>-189107.02692823811</v>
      </c>
      <c r="AK70" s="198">
        <f t="shared" si="21"/>
        <v>-193875.16641124716</v>
      </c>
      <c r="AL70" s="198">
        <f t="shared" si="21"/>
        <v>-198861.68460987118</v>
      </c>
      <c r="AM70" s="198">
        <f t="shared" si="21"/>
        <v>-204076.5831743562</v>
      </c>
      <c r="AN70" s="198">
        <f t="shared" si="21"/>
        <v>-209530.3218261819</v>
      </c>
      <c r="AO70" s="198">
        <f t="shared" si="21"/>
        <v>-215233.83933752478</v>
      </c>
      <c r="AP70" s="198">
        <f>AP68+AP69</f>
        <v>-221198.57547157211</v>
      </c>
    </row>
    <row r="71" spans="1:45" x14ac:dyDescent="0.2">
      <c r="A71" s="199" t="s">
        <v>312</v>
      </c>
      <c r="B71" s="191">
        <f t="shared" ref="B71:AP71" si="22">-B70*$B$36</f>
        <v>0</v>
      </c>
      <c r="C71" s="191">
        <f t="shared" si="22"/>
        <v>22681.783316082314</v>
      </c>
      <c r="D71" s="191">
        <f t="shared" si="22"/>
        <v>22942.023103081156</v>
      </c>
      <c r="E71" s="191">
        <f t="shared" si="22"/>
        <v>23214.181759198495</v>
      </c>
      <c r="F71" s="191">
        <f t="shared" si="22"/>
        <v>23498.805163458826</v>
      </c>
      <c r="G71" s="191">
        <f t="shared" si="22"/>
        <v>23796.464195908688</v>
      </c>
      <c r="H71" s="191">
        <f t="shared" si="22"/>
        <v>24107.755882652582</v>
      </c>
      <c r="I71" s="191">
        <f t="shared" si="22"/>
        <v>24433.304593331064</v>
      </c>
      <c r="J71" s="191">
        <f t="shared" si="22"/>
        <v>24773.763293442829</v>
      </c>
      <c r="K71" s="191">
        <f t="shared" si="22"/>
        <v>25129.814854022552</v>
      </c>
      <c r="L71" s="191">
        <f t="shared" si="22"/>
        <v>25502.173421301461</v>
      </c>
      <c r="M71" s="191">
        <f t="shared" si="22"/>
        <v>24433.304593331064</v>
      </c>
      <c r="N71" s="191">
        <f t="shared" si="22"/>
        <v>24773.763293442829</v>
      </c>
      <c r="O71" s="191">
        <f t="shared" si="22"/>
        <v>25129.814854022552</v>
      </c>
      <c r="P71" s="191">
        <f t="shared" si="22"/>
        <v>25502.173421301461</v>
      </c>
      <c r="Q71" s="191">
        <f t="shared" si="22"/>
        <v>25891.585849097741</v>
      </c>
      <c r="R71" s="191">
        <f t="shared" si="22"/>
        <v>26298.833196809774</v>
      </c>
      <c r="S71" s="191">
        <f t="shared" si="22"/>
        <v>26724.732296016882</v>
      </c>
      <c r="T71" s="191">
        <f t="shared" si="22"/>
        <v>27170.137388829637</v>
      </c>
      <c r="U71" s="191">
        <f t="shared" si="22"/>
        <v>27635.941841275933</v>
      </c>
      <c r="V71" s="191">
        <f t="shared" si="22"/>
        <v>28123.079935159403</v>
      </c>
      <c r="W71" s="191">
        <f t="shared" si="22"/>
        <v>28632.528741984141</v>
      </c>
      <c r="X71" s="191">
        <f t="shared" si="22"/>
        <v>29165.310082704418</v>
      </c>
      <c r="Y71" s="191">
        <f t="shared" si="22"/>
        <v>29722.492577230005</v>
      </c>
      <c r="Z71" s="191">
        <f t="shared" si="22"/>
        <v>30305.193787798024</v>
      </c>
      <c r="AA71" s="191">
        <f t="shared" si="22"/>
        <v>30914.582460510253</v>
      </c>
      <c r="AB71" s="191">
        <f t="shared" si="22"/>
        <v>31551.880869531873</v>
      </c>
      <c r="AC71" s="191">
        <f t="shared" si="22"/>
        <v>32218.367268653506</v>
      </c>
      <c r="AD71" s="191">
        <f t="shared" si="22"/>
        <v>32915.378455133738</v>
      </c>
      <c r="AE71" s="191">
        <f t="shared" si="22"/>
        <v>33644.312450964491</v>
      </c>
      <c r="AF71" s="191">
        <f t="shared" si="22"/>
        <v>34406.631306937197</v>
      </c>
      <c r="AG71" s="191">
        <f t="shared" si="22"/>
        <v>35203.864035133985</v>
      </c>
      <c r="AH71" s="191">
        <f t="shared" si="22"/>
        <v>36037.609675725667</v>
      </c>
      <c r="AI71" s="191">
        <f t="shared" si="22"/>
        <v>36909.5405042278</v>
      </c>
      <c r="AJ71" s="191">
        <f t="shared" si="22"/>
        <v>37821.405385647624</v>
      </c>
      <c r="AK71" s="191">
        <f t="shared" si="22"/>
        <v>38775.033282249431</v>
      </c>
      <c r="AL71" s="191">
        <f t="shared" si="22"/>
        <v>39772.336921974238</v>
      </c>
      <c r="AM71" s="191">
        <f t="shared" si="22"/>
        <v>40815.31663487124</v>
      </c>
      <c r="AN71" s="191">
        <f t="shared" si="22"/>
        <v>41906.06436523638</v>
      </c>
      <c r="AO71" s="191">
        <f t="shared" si="22"/>
        <v>43046.767867504961</v>
      </c>
      <c r="AP71" s="191">
        <f t="shared" si="22"/>
        <v>44239.715094314422</v>
      </c>
    </row>
    <row r="72" spans="1:45" ht="15" thickBot="1" x14ac:dyDescent="0.25">
      <c r="A72" s="204" t="s">
        <v>317</v>
      </c>
      <c r="B72" s="205">
        <f t="shared" ref="B72:AO72" si="23">B70+B71</f>
        <v>0</v>
      </c>
      <c r="C72" s="205">
        <f t="shared" si="23"/>
        <v>-90727.133264329255</v>
      </c>
      <c r="D72" s="205">
        <f t="shared" si="23"/>
        <v>-91768.092412324622</v>
      </c>
      <c r="E72" s="205">
        <f t="shared" si="23"/>
        <v>-92856.727036793978</v>
      </c>
      <c r="F72" s="205">
        <f t="shared" si="23"/>
        <v>-93995.220653835306</v>
      </c>
      <c r="G72" s="205">
        <f t="shared" si="23"/>
        <v>-95185.85678363475</v>
      </c>
      <c r="H72" s="205">
        <f t="shared" si="23"/>
        <v>-96431.023530610328</v>
      </c>
      <c r="I72" s="205">
        <f t="shared" si="23"/>
        <v>-97733.218373324256</v>
      </c>
      <c r="J72" s="205">
        <f t="shared" si="23"/>
        <v>-99095.053173771317</v>
      </c>
      <c r="K72" s="205">
        <f t="shared" si="23"/>
        <v>-100519.25941609021</v>
      </c>
      <c r="L72" s="205">
        <f t="shared" si="23"/>
        <v>-102008.69368520584</v>
      </c>
      <c r="M72" s="205">
        <f t="shared" si="23"/>
        <v>-97733.218373324256</v>
      </c>
      <c r="N72" s="205">
        <f t="shared" si="23"/>
        <v>-99095.053173771317</v>
      </c>
      <c r="O72" s="205">
        <f t="shared" si="23"/>
        <v>-100519.25941609021</v>
      </c>
      <c r="P72" s="205">
        <f t="shared" si="23"/>
        <v>-102008.69368520584</v>
      </c>
      <c r="Q72" s="205">
        <f t="shared" si="23"/>
        <v>-103566.34339639095</v>
      </c>
      <c r="R72" s="205">
        <f t="shared" si="23"/>
        <v>-105195.33278723908</v>
      </c>
      <c r="S72" s="205">
        <f t="shared" si="23"/>
        <v>-106898.92918406753</v>
      </c>
      <c r="T72" s="205">
        <f t="shared" si="23"/>
        <v>-108680.54955531855</v>
      </c>
      <c r="U72" s="205">
        <f t="shared" si="23"/>
        <v>-110543.76736510373</v>
      </c>
      <c r="V72" s="205">
        <f t="shared" si="23"/>
        <v>-112492.3197406376</v>
      </c>
      <c r="W72" s="205">
        <f t="shared" si="23"/>
        <v>-114530.11496793656</v>
      </c>
      <c r="X72" s="205">
        <f t="shared" si="23"/>
        <v>-116661.24033081767</v>
      </c>
      <c r="Y72" s="205">
        <f t="shared" si="23"/>
        <v>-118889.97030892002</v>
      </c>
      <c r="Z72" s="205">
        <f t="shared" si="23"/>
        <v>-121220.77515119209</v>
      </c>
      <c r="AA72" s="205">
        <f t="shared" si="23"/>
        <v>-123658.32984204101</v>
      </c>
      <c r="AB72" s="205">
        <f t="shared" si="23"/>
        <v>-126207.52347812748</v>
      </c>
      <c r="AC72" s="205">
        <f t="shared" si="23"/>
        <v>-128873.46907461403</v>
      </c>
      <c r="AD72" s="205">
        <f t="shared" si="23"/>
        <v>-131661.51382053495</v>
      </c>
      <c r="AE72" s="205">
        <f t="shared" si="23"/>
        <v>-134577.24980385797</v>
      </c>
      <c r="AF72" s="205">
        <f t="shared" si="23"/>
        <v>-137626.52522774879</v>
      </c>
      <c r="AG72" s="205">
        <f t="shared" si="23"/>
        <v>-140815.45614053594</v>
      </c>
      <c r="AH72" s="205">
        <f t="shared" si="23"/>
        <v>-144150.43870290267</v>
      </c>
      <c r="AI72" s="205">
        <f t="shared" si="23"/>
        <v>-147638.1620169112</v>
      </c>
      <c r="AJ72" s="205">
        <f t="shared" si="23"/>
        <v>-151285.6215425905</v>
      </c>
      <c r="AK72" s="205">
        <f t="shared" si="23"/>
        <v>-155100.13312899772</v>
      </c>
      <c r="AL72" s="205">
        <f t="shared" si="23"/>
        <v>-159089.34768789695</v>
      </c>
      <c r="AM72" s="205">
        <f t="shared" si="23"/>
        <v>-163261.26653948496</v>
      </c>
      <c r="AN72" s="205">
        <f t="shared" si="23"/>
        <v>-167624.25746094552</v>
      </c>
      <c r="AO72" s="205">
        <f t="shared" si="23"/>
        <v>-172187.07147001982</v>
      </c>
      <c r="AP72" s="205">
        <f>AP70+AP71</f>
        <v>-176958.86037725769</v>
      </c>
    </row>
    <row r="73" spans="1:45" s="318" customFormat="1" ht="16.5" thickBot="1" x14ac:dyDescent="0.25">
      <c r="A73" s="316"/>
      <c r="B73" s="317">
        <f>K141</f>
        <v>0.5</v>
      </c>
      <c r="C73" s="317">
        <f t="shared" ref="C73:K73" si="24">L141</f>
        <v>1.5</v>
      </c>
      <c r="D73" s="317">
        <f t="shared" si="24"/>
        <v>2.5</v>
      </c>
      <c r="E73" s="317">
        <f t="shared" si="24"/>
        <v>3.5</v>
      </c>
      <c r="F73" s="317">
        <f t="shared" si="24"/>
        <v>4.5</v>
      </c>
      <c r="G73" s="317">
        <f t="shared" si="24"/>
        <v>5.5</v>
      </c>
      <c r="H73" s="317">
        <f t="shared" si="24"/>
        <v>6.5</v>
      </c>
      <c r="I73" s="317">
        <f t="shared" si="24"/>
        <v>7.5</v>
      </c>
      <c r="J73" s="317">
        <f t="shared" si="24"/>
        <v>8.5</v>
      </c>
      <c r="K73" s="317">
        <f t="shared" si="24"/>
        <v>9.5</v>
      </c>
      <c r="L73" s="317">
        <f t="shared" ref="L73" si="25">U141</f>
        <v>10.5</v>
      </c>
      <c r="M73" s="317">
        <f t="shared" ref="M73" si="26">V141</f>
        <v>11.5</v>
      </c>
      <c r="N73" s="317">
        <f t="shared" ref="N73" si="27">W141</f>
        <v>12.5</v>
      </c>
      <c r="O73" s="317">
        <f t="shared" ref="O73" si="28">X141</f>
        <v>13.5</v>
      </c>
      <c r="P73" s="317">
        <f t="shared" ref="P73" si="29">Y141</f>
        <v>14.5</v>
      </c>
      <c r="Q73" s="317">
        <f t="shared" ref="Q73" si="30">Z141</f>
        <v>15.5</v>
      </c>
      <c r="R73" s="317">
        <f t="shared" ref="R73" si="31">AA141</f>
        <v>16.5</v>
      </c>
      <c r="S73" s="317">
        <f t="shared" ref="S73" si="32">AB141</f>
        <v>17.5</v>
      </c>
      <c r="T73" s="317">
        <f t="shared" ref="T73" si="33">AC141</f>
        <v>18.5</v>
      </c>
      <c r="U73" s="317">
        <f t="shared" ref="U73" si="34">AD141</f>
        <v>19.5</v>
      </c>
      <c r="V73" s="317">
        <f t="shared" ref="V73" si="35">AE141</f>
        <v>20.5</v>
      </c>
      <c r="W73" s="317">
        <f t="shared" ref="W73" si="36">AF141</f>
        <v>21.5</v>
      </c>
      <c r="X73" s="317">
        <f t="shared" ref="X73" si="37">AG141</f>
        <v>22.5</v>
      </c>
      <c r="Y73" s="317">
        <f t="shared" ref="Y73" si="38">AH141</f>
        <v>23.5</v>
      </c>
      <c r="Z73" s="317">
        <f t="shared" ref="Z73" si="39">AI141</f>
        <v>24.5</v>
      </c>
      <c r="AA73" s="317">
        <f t="shared" ref="AA73" si="40">AJ141</f>
        <v>25.5</v>
      </c>
      <c r="AB73" s="317">
        <f t="shared" ref="AB73" si="41">AK141</f>
        <v>26.5</v>
      </c>
      <c r="AC73" s="317">
        <f t="shared" ref="AC73" si="42">AL141</f>
        <v>27.5</v>
      </c>
      <c r="AD73" s="317">
        <f t="shared" ref="AD73" si="43">AM141</f>
        <v>28.5</v>
      </c>
      <c r="AE73" s="317">
        <f t="shared" ref="AE73" si="44">AN141</f>
        <v>29.5</v>
      </c>
      <c r="AF73" s="317">
        <f t="shared" ref="AF73" si="45">AO141</f>
        <v>30.5</v>
      </c>
      <c r="AG73" s="317">
        <f t="shared" ref="AG73" si="46">AP141</f>
        <v>31.5</v>
      </c>
      <c r="AH73" s="317">
        <f t="shared" ref="AH73" si="47">AQ141</f>
        <v>32.5</v>
      </c>
      <c r="AI73" s="317">
        <f t="shared" ref="AI73" si="48">AR141</f>
        <v>33.5</v>
      </c>
      <c r="AJ73" s="317">
        <f t="shared" ref="AJ73" si="49">AS141</f>
        <v>34.5</v>
      </c>
      <c r="AK73" s="317">
        <f t="shared" ref="AK73" si="50">AT141</f>
        <v>35.5</v>
      </c>
      <c r="AL73" s="317">
        <f t="shared" ref="AL73" si="51">AU141</f>
        <v>36.5</v>
      </c>
      <c r="AM73" s="317">
        <f t="shared" ref="AM73" si="52">AV141</f>
        <v>37.5</v>
      </c>
      <c r="AN73" s="317">
        <f t="shared" ref="AN73" si="53">AW141</f>
        <v>38.5</v>
      </c>
      <c r="AO73" s="317">
        <f t="shared" ref="AO73" si="54">AX141</f>
        <v>39.5</v>
      </c>
      <c r="AP73" s="317">
        <f t="shared" ref="AP73" si="55">AY141</f>
        <v>40.5</v>
      </c>
    </row>
    <row r="74" spans="1:45" x14ac:dyDescent="0.2">
      <c r="A74" s="188" t="s">
        <v>316</v>
      </c>
      <c r="B74" s="189">
        <f t="shared" ref="B74:AO74" si="56">B58</f>
        <v>1</v>
      </c>
      <c r="C74" s="189">
        <f t="shared" si="56"/>
        <v>2</v>
      </c>
      <c r="D74" s="189">
        <f t="shared" si="56"/>
        <v>3</v>
      </c>
      <c r="E74" s="189">
        <f t="shared" si="56"/>
        <v>4</v>
      </c>
      <c r="F74" s="189">
        <f t="shared" si="56"/>
        <v>5</v>
      </c>
      <c r="G74" s="189">
        <f t="shared" si="56"/>
        <v>6</v>
      </c>
      <c r="H74" s="189">
        <f t="shared" si="56"/>
        <v>7</v>
      </c>
      <c r="I74" s="189">
        <f t="shared" si="56"/>
        <v>8</v>
      </c>
      <c r="J74" s="189">
        <f t="shared" si="56"/>
        <v>9</v>
      </c>
      <c r="K74" s="189">
        <f t="shared" si="56"/>
        <v>10</v>
      </c>
      <c r="L74" s="189">
        <f t="shared" si="56"/>
        <v>11</v>
      </c>
      <c r="M74" s="189">
        <f t="shared" si="56"/>
        <v>12</v>
      </c>
      <c r="N74" s="189">
        <f t="shared" si="56"/>
        <v>13</v>
      </c>
      <c r="O74" s="189">
        <f t="shared" si="56"/>
        <v>14</v>
      </c>
      <c r="P74" s="189">
        <f t="shared" si="56"/>
        <v>15</v>
      </c>
      <c r="Q74" s="189">
        <f t="shared" si="56"/>
        <v>16</v>
      </c>
      <c r="R74" s="189">
        <f t="shared" si="56"/>
        <v>17</v>
      </c>
      <c r="S74" s="189">
        <f t="shared" si="56"/>
        <v>18</v>
      </c>
      <c r="T74" s="189">
        <f t="shared" si="56"/>
        <v>19</v>
      </c>
      <c r="U74" s="189">
        <f t="shared" si="56"/>
        <v>20</v>
      </c>
      <c r="V74" s="189">
        <f t="shared" si="56"/>
        <v>21</v>
      </c>
      <c r="W74" s="189">
        <f t="shared" si="56"/>
        <v>22</v>
      </c>
      <c r="X74" s="189">
        <f t="shared" si="56"/>
        <v>23</v>
      </c>
      <c r="Y74" s="189">
        <f t="shared" si="56"/>
        <v>24</v>
      </c>
      <c r="Z74" s="189">
        <f t="shared" si="56"/>
        <v>25</v>
      </c>
      <c r="AA74" s="189">
        <f t="shared" si="56"/>
        <v>26</v>
      </c>
      <c r="AB74" s="189">
        <f t="shared" si="56"/>
        <v>27</v>
      </c>
      <c r="AC74" s="189">
        <f t="shared" si="56"/>
        <v>28</v>
      </c>
      <c r="AD74" s="189">
        <f t="shared" si="56"/>
        <v>29</v>
      </c>
      <c r="AE74" s="189">
        <f t="shared" si="56"/>
        <v>30</v>
      </c>
      <c r="AF74" s="189">
        <f t="shared" si="56"/>
        <v>31</v>
      </c>
      <c r="AG74" s="189">
        <f t="shared" si="56"/>
        <v>32</v>
      </c>
      <c r="AH74" s="189">
        <f t="shared" si="56"/>
        <v>33</v>
      </c>
      <c r="AI74" s="189">
        <f t="shared" si="56"/>
        <v>34</v>
      </c>
      <c r="AJ74" s="189">
        <f t="shared" si="56"/>
        <v>35</v>
      </c>
      <c r="AK74" s="189">
        <f t="shared" si="56"/>
        <v>36</v>
      </c>
      <c r="AL74" s="189">
        <f t="shared" si="56"/>
        <v>37</v>
      </c>
      <c r="AM74" s="189">
        <f t="shared" si="56"/>
        <v>38</v>
      </c>
      <c r="AN74" s="189">
        <f t="shared" si="56"/>
        <v>39</v>
      </c>
      <c r="AO74" s="189">
        <f t="shared" si="56"/>
        <v>40</v>
      </c>
      <c r="AP74" s="189">
        <f>AP58</f>
        <v>41</v>
      </c>
    </row>
    <row r="75" spans="1:45" ht="28.5" x14ac:dyDescent="0.2">
      <c r="A75" s="197" t="s">
        <v>315</v>
      </c>
      <c r="B75" s="198">
        <f t="shared" ref="B75:AO75" si="57">B68</f>
        <v>0</v>
      </c>
      <c r="C75" s="198">
        <f t="shared" si="57"/>
        <v>-113408.91658041156</v>
      </c>
      <c r="D75" s="198">
        <f>D68</f>
        <v>-114710.11551540578</v>
      </c>
      <c r="E75" s="198">
        <f t="shared" si="57"/>
        <v>-116070.90879599247</v>
      </c>
      <c r="F75" s="198">
        <f t="shared" si="57"/>
        <v>-117494.02581729412</v>
      </c>
      <c r="G75" s="198">
        <f t="shared" si="57"/>
        <v>-118982.32097954344</v>
      </c>
      <c r="H75" s="198">
        <f t="shared" si="57"/>
        <v>-120538.77941326291</v>
      </c>
      <c r="I75" s="198">
        <f t="shared" si="57"/>
        <v>-122166.52296665532</v>
      </c>
      <c r="J75" s="198">
        <f t="shared" si="57"/>
        <v>-123868.81646721414</v>
      </c>
      <c r="K75" s="198">
        <f t="shared" si="57"/>
        <v>-125649.07427011276</v>
      </c>
      <c r="L75" s="198">
        <f t="shared" si="57"/>
        <v>-127510.8671065073</v>
      </c>
      <c r="M75" s="198">
        <f t="shared" si="57"/>
        <v>-122166.52296665532</v>
      </c>
      <c r="N75" s="198">
        <f t="shared" si="57"/>
        <v>-123868.81646721414</v>
      </c>
      <c r="O75" s="198">
        <f t="shared" si="57"/>
        <v>-125649.07427011276</v>
      </c>
      <c r="P75" s="198">
        <f t="shared" si="57"/>
        <v>-127510.8671065073</v>
      </c>
      <c r="Q75" s="198">
        <f t="shared" si="57"/>
        <v>-129457.92924548869</v>
      </c>
      <c r="R75" s="198">
        <f t="shared" si="57"/>
        <v>-131494.16598404886</v>
      </c>
      <c r="S75" s="198">
        <f t="shared" si="57"/>
        <v>-133623.66148008441</v>
      </c>
      <c r="T75" s="198">
        <f t="shared" si="57"/>
        <v>-135850.68694414818</v>
      </c>
      <c r="U75" s="198">
        <f t="shared" si="57"/>
        <v>-138179.70920637966</v>
      </c>
      <c r="V75" s="198">
        <f t="shared" si="57"/>
        <v>-140615.399675797</v>
      </c>
      <c r="W75" s="198">
        <f t="shared" si="57"/>
        <v>-143162.6437099207</v>
      </c>
      <c r="X75" s="198">
        <f t="shared" si="57"/>
        <v>-145826.55041352208</v>
      </c>
      <c r="Y75" s="198">
        <f t="shared" si="57"/>
        <v>-148612.46288615002</v>
      </c>
      <c r="Z75" s="198">
        <f t="shared" si="57"/>
        <v>-151525.96893899012</v>
      </c>
      <c r="AA75" s="198">
        <f t="shared" si="57"/>
        <v>-154572.91230255127</v>
      </c>
      <c r="AB75" s="198">
        <f t="shared" si="57"/>
        <v>-157759.40434765935</v>
      </c>
      <c r="AC75" s="198">
        <f t="shared" si="57"/>
        <v>-161091.83634326753</v>
      </c>
      <c r="AD75" s="198">
        <f t="shared" si="57"/>
        <v>-164576.89227566868</v>
      </c>
      <c r="AE75" s="198">
        <f t="shared" si="57"/>
        <v>-168221.56225482246</v>
      </c>
      <c r="AF75" s="198">
        <f t="shared" si="57"/>
        <v>-172033.15653468599</v>
      </c>
      <c r="AG75" s="198">
        <f t="shared" si="57"/>
        <v>-176019.32017566991</v>
      </c>
      <c r="AH75" s="198">
        <f t="shared" si="57"/>
        <v>-180188.04837862833</v>
      </c>
      <c r="AI75" s="198">
        <f t="shared" si="57"/>
        <v>-184547.702521139</v>
      </c>
      <c r="AJ75" s="198">
        <f t="shared" si="57"/>
        <v>-189107.02692823811</v>
      </c>
      <c r="AK75" s="198">
        <f t="shared" si="57"/>
        <v>-193875.16641124716</v>
      </c>
      <c r="AL75" s="198">
        <f t="shared" si="57"/>
        <v>-198861.68460987118</v>
      </c>
      <c r="AM75" s="198">
        <f t="shared" si="57"/>
        <v>-204076.5831743562</v>
      </c>
      <c r="AN75" s="198">
        <f t="shared" si="57"/>
        <v>-209530.3218261819</v>
      </c>
      <c r="AO75" s="198">
        <f t="shared" si="57"/>
        <v>-215233.83933752478</v>
      </c>
      <c r="AP75" s="198">
        <f>AP68</f>
        <v>-221198.57547157211</v>
      </c>
    </row>
    <row r="76" spans="1:45" x14ac:dyDescent="0.2">
      <c r="A76" s="199" t="s">
        <v>314</v>
      </c>
      <c r="B76" s="191">
        <f t="shared" ref="B76:AO76" si="58">-B67</f>
        <v>0</v>
      </c>
      <c r="C76" s="191">
        <f>-C67</f>
        <v>84998.18983112667</v>
      </c>
      <c r="D76" s="191">
        <f t="shared" si="58"/>
        <v>84998.18983112667</v>
      </c>
      <c r="E76" s="191">
        <f t="shared" si="58"/>
        <v>84998.18983112667</v>
      </c>
      <c r="F76" s="191">
        <f>-C67</f>
        <v>84998.18983112667</v>
      </c>
      <c r="G76" s="191">
        <f t="shared" si="58"/>
        <v>84998.18983112667</v>
      </c>
      <c r="H76" s="191">
        <f t="shared" si="58"/>
        <v>84998.18983112667</v>
      </c>
      <c r="I76" s="191">
        <f t="shared" si="58"/>
        <v>84998.18983112667</v>
      </c>
      <c r="J76" s="191">
        <f t="shared" si="58"/>
        <v>84998.18983112667</v>
      </c>
      <c r="K76" s="191">
        <f t="shared" si="58"/>
        <v>84998.18983112667</v>
      </c>
      <c r="L76" s="191">
        <f>-L67</f>
        <v>84998.18983112667</v>
      </c>
      <c r="M76" s="191">
        <f>-M67</f>
        <v>84998.18983112667</v>
      </c>
      <c r="N76" s="191">
        <f t="shared" si="58"/>
        <v>84998.18983112667</v>
      </c>
      <c r="O76" s="191">
        <f t="shared" si="58"/>
        <v>84998.18983112667</v>
      </c>
      <c r="P76" s="191">
        <f t="shared" si="58"/>
        <v>84998.18983112667</v>
      </c>
      <c r="Q76" s="191">
        <f t="shared" si="58"/>
        <v>84998.18983112667</v>
      </c>
      <c r="R76" s="191">
        <f t="shared" si="58"/>
        <v>84998.18983112667</v>
      </c>
      <c r="S76" s="191">
        <f t="shared" si="58"/>
        <v>84998.18983112667</v>
      </c>
      <c r="T76" s="191">
        <f t="shared" si="58"/>
        <v>84998.18983112667</v>
      </c>
      <c r="U76" s="191">
        <f t="shared" si="58"/>
        <v>84998.18983112667</v>
      </c>
      <c r="V76" s="191">
        <f t="shared" si="58"/>
        <v>84998.18983112667</v>
      </c>
      <c r="W76" s="191">
        <f t="shared" si="58"/>
        <v>84998.18983112667</v>
      </c>
      <c r="X76" s="191">
        <f t="shared" si="58"/>
        <v>84998.18983112667</v>
      </c>
      <c r="Y76" s="191">
        <f t="shared" si="58"/>
        <v>84998.18983112667</v>
      </c>
      <c r="Z76" s="191">
        <f t="shared" si="58"/>
        <v>84998.18983112667</v>
      </c>
      <c r="AA76" s="191">
        <f t="shared" si="58"/>
        <v>84998.18983112667</v>
      </c>
      <c r="AB76" s="191">
        <f t="shared" si="58"/>
        <v>84998.18983112667</v>
      </c>
      <c r="AC76" s="191">
        <f t="shared" si="58"/>
        <v>84998.18983112667</v>
      </c>
      <c r="AD76" s="191">
        <f t="shared" si="58"/>
        <v>84998.18983112667</v>
      </c>
      <c r="AE76" s="191">
        <f t="shared" si="58"/>
        <v>84998.18983112667</v>
      </c>
      <c r="AF76" s="191">
        <f t="shared" si="58"/>
        <v>84998.18983112667</v>
      </c>
      <c r="AG76" s="191">
        <f t="shared" si="58"/>
        <v>84998.18983112667</v>
      </c>
      <c r="AH76" s="191">
        <f t="shared" si="58"/>
        <v>84998.18983112667</v>
      </c>
      <c r="AI76" s="191">
        <f t="shared" si="58"/>
        <v>84998.18983112667</v>
      </c>
      <c r="AJ76" s="191">
        <f t="shared" si="58"/>
        <v>84998.18983112667</v>
      </c>
      <c r="AK76" s="191">
        <f t="shared" si="58"/>
        <v>84998.18983112667</v>
      </c>
      <c r="AL76" s="191">
        <f t="shared" si="58"/>
        <v>84998.18983112667</v>
      </c>
      <c r="AM76" s="191">
        <f t="shared" si="58"/>
        <v>84998.18983112667</v>
      </c>
      <c r="AN76" s="191">
        <f t="shared" si="58"/>
        <v>84998.18983112667</v>
      </c>
      <c r="AO76" s="191">
        <f t="shared" si="58"/>
        <v>84998.18983112667</v>
      </c>
      <c r="AP76" s="191">
        <f>-AP67</f>
        <v>84998.18983112667</v>
      </c>
    </row>
    <row r="77" spans="1:45" x14ac:dyDescent="0.2">
      <c r="A77" s="199" t="s">
        <v>313</v>
      </c>
      <c r="B77" s="191">
        <f t="shared" ref="B77:AO77" si="59">B69</f>
        <v>0</v>
      </c>
      <c r="C77" s="191">
        <f t="shared" si="59"/>
        <v>0</v>
      </c>
      <c r="D77" s="191">
        <f t="shared" si="59"/>
        <v>0</v>
      </c>
      <c r="E77" s="191">
        <f t="shared" si="59"/>
        <v>0</v>
      </c>
      <c r="F77" s="191">
        <f t="shared" si="59"/>
        <v>0</v>
      </c>
      <c r="G77" s="191">
        <f t="shared" si="59"/>
        <v>0</v>
      </c>
      <c r="H77" s="191">
        <f t="shared" si="59"/>
        <v>0</v>
      </c>
      <c r="I77" s="191">
        <f t="shared" si="59"/>
        <v>0</v>
      </c>
      <c r="J77" s="191">
        <f t="shared" si="59"/>
        <v>0</v>
      </c>
      <c r="K77" s="191">
        <f t="shared" si="59"/>
        <v>0</v>
      </c>
      <c r="L77" s="191">
        <f t="shared" si="59"/>
        <v>0</v>
      </c>
      <c r="M77" s="191">
        <f t="shared" si="59"/>
        <v>0</v>
      </c>
      <c r="N77" s="191">
        <f t="shared" si="59"/>
        <v>0</v>
      </c>
      <c r="O77" s="191">
        <f t="shared" si="59"/>
        <v>0</v>
      </c>
      <c r="P77" s="191">
        <f t="shared" si="59"/>
        <v>0</v>
      </c>
      <c r="Q77" s="191">
        <f t="shared" si="59"/>
        <v>0</v>
      </c>
      <c r="R77" s="191">
        <f t="shared" si="59"/>
        <v>0</v>
      </c>
      <c r="S77" s="191">
        <f t="shared" si="59"/>
        <v>0</v>
      </c>
      <c r="T77" s="191">
        <f t="shared" si="59"/>
        <v>0</v>
      </c>
      <c r="U77" s="191">
        <f t="shared" si="59"/>
        <v>0</v>
      </c>
      <c r="V77" s="191">
        <f t="shared" si="59"/>
        <v>0</v>
      </c>
      <c r="W77" s="191">
        <f t="shared" si="59"/>
        <v>0</v>
      </c>
      <c r="X77" s="191">
        <f t="shared" si="59"/>
        <v>0</v>
      </c>
      <c r="Y77" s="191">
        <f t="shared" si="59"/>
        <v>0</v>
      </c>
      <c r="Z77" s="191">
        <f t="shared" si="59"/>
        <v>0</v>
      </c>
      <c r="AA77" s="191">
        <f t="shared" si="59"/>
        <v>0</v>
      </c>
      <c r="AB77" s="191">
        <f t="shared" si="59"/>
        <v>0</v>
      </c>
      <c r="AC77" s="191">
        <f t="shared" si="59"/>
        <v>0</v>
      </c>
      <c r="AD77" s="191">
        <f t="shared" si="59"/>
        <v>0</v>
      </c>
      <c r="AE77" s="191">
        <f t="shared" si="59"/>
        <v>0</v>
      </c>
      <c r="AF77" s="191">
        <f t="shared" si="59"/>
        <v>0</v>
      </c>
      <c r="AG77" s="191">
        <f t="shared" si="59"/>
        <v>0</v>
      </c>
      <c r="AH77" s="191">
        <f t="shared" si="59"/>
        <v>0</v>
      </c>
      <c r="AI77" s="191">
        <f t="shared" si="59"/>
        <v>0</v>
      </c>
      <c r="AJ77" s="191">
        <f t="shared" si="59"/>
        <v>0</v>
      </c>
      <c r="AK77" s="191">
        <f t="shared" si="59"/>
        <v>0</v>
      </c>
      <c r="AL77" s="191">
        <f t="shared" si="59"/>
        <v>0</v>
      </c>
      <c r="AM77" s="191">
        <f t="shared" si="59"/>
        <v>0</v>
      </c>
      <c r="AN77" s="191">
        <f t="shared" si="59"/>
        <v>0</v>
      </c>
      <c r="AO77" s="191">
        <f t="shared" si="59"/>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-466769.72042855999</v>
      </c>
      <c r="C79" s="191">
        <f>IF(((SUM($B$59:C59)+SUM($B$61:C64))+SUM($B$81:C81))&lt;0,((SUM($B$59:C59)+SUM($B$61:C64))+SUM($B$81:C81))*0.18-SUM($A$79:B79),IF(SUM($B$79:B79)&lt;0,0-SUM($B$79:B79),0))</f>
        <v>-5113.9308148712153</v>
      </c>
      <c r="D79" s="191">
        <f>IF(((SUM($B$59:D59)+SUM($B$61:D64))+SUM($B$81:D81))&lt;0,((SUM($B$59:D59)+SUM($B$61:D64))+SUM($B$81:D81))*0.18-SUM($A$79:C79),IF(SUM($B$79:C79)&lt;0,0-SUM($B$79:C79),0))</f>
        <v>-5348.1466231702943</v>
      </c>
      <c r="E79" s="191">
        <f>IF(((SUM($B$59:E59)+SUM($B$61:E64))+SUM($B$81:E81))&lt;0,((SUM($B$59:E59)+SUM($B$61:E64))+SUM($B$81:E81))*0.18-SUM($A$79:D79),IF(SUM($B$79:D79)&lt;0,0-SUM($B$79:D79),0))</f>
        <v>-5593.0894136758288</v>
      </c>
      <c r="F79" s="191">
        <f>IF(((SUM($B$59:F59)+SUM($B$61:F64))+SUM($B$81:F81))&lt;0,((SUM($B$59:F59)+SUM($B$61:F64))+SUM($B$81:F81))*0.18-SUM($A$79:E79),IF(SUM($B$79:E79)&lt;0,0-SUM($B$79:E79),0))</f>
        <v>-5849.250477510097</v>
      </c>
      <c r="G79" s="191">
        <f>IF(((SUM($B$59:G59)+SUM($B$61:G64))+SUM($B$81:G81))&lt;0,((SUM($B$59:G59)+SUM($B$61:G64))+SUM($B$81:G81))*0.18-SUM($A$79:F79),IF(SUM($B$79:F79)&lt;0,0-SUM($B$79:F79),0))</f>
        <v>-6117.1436067150789</v>
      </c>
      <c r="H79" s="191">
        <f>IF(((SUM($B$59:H59)+SUM($B$61:H64))+SUM($B$81:H81))&lt;0,((SUM($B$59:H59)+SUM($B$61:H64))+SUM($B$81:H81))*0.18-SUM($A$79:G79),IF(SUM($B$79:G79)&lt;0,0-SUM($B$79:G79),0))</f>
        <v>-6397.306124784518</v>
      </c>
      <c r="I79" s="191">
        <f>IF(((SUM($B$59:I59)+SUM($B$61:I64))+SUM($B$81:I81))&lt;0,((SUM($B$59:I59)+SUM($B$61:I64))+SUM($B$81:I81))*0.18-SUM($A$79:H79),IF(SUM($B$79:H79)&lt;0,0-SUM($B$79:H79),0))</f>
        <v>-6690.2999643951771</v>
      </c>
      <c r="J79" s="191">
        <f>IF(((SUM($B$59:J59)+SUM($B$61:J64))+SUM($B$81:J81))&lt;0,((SUM($B$59:J59)+SUM($B$61:J64))+SUM($B$81:J81))*0.18-SUM($A$79:I79),IF(SUM($B$79:I79)&lt;0,0-SUM($B$79:I79),0))</f>
        <v>-6996.7127944956883</v>
      </c>
      <c r="K79" s="191">
        <f>IF(((SUM($B$59:K59)+SUM($B$61:K64))+SUM($B$81:K81))&lt;0,((SUM($B$59:K59)+SUM($B$61:K64))+SUM($B$81:K81))*0.18-SUM($A$79:J79),IF(SUM($B$79:J79)&lt;0,0-SUM($B$79:J79),0))</f>
        <v>-7317.1591990175075</v>
      </c>
      <c r="L79" s="191">
        <f>IF(((SUM($B$59:L59)+SUM($B$61:L64))+SUM($B$81:L81))&lt;0,((SUM($B$59:L59)+SUM($B$61:L64))+SUM($B$81:L81))*0.18-SUM($A$79:K79),IF(SUM($B$79:K79)&lt;0,0-SUM($B$79:K79),0))</f>
        <v>-7652.2819095685263</v>
      </c>
      <c r="M79" s="191">
        <f>IF(((SUM($B$59:M59)+SUM($B$61:M64))+SUM($B$81:M81))&lt;0,((SUM($B$59:M59)+SUM($B$61:M64))+SUM($B$81:M81))*0.18-SUM($A$79:L79),IF(SUM($B$79:L79)&lt;0,0-SUM($B$79:L79),0))</f>
        <v>-6690.2999643952353</v>
      </c>
      <c r="N79" s="191">
        <f>IF(((SUM($B$59:N59)+SUM($B$61:N64))+SUM($B$81:N81))&lt;0,((SUM($B$59:N59)+SUM($B$61:N64))+SUM($B$81:N81))*0.18-SUM($A$79:M79),IF(SUM($B$79:M79)&lt;0,0-SUM($B$79:M79),0))</f>
        <v>-6996.7127944956301</v>
      </c>
      <c r="O79" s="191">
        <f>IF(((SUM($B$59:O59)+SUM($B$61:O64))+SUM($B$81:O81))&lt;0,((SUM($B$59:O59)+SUM($B$61:O64))+SUM($B$81:O81))*0.18-SUM($A$79:N79),IF(SUM($B$79:N79)&lt;0,0-SUM($B$79:N79),0))</f>
        <v>-7317.1591990175657</v>
      </c>
      <c r="P79" s="191">
        <f>IF(((SUM($B$59:P59)+SUM($B$61:P64))+SUM($B$81:P81))&lt;0,((SUM($B$59:P59)+SUM($B$61:P64))+SUM($B$81:P81))*0.18-SUM($A$79:O79),IF(SUM($B$79:O79)&lt;0,0-SUM($B$79:O79),0))</f>
        <v>-7652.2819095684681</v>
      </c>
      <c r="Q79" s="191">
        <f>IF(((SUM($B$59:Q59)+SUM($B$61:Q64))+SUM($B$81:Q81))&lt;0,((SUM($B$59:Q59)+SUM($B$61:Q64))+SUM($B$81:Q81))*0.18-SUM($A$79:P79),IF(SUM($B$79:P79)&lt;0,0-SUM($B$79:P79),0))</f>
        <v>-8002.7530945851468</v>
      </c>
      <c r="R79" s="191">
        <f>IF(((SUM($B$59:R59)+SUM($B$61:R64))+SUM($B$81:R81))&lt;0,((SUM($B$59:R59)+SUM($B$61:R64))+SUM($B$81:R81))*0.18-SUM($A$79:Q79),IF(SUM($B$79:Q79)&lt;0,0-SUM($B$79:Q79),0))</f>
        <v>-8369.275707526016</v>
      </c>
      <c r="S79" s="191">
        <f>IF(((SUM($B$59:S59)+SUM($B$61:S64))+SUM($B$81:S81))&lt;0,((SUM($B$59:S59)+SUM($B$61:S64))+SUM($B$81:S81))*0.18-SUM($A$79:R79),IF(SUM($B$79:R79)&lt;0,0-SUM($B$79:R79),0))</f>
        <v>-8752.5848968123319</v>
      </c>
      <c r="T79" s="191">
        <f>IF(((SUM($B$59:T59)+SUM($B$61:T64))+SUM($B$81:T81))&lt;0,((SUM($B$59:T59)+SUM($B$61:T64))+SUM($B$81:T81))*0.18-SUM($A$79:S79),IF(SUM($B$79:S79)&lt;0,0-SUM($B$79:S79),0))</f>
        <v>-9153.4494803439593</v>
      </c>
      <c r="U79" s="191">
        <f>IF(((SUM($B$59:U59)+SUM($B$61:U64))+SUM($B$81:U81))&lt;0,((SUM($B$59:U59)+SUM($B$61:U64))+SUM($B$81:U81))*0.18-SUM($A$79:T79),IF(SUM($B$79:T79)&lt;0,0-SUM($B$79:T79),0))</f>
        <v>-9572.6734875454567</v>
      </c>
      <c r="V79" s="191">
        <f>IF(((SUM($B$59:V59)+SUM($B$61:V64))+SUM($B$81:V81))&lt;0,((SUM($B$59:V59)+SUM($B$61:V64))+SUM($B$81:V81))*0.18-SUM($A$79:U79),IF(SUM($B$79:U79)&lt;0,0-SUM($B$79:U79),0))</f>
        <v>-10011.097772040637</v>
      </c>
      <c r="W79" s="191">
        <f>IF(((SUM($B$59:W59)+SUM($B$61:W64))+SUM($B$81:W81))&lt;0,((SUM($B$59:W59)+SUM($B$61:W64))+SUM($B$81:W81))*0.18-SUM($A$79:V79),IF(SUM($B$79:V79)&lt;0,0-SUM($B$79:V79),0))</f>
        <v>-10469.601698182989</v>
      </c>
      <c r="X79" s="191">
        <f>IF(((SUM($B$59:X59)+SUM($B$61:X64))+SUM($B$81:X81))&lt;0,((SUM($B$59:X59)+SUM($B$61:X64))+SUM($B$81:X81))*0.18-SUM($A$79:W79),IF(SUM($B$79:W79)&lt;0,0-SUM($B$79:W79),0))</f>
        <v>-10949.104904831271</v>
      </c>
      <c r="Y79" s="191">
        <f>IF(((SUM($B$59:Y59)+SUM($B$61:Y64))+SUM($B$81:Y81))&lt;0,((SUM($B$59:Y59)+SUM($B$61:Y64))+SUM($B$81:Y81))*0.18-SUM($A$79:X79),IF(SUM($B$79:X79)&lt;0,0-SUM($B$79:X79),0))</f>
        <v>-11450.569149904186</v>
      </c>
      <c r="Z79" s="191">
        <f>IF(((SUM($B$59:Z59)+SUM($B$61:Z64))+SUM($B$81:Z81))&lt;0,((SUM($B$59:Z59)+SUM($B$61:Z64))+SUM($B$81:Z81))*0.18-SUM($A$79:Y79),IF(SUM($B$79:Y79)&lt;0,0-SUM($B$79:Y79),0))</f>
        <v>-11975.000239415444</v>
      </c>
      <c r="AA79" s="191">
        <f>IF(((SUM($B$59:AA59)+SUM($B$61:AA64))+SUM($B$81:AA81))&lt;0,((SUM($B$59:AA59)+SUM($B$61:AA64))+SUM($B$81:AA81))*0.18-SUM($A$79:Z79),IF(SUM($B$79:Z79)&lt;0,0-SUM($B$79:Z79),0))</f>
        <v>-12523.450044856407</v>
      </c>
      <c r="AB79" s="191">
        <f>IF(((SUM($B$59:AB59)+SUM($B$61:AB64))+SUM($B$81:AB81))&lt;0,((SUM($B$59:AB59)+SUM($B$61:AB64))+SUM($B$81:AB81))*0.18-SUM($A$79:AA79),IF(SUM($B$79:AA79)&lt;0,0-SUM($B$79:AA79),0))</f>
        <v>-13097.018612975837</v>
      </c>
      <c r="AC79" s="191">
        <f>IF(((SUM($B$59:AC59)+SUM($B$61:AC64))+SUM($B$81:AC81))&lt;0,((SUM($B$59:AC59)+SUM($B$61:AC64))+SUM($B$81:AC81))*0.18-SUM($A$79:AB79),IF(SUM($B$79:AB79)&lt;0,0-SUM($B$79:AB79),0))</f>
        <v>-13696.856372185284</v>
      </c>
      <c r="AD79" s="191">
        <f>IF(((SUM($B$59:AD59)+SUM($B$61:AD64))+SUM($B$81:AD81))&lt;0,((SUM($B$59:AD59)+SUM($B$61:AD64))+SUM($B$81:AD81))*0.18-SUM($A$79:AC79),IF(SUM($B$79:AC79)&lt;0,0-SUM($B$79:AC79),0))</f>
        <v>-14324.166440017638</v>
      </c>
      <c r="AE79" s="191">
        <f>IF(((SUM($B$59:AE59)+SUM($B$61:AE64))+SUM($B$81:AE81))&lt;0,((SUM($B$59:AE59)+SUM($B$61:AE64))+SUM($B$81:AE81))*0.18-SUM($A$79:AD79),IF(SUM($B$79:AD79)&lt;0,0-SUM($B$79:AD79),0))</f>
        <v>-14980.207036265172</v>
      </c>
      <c r="AF79" s="191">
        <f>IF(((SUM($B$59:AF59)+SUM($B$61:AF64))+SUM($B$81:AF81))&lt;0,((SUM($B$59:AF59)+SUM($B$61:AF64))+SUM($B$81:AF81))*0.18-SUM($A$79:AE79),IF(SUM($B$79:AE79)&lt;0,0-SUM($B$79:AE79),0))</f>
        <v>-15666.294006640674</v>
      </c>
      <c r="AG79" s="191">
        <f>IF(((SUM($B$59:AG59)+SUM($B$61:AG64))+SUM($B$81:AG81))&lt;0,((SUM($B$59:AG59)+SUM($B$61:AG64))+SUM($B$81:AG81))*0.18-SUM($A$79:AF79),IF(SUM($B$79:AF79)&lt;0,0-SUM($B$79:AF79),0))</f>
        <v>-16383.803462017793</v>
      </c>
      <c r="AH79" s="191">
        <f>IF(((SUM($B$59:AH59)+SUM($B$61:AH64))+SUM($B$81:AH81))&lt;0,((SUM($B$59:AH59)+SUM($B$61:AH64))+SUM($B$81:AH81))*0.18-SUM($A$79:AG79),IF(SUM($B$79:AG79)&lt;0,0-SUM($B$79:AG79),0))</f>
        <v>-17134.174538550433</v>
      </c>
      <c r="AI79" s="191">
        <f>IF(((SUM($B$59:AI59)+SUM($B$61:AI64))+SUM($B$81:AI81))&lt;0,((SUM($B$59:AI59)+SUM($B$61:AI64))+SUM($B$81:AI81))*0.18-SUM($A$79:AH79),IF(SUM($B$79:AH79)&lt;0,0-SUM($B$79:AH79),0))</f>
        <v>-17918.912284202059</v>
      </c>
      <c r="AJ79" s="191">
        <f>IF(((SUM($B$59:AJ59)+SUM($B$61:AJ64))+SUM($B$81:AJ81))&lt;0,((SUM($B$59:AJ59)+SUM($B$61:AJ64))+SUM($B$81:AJ81))*0.18-SUM($A$79:AI79),IF(SUM($B$79:AI79)&lt;0,0-SUM($B$79:AI79),0))</f>
        <v>-18739.590677480097</v>
      </c>
      <c r="AK79" s="191">
        <f>IF(((SUM($B$59:AK59)+SUM($B$61:AK64))+SUM($B$81:AK81))&lt;0,((SUM($B$59:AK59)+SUM($B$61:AK64))+SUM($B$81:AK81))*0.18-SUM($A$79:AJ79),IF(SUM($B$79:AJ79)&lt;0,0-SUM($B$79:AJ79),0))</f>
        <v>-19597.855784421787</v>
      </c>
      <c r="AL79" s="191">
        <f>IF(((SUM($B$59:AL59)+SUM($B$61:AL64))+SUM($B$81:AL81))&lt;0,((SUM($B$59:AL59)+SUM($B$61:AL64))+SUM($B$81:AL81))*0.18-SUM($A$79:AK79),IF(SUM($B$79:AK79)&lt;0,0-SUM($B$79:AK79),0))</f>
        <v>-20495.429060173919</v>
      </c>
      <c r="AM79" s="191">
        <f>IF(((SUM($B$59:AM59)+SUM($B$61:AM64))+SUM($B$81:AM81))&lt;0,((SUM($B$59:AM59)+SUM($B$61:AM64))+SUM($B$81:AM81))*0.18-SUM($A$79:AL79),IF(SUM($B$79:AL79)&lt;0,0-SUM($B$79:AL79),0))</f>
        <v>-21434.110801781295</v>
      </c>
      <c r="AN79" s="191">
        <f>IF(((SUM($B$59:AN59)+SUM($B$61:AN64))+SUM($B$81:AN81))&lt;0,((SUM($B$59:AN59)+SUM($B$61:AN64))+SUM($B$81:AN81))*0.18-SUM($A$79:AM79),IF(SUM($B$79:AM79)&lt;0,0-SUM($B$79:AM79),0))</f>
        <v>-22415.783759109909</v>
      </c>
      <c r="AO79" s="191">
        <f>IF(((SUM($B$59:AO59)+SUM($B$61:AO64))+SUM($B$81:AO81))&lt;0,((SUM($B$59:AO59)+SUM($B$61:AO64))+SUM($B$81:AO81))*0.18-SUM($A$79:AN79),IF(SUM($B$79:AN79)&lt;0,0-SUM($B$79:AN79),0))</f>
        <v>-23442.416911151726</v>
      </c>
      <c r="AP79" s="191">
        <f>IF(((SUM($B$59:AP59)+SUM($B$61:AP64))+SUM($B$81:AP81))&lt;0,((SUM($B$59:AP59)+SUM($B$61:AP64))+SUM($B$81:AP81))*0.18-SUM($A$79:AO79),IF(SUM($B$79:AO79)&lt;0,0-SUM($B$79:AO79),0))</f>
        <v>-24516.06941528013</v>
      </c>
    </row>
    <row r="80" spans="1:45" x14ac:dyDescent="0.2">
      <c r="A80" s="199" t="s">
        <v>310</v>
      </c>
      <c r="B80" s="191">
        <f>-B59*(B39)</f>
        <v>0</v>
      </c>
      <c r="C80" s="191">
        <f t="shared" ref="C80:AP80" si="60">-(C59-B59)*$B$39</f>
        <v>0</v>
      </c>
      <c r="D80" s="191">
        <f t="shared" si="60"/>
        <v>0</v>
      </c>
      <c r="E80" s="191">
        <f t="shared" si="60"/>
        <v>0</v>
      </c>
      <c r="F80" s="191">
        <f t="shared" si="60"/>
        <v>0</v>
      </c>
      <c r="G80" s="191">
        <f t="shared" si="60"/>
        <v>0</v>
      </c>
      <c r="H80" s="191">
        <f t="shared" si="60"/>
        <v>0</v>
      </c>
      <c r="I80" s="191">
        <f t="shared" si="60"/>
        <v>0</v>
      </c>
      <c r="J80" s="191">
        <f t="shared" si="60"/>
        <v>0</v>
      </c>
      <c r="K80" s="191">
        <f t="shared" si="60"/>
        <v>0</v>
      </c>
      <c r="L80" s="191">
        <f t="shared" si="60"/>
        <v>0</v>
      </c>
      <c r="M80" s="191">
        <f t="shared" si="60"/>
        <v>0</v>
      </c>
      <c r="N80" s="191">
        <f t="shared" si="60"/>
        <v>0</v>
      </c>
      <c r="O80" s="191">
        <f t="shared" si="60"/>
        <v>0</v>
      </c>
      <c r="P80" s="191">
        <f t="shared" si="60"/>
        <v>0</v>
      </c>
      <c r="Q80" s="191">
        <f t="shared" si="60"/>
        <v>0</v>
      </c>
      <c r="R80" s="191">
        <f t="shared" si="60"/>
        <v>0</v>
      </c>
      <c r="S80" s="191">
        <f t="shared" si="60"/>
        <v>0</v>
      </c>
      <c r="T80" s="191">
        <f t="shared" si="60"/>
        <v>0</v>
      </c>
      <c r="U80" s="191">
        <f t="shared" si="60"/>
        <v>0</v>
      </c>
      <c r="V80" s="191">
        <f t="shared" si="60"/>
        <v>0</v>
      </c>
      <c r="W80" s="191">
        <f t="shared" si="60"/>
        <v>0</v>
      </c>
      <c r="X80" s="191">
        <f t="shared" si="60"/>
        <v>0</v>
      </c>
      <c r="Y80" s="191">
        <f t="shared" si="60"/>
        <v>0</v>
      </c>
      <c r="Z80" s="191">
        <f t="shared" si="60"/>
        <v>0</v>
      </c>
      <c r="AA80" s="191">
        <f t="shared" si="60"/>
        <v>0</v>
      </c>
      <c r="AB80" s="191">
        <f t="shared" si="60"/>
        <v>0</v>
      </c>
      <c r="AC80" s="191">
        <f t="shared" si="60"/>
        <v>0</v>
      </c>
      <c r="AD80" s="191">
        <f t="shared" si="60"/>
        <v>0</v>
      </c>
      <c r="AE80" s="191">
        <f t="shared" si="60"/>
        <v>0</v>
      </c>
      <c r="AF80" s="191">
        <f t="shared" si="60"/>
        <v>0</v>
      </c>
      <c r="AG80" s="191">
        <f t="shared" si="60"/>
        <v>0</v>
      </c>
      <c r="AH80" s="191">
        <f t="shared" si="60"/>
        <v>0</v>
      </c>
      <c r="AI80" s="191">
        <f t="shared" si="60"/>
        <v>0</v>
      </c>
      <c r="AJ80" s="191">
        <f t="shared" si="60"/>
        <v>0</v>
      </c>
      <c r="AK80" s="191">
        <f t="shared" si="60"/>
        <v>0</v>
      </c>
      <c r="AL80" s="191">
        <f t="shared" si="60"/>
        <v>0</v>
      </c>
      <c r="AM80" s="191">
        <f t="shared" si="60"/>
        <v>0</v>
      </c>
      <c r="AN80" s="191">
        <f t="shared" si="60"/>
        <v>0</v>
      </c>
      <c r="AO80" s="191">
        <f t="shared" si="60"/>
        <v>0</v>
      </c>
      <c r="AP80" s="191">
        <f t="shared" si="60"/>
        <v>0</v>
      </c>
    </row>
    <row r="81" spans="1:44" x14ac:dyDescent="0.2">
      <c r="A81" s="199" t="s">
        <v>551</v>
      </c>
      <c r="B81" s="191">
        <f>-$C$126</f>
        <v>-2593165.1134919999</v>
      </c>
      <c r="C81" s="191">
        <f>-$B$126+C126</f>
        <v>0</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-2593165.1134919999</v>
      </c>
      <c r="AR81" s="203"/>
    </row>
    <row r="82" spans="1:44" x14ac:dyDescent="0.2">
      <c r="A82" s="199" t="s">
        <v>309</v>
      </c>
      <c r="B82" s="191">
        <f t="shared" ref="B82:AO82" si="61">B54-B55</f>
        <v>0</v>
      </c>
      <c r="C82" s="191">
        <f>C54+C55</f>
        <v>0</v>
      </c>
      <c r="D82" s="191">
        <f t="shared" si="61"/>
        <v>0</v>
      </c>
      <c r="E82" s="191">
        <f t="shared" si="61"/>
        <v>0</v>
      </c>
      <c r="F82" s="191">
        <f t="shared" si="61"/>
        <v>0</v>
      </c>
      <c r="G82" s="191">
        <f t="shared" si="61"/>
        <v>0</v>
      </c>
      <c r="H82" s="191">
        <f t="shared" si="61"/>
        <v>0</v>
      </c>
      <c r="I82" s="191">
        <f t="shared" si="61"/>
        <v>0</v>
      </c>
      <c r="J82" s="191">
        <f t="shared" si="61"/>
        <v>0</v>
      </c>
      <c r="K82" s="191">
        <f t="shared" si="61"/>
        <v>0</v>
      </c>
      <c r="L82" s="191">
        <f t="shared" si="61"/>
        <v>0</v>
      </c>
      <c r="M82" s="191">
        <f t="shared" si="61"/>
        <v>0</v>
      </c>
      <c r="N82" s="191">
        <f t="shared" si="61"/>
        <v>0</v>
      </c>
      <c r="O82" s="191">
        <f t="shared" si="61"/>
        <v>0</v>
      </c>
      <c r="P82" s="191">
        <f t="shared" si="61"/>
        <v>0</v>
      </c>
      <c r="Q82" s="191">
        <f t="shared" si="61"/>
        <v>0</v>
      </c>
      <c r="R82" s="191">
        <f t="shared" si="61"/>
        <v>0</v>
      </c>
      <c r="S82" s="191">
        <f t="shared" si="61"/>
        <v>0</v>
      </c>
      <c r="T82" s="191">
        <f t="shared" si="61"/>
        <v>0</v>
      </c>
      <c r="U82" s="191">
        <f t="shared" si="61"/>
        <v>0</v>
      </c>
      <c r="V82" s="191">
        <f t="shared" si="61"/>
        <v>0</v>
      </c>
      <c r="W82" s="191">
        <f t="shared" si="61"/>
        <v>0</v>
      </c>
      <c r="X82" s="191">
        <f t="shared" si="61"/>
        <v>0</v>
      </c>
      <c r="Y82" s="191">
        <f t="shared" si="61"/>
        <v>0</v>
      </c>
      <c r="Z82" s="191">
        <f t="shared" si="61"/>
        <v>0</v>
      </c>
      <c r="AA82" s="191">
        <f t="shared" si="61"/>
        <v>0</v>
      </c>
      <c r="AB82" s="191">
        <f t="shared" si="61"/>
        <v>0</v>
      </c>
      <c r="AC82" s="191">
        <f t="shared" si="61"/>
        <v>0</v>
      </c>
      <c r="AD82" s="191">
        <f t="shared" si="61"/>
        <v>0</v>
      </c>
      <c r="AE82" s="191">
        <f t="shared" si="61"/>
        <v>0</v>
      </c>
      <c r="AF82" s="191">
        <f t="shared" si="61"/>
        <v>0</v>
      </c>
      <c r="AG82" s="191">
        <f t="shared" si="61"/>
        <v>0</v>
      </c>
      <c r="AH82" s="191">
        <f t="shared" si="61"/>
        <v>0</v>
      </c>
      <c r="AI82" s="191">
        <f t="shared" si="61"/>
        <v>0</v>
      </c>
      <c r="AJ82" s="191">
        <f t="shared" si="61"/>
        <v>0</v>
      </c>
      <c r="AK82" s="191">
        <f t="shared" si="61"/>
        <v>0</v>
      </c>
      <c r="AL82" s="191">
        <f t="shared" si="61"/>
        <v>0</v>
      </c>
      <c r="AM82" s="191">
        <f t="shared" si="61"/>
        <v>0</v>
      </c>
      <c r="AN82" s="191">
        <f t="shared" si="61"/>
        <v>0</v>
      </c>
      <c r="AO82" s="191">
        <f t="shared" si="61"/>
        <v>0</v>
      </c>
      <c r="AP82" s="191">
        <f>AP54-AP55</f>
        <v>0</v>
      </c>
    </row>
    <row r="83" spans="1:44" ht="14.25" x14ac:dyDescent="0.2">
      <c r="A83" s="200" t="s">
        <v>308</v>
      </c>
      <c r="B83" s="198">
        <f>SUM(B75:B82)</f>
        <v>-3059934.8339205598</v>
      </c>
      <c r="C83" s="198">
        <f t="shared" ref="C83:V83" si="62">SUM(C75:C82)</f>
        <v>-33524.657564156107</v>
      </c>
      <c r="D83" s="198">
        <f t="shared" si="62"/>
        <v>-35060.072307449402</v>
      </c>
      <c r="E83" s="198">
        <f t="shared" si="62"/>
        <v>-36665.808378541624</v>
      </c>
      <c r="F83" s="198">
        <f t="shared" si="62"/>
        <v>-38345.086463677551</v>
      </c>
      <c r="G83" s="198">
        <f t="shared" si="62"/>
        <v>-40101.274755131846</v>
      </c>
      <c r="H83" s="198">
        <f t="shared" si="62"/>
        <v>-41937.895706920754</v>
      </c>
      <c r="I83" s="198">
        <f t="shared" si="62"/>
        <v>-43858.633099923827</v>
      </c>
      <c r="J83" s="198">
        <f t="shared" si="62"/>
        <v>-45867.339430583161</v>
      </c>
      <c r="K83" s="198">
        <f t="shared" si="62"/>
        <v>-47968.043638003597</v>
      </c>
      <c r="L83" s="198">
        <f t="shared" si="62"/>
        <v>-50164.959184949155</v>
      </c>
      <c r="M83" s="198">
        <f t="shared" si="62"/>
        <v>-43858.633099923885</v>
      </c>
      <c r="N83" s="198">
        <f t="shared" si="62"/>
        <v>-45867.339430583103</v>
      </c>
      <c r="O83" s="198">
        <f t="shared" si="62"/>
        <v>-47968.043638003655</v>
      </c>
      <c r="P83" s="198">
        <f t="shared" si="62"/>
        <v>-50164.959184949097</v>
      </c>
      <c r="Q83" s="198">
        <f t="shared" si="62"/>
        <v>-52462.492508947165</v>
      </c>
      <c r="R83" s="198">
        <f t="shared" si="62"/>
        <v>-54865.251860448203</v>
      </c>
      <c r="S83" s="198">
        <f t="shared" si="62"/>
        <v>-57378.056545770072</v>
      </c>
      <c r="T83" s="198">
        <f t="shared" si="62"/>
        <v>-60005.946593365472</v>
      </c>
      <c r="U83" s="198">
        <f t="shared" si="62"/>
        <v>-62754.192862798445</v>
      </c>
      <c r="V83" s="198">
        <f t="shared" si="62"/>
        <v>-65628.307616710968</v>
      </c>
      <c r="W83" s="198">
        <f>SUM(W75:W82)</f>
        <v>-68634.055576977014</v>
      </c>
      <c r="X83" s="198">
        <f>SUM(X75:X82)</f>
        <v>-71777.465487226684</v>
      </c>
      <c r="Y83" s="198">
        <f>SUM(Y75:Y82)</f>
        <v>-75064.84220492754</v>
      </c>
      <c r="Z83" s="198">
        <f>SUM(Z75:Z82)</f>
        <v>-78502.779347278891</v>
      </c>
      <c r="AA83" s="198">
        <f t="shared" ref="AA83:AP83" si="63">SUM(AA75:AA82)</f>
        <v>-82098.172516281003</v>
      </c>
      <c r="AB83" s="198">
        <f t="shared" si="63"/>
        <v>-85858.233129508517</v>
      </c>
      <c r="AC83" s="198">
        <f t="shared" si="63"/>
        <v>-89790.502884326139</v>
      </c>
      <c r="AD83" s="198">
        <f t="shared" si="63"/>
        <v>-93902.868884559648</v>
      </c>
      <c r="AE83" s="198">
        <f t="shared" si="63"/>
        <v>-98203.579459960965</v>
      </c>
      <c r="AF83" s="198">
        <f t="shared" si="63"/>
        <v>-102701.26071019999</v>
      </c>
      <c r="AG83" s="198">
        <f t="shared" si="63"/>
        <v>-107404.93380656104</v>
      </c>
      <c r="AH83" s="198">
        <f t="shared" si="63"/>
        <v>-112324.03308605209</v>
      </c>
      <c r="AI83" s="198">
        <f t="shared" si="63"/>
        <v>-117468.42497421439</v>
      </c>
      <c r="AJ83" s="198">
        <f t="shared" si="63"/>
        <v>-122848.42777459153</v>
      </c>
      <c r="AK83" s="198">
        <f t="shared" si="63"/>
        <v>-128474.83236454228</v>
      </c>
      <c r="AL83" s="198">
        <f t="shared" si="63"/>
        <v>-134358.92383891845</v>
      </c>
      <c r="AM83" s="198">
        <f t="shared" si="63"/>
        <v>-140512.50414501084</v>
      </c>
      <c r="AN83" s="198">
        <f t="shared" si="63"/>
        <v>-146947.91575416515</v>
      </c>
      <c r="AO83" s="198">
        <f t="shared" si="63"/>
        <v>-153678.06641754985</v>
      </c>
      <c r="AP83" s="198">
        <f t="shared" si="63"/>
        <v>-160716.45505572559</v>
      </c>
    </row>
    <row r="84" spans="1:44" ht="14.25" x14ac:dyDescent="0.2">
      <c r="A84" s="200" t="s">
        <v>307</v>
      </c>
      <c r="B84" s="198">
        <f>SUM($B$83:B83)</f>
        <v>-3059934.8339205598</v>
      </c>
      <c r="C84" s="198">
        <f>SUM($B$83:C83)</f>
        <v>-3093459.4914847161</v>
      </c>
      <c r="D84" s="198">
        <f>SUM($B$83:D83)</f>
        <v>-3128519.5637921654</v>
      </c>
      <c r="E84" s="198">
        <f>SUM($B$83:E83)</f>
        <v>-3165185.3721707072</v>
      </c>
      <c r="F84" s="198">
        <f>SUM($B$83:F83)</f>
        <v>-3203530.4586343849</v>
      </c>
      <c r="G84" s="198">
        <f>SUM($B$83:G83)</f>
        <v>-3243631.7333895168</v>
      </c>
      <c r="H84" s="198">
        <f>SUM($B$83:H83)</f>
        <v>-3285569.6290964377</v>
      </c>
      <c r="I84" s="198">
        <f>SUM($B$83:I83)</f>
        <v>-3329428.2621963616</v>
      </c>
      <c r="J84" s="198">
        <f>SUM($B$83:J83)</f>
        <v>-3375295.6016269447</v>
      </c>
      <c r="K84" s="198">
        <f>SUM($B$83:K83)</f>
        <v>-3423263.6452649483</v>
      </c>
      <c r="L84" s="198">
        <f>SUM($B$83:L83)</f>
        <v>-3473428.6044498975</v>
      </c>
      <c r="M84" s="198">
        <f>SUM($B$83:M83)</f>
        <v>-3517287.2375498214</v>
      </c>
      <c r="N84" s="198">
        <f>SUM($B$83:N83)</f>
        <v>-3563154.5769804046</v>
      </c>
      <c r="O84" s="198">
        <f>SUM($B$83:O83)</f>
        <v>-3611122.6206184081</v>
      </c>
      <c r="P84" s="198">
        <f>SUM($B$83:P83)</f>
        <v>-3661287.5798033574</v>
      </c>
      <c r="Q84" s="198">
        <f>SUM($B$83:Q83)</f>
        <v>-3713750.0723123048</v>
      </c>
      <c r="R84" s="198">
        <f>SUM($B$83:R83)</f>
        <v>-3768615.3241727529</v>
      </c>
      <c r="S84" s="198">
        <f>SUM($B$83:S83)</f>
        <v>-3825993.3807185232</v>
      </c>
      <c r="T84" s="198">
        <f>SUM($B$83:T83)</f>
        <v>-3885999.3273118888</v>
      </c>
      <c r="U84" s="198">
        <f>SUM($B$83:U83)</f>
        <v>-3948753.5201746873</v>
      </c>
      <c r="V84" s="198">
        <f>SUM($B$83:V83)</f>
        <v>-4014381.8277913984</v>
      </c>
      <c r="W84" s="198">
        <f>SUM($B$83:W83)</f>
        <v>-4083015.8833683752</v>
      </c>
      <c r="X84" s="198">
        <f>SUM($B$83:X83)</f>
        <v>-4154793.3488556021</v>
      </c>
      <c r="Y84" s="198">
        <f>SUM($B$83:Y83)</f>
        <v>-4229858.19106053</v>
      </c>
      <c r="Z84" s="198">
        <f>SUM($B$83:Z83)</f>
        <v>-4308360.9704078091</v>
      </c>
      <c r="AA84" s="198">
        <f>SUM($B$83:AA83)</f>
        <v>-4390459.1429240899</v>
      </c>
      <c r="AB84" s="198">
        <f>SUM($B$83:AB83)</f>
        <v>-4476317.3760535987</v>
      </c>
      <c r="AC84" s="198">
        <f>SUM($B$83:AC83)</f>
        <v>-4566107.8789379252</v>
      </c>
      <c r="AD84" s="198">
        <f>SUM($B$83:AD83)</f>
        <v>-4660010.7478224849</v>
      </c>
      <c r="AE84" s="198">
        <f>SUM($B$83:AE83)</f>
        <v>-4758214.3272824455</v>
      </c>
      <c r="AF84" s="198">
        <f>SUM($B$83:AF83)</f>
        <v>-4860915.5879926458</v>
      </c>
      <c r="AG84" s="198">
        <f>SUM($B$83:AG83)</f>
        <v>-4968320.5217992067</v>
      </c>
      <c r="AH84" s="198">
        <f>SUM($B$83:AH83)</f>
        <v>-5080644.5548852589</v>
      </c>
      <c r="AI84" s="198">
        <f>SUM($B$83:AI83)</f>
        <v>-5198112.9798594732</v>
      </c>
      <c r="AJ84" s="198">
        <f>SUM($B$83:AJ83)</f>
        <v>-5320961.4076340646</v>
      </c>
      <c r="AK84" s="198">
        <f>SUM($B$83:AK83)</f>
        <v>-5449436.239998607</v>
      </c>
      <c r="AL84" s="198">
        <f>SUM($B$83:AL83)</f>
        <v>-5583795.1638375251</v>
      </c>
      <c r="AM84" s="198">
        <f>SUM($B$83:AM83)</f>
        <v>-5724307.6679825354</v>
      </c>
      <c r="AN84" s="198">
        <f>SUM($B$83:AN83)</f>
        <v>-5871255.5837367009</v>
      </c>
      <c r="AO84" s="198">
        <f>SUM($B$83:AO83)</f>
        <v>-6024933.6501542507</v>
      </c>
      <c r="AP84" s="198">
        <f>SUM($B$83:AP83)</f>
        <v>-6185650.1052099764</v>
      </c>
    </row>
    <row r="85" spans="1:44" x14ac:dyDescent="0.2">
      <c r="A85" s="199" t="s">
        <v>552</v>
      </c>
      <c r="B85" s="206">
        <f>1/POWER((1+$B$44),B73)</f>
        <v>0.9128709291752769</v>
      </c>
      <c r="C85" s="206">
        <f t="shared" ref="C85:AP85" si="64">1/POWER((1+$B$44),C73)</f>
        <v>0.7607257743127307</v>
      </c>
      <c r="D85" s="206">
        <f t="shared" si="64"/>
        <v>0.63393814526060899</v>
      </c>
      <c r="E85" s="206">
        <f t="shared" si="64"/>
        <v>0.52828178771717416</v>
      </c>
      <c r="F85" s="206">
        <f t="shared" si="64"/>
        <v>0.44023482309764517</v>
      </c>
      <c r="G85" s="206">
        <f t="shared" si="64"/>
        <v>0.36686235258137107</v>
      </c>
      <c r="H85" s="206">
        <f t="shared" si="64"/>
        <v>0.30571862715114251</v>
      </c>
      <c r="I85" s="206">
        <f t="shared" si="64"/>
        <v>0.25476552262595203</v>
      </c>
      <c r="J85" s="206">
        <f t="shared" si="64"/>
        <v>0.21230460218829345</v>
      </c>
      <c r="K85" s="206">
        <f t="shared" si="64"/>
        <v>0.17692050182357785</v>
      </c>
      <c r="L85" s="206">
        <f t="shared" si="64"/>
        <v>0.14743375151964822</v>
      </c>
      <c r="M85" s="206">
        <f t="shared" si="64"/>
        <v>0.12286145959970685</v>
      </c>
      <c r="N85" s="206">
        <f t="shared" si="64"/>
        <v>0.10238454966642239</v>
      </c>
      <c r="O85" s="206">
        <f t="shared" si="64"/>
        <v>8.5320458055351975E-2</v>
      </c>
      <c r="P85" s="206">
        <f t="shared" si="64"/>
        <v>7.1100381712793329E-2</v>
      </c>
      <c r="Q85" s="206">
        <f t="shared" si="64"/>
        <v>5.9250318093994447E-2</v>
      </c>
      <c r="R85" s="206">
        <f t="shared" si="64"/>
        <v>4.9375265078328692E-2</v>
      </c>
      <c r="S85" s="206">
        <f t="shared" si="64"/>
        <v>4.1146054231940586E-2</v>
      </c>
      <c r="T85" s="206">
        <f t="shared" si="64"/>
        <v>3.4288378526617161E-2</v>
      </c>
      <c r="U85" s="206">
        <f t="shared" si="64"/>
        <v>2.8573648772180955E-2</v>
      </c>
      <c r="V85" s="206">
        <f t="shared" si="64"/>
        <v>2.3811373976817471E-2</v>
      </c>
      <c r="W85" s="206">
        <f t="shared" si="64"/>
        <v>1.9842811647347896E-2</v>
      </c>
      <c r="X85" s="206">
        <f t="shared" si="64"/>
        <v>1.6535676372789913E-2</v>
      </c>
      <c r="Y85" s="206">
        <f t="shared" si="64"/>
        <v>1.377973031065826E-2</v>
      </c>
      <c r="Z85" s="206">
        <f t="shared" si="64"/>
        <v>1.1483108592215211E-2</v>
      </c>
      <c r="AA85" s="206">
        <f t="shared" si="64"/>
        <v>9.5692571601793501E-3</v>
      </c>
      <c r="AB85" s="206">
        <f t="shared" si="64"/>
        <v>7.9743809668161216E-3</v>
      </c>
      <c r="AC85" s="206">
        <f t="shared" si="64"/>
        <v>6.6453174723467663E-3</v>
      </c>
      <c r="AD85" s="206">
        <f t="shared" si="64"/>
        <v>5.5377645602889755E-3</v>
      </c>
      <c r="AE85" s="206">
        <f t="shared" si="64"/>
        <v>4.6148038002408118E-3</v>
      </c>
      <c r="AF85" s="206">
        <f t="shared" si="64"/>
        <v>3.8456698335340087E-3</v>
      </c>
      <c r="AG85" s="206">
        <f t="shared" si="64"/>
        <v>3.2047248612783424E-3</v>
      </c>
      <c r="AH85" s="206">
        <f t="shared" si="64"/>
        <v>2.6706040510652848E-3</v>
      </c>
      <c r="AI85" s="206">
        <f t="shared" si="64"/>
        <v>2.2255033758877387E-3</v>
      </c>
      <c r="AJ85" s="206">
        <f t="shared" si="64"/>
        <v>1.8545861465731151E-3</v>
      </c>
      <c r="AK85" s="206">
        <f t="shared" si="64"/>
        <v>1.5454884554775956E-3</v>
      </c>
      <c r="AL85" s="206">
        <f t="shared" si="64"/>
        <v>1.2879070462313304E-3</v>
      </c>
      <c r="AM85" s="206">
        <f t="shared" si="64"/>
        <v>1.0732558718594418E-3</v>
      </c>
      <c r="AN85" s="206">
        <f t="shared" si="64"/>
        <v>8.9437989321620114E-4</v>
      </c>
      <c r="AO85" s="206">
        <f t="shared" si="64"/>
        <v>7.4531657768016812E-4</v>
      </c>
      <c r="AP85" s="206">
        <f t="shared" si="64"/>
        <v>6.2109714806680657E-4</v>
      </c>
    </row>
    <row r="86" spans="1:44" ht="28.5" x14ac:dyDescent="0.2">
      <c r="A86" s="197" t="s">
        <v>306</v>
      </c>
      <c r="B86" s="198">
        <f>B83*B85</f>
        <v>-2793325.5550568579</v>
      </c>
      <c r="C86" s="198">
        <f>C83*C85</f>
        <v>-25503.071084061798</v>
      </c>
      <c r="D86" s="198">
        <f t="shared" ref="D86:AO86" si="65">D83*D85</f>
        <v>-22225.917211287313</v>
      </c>
      <c r="E86" s="198">
        <f t="shared" si="65"/>
        <v>-19369.878798311311</v>
      </c>
      <c r="F86" s="198">
        <f t="shared" si="65"/>
        <v>-16880.842356000994</v>
      </c>
      <c r="G86" s="198">
        <f t="shared" si="65"/>
        <v>-14711.647998179615</v>
      </c>
      <c r="H86" s="198">
        <f t="shared" si="65"/>
        <v>-12821.195901127607</v>
      </c>
      <c r="I86" s="198">
        <f t="shared" si="65"/>
        <v>-11173.667583361972</v>
      </c>
      <c r="J86" s="198">
        <f t="shared" si="65"/>
        <v>-9737.8472512453845</v>
      </c>
      <c r="K86" s="198">
        <f t="shared" si="65"/>
        <v>-8486.5303519308782</v>
      </c>
      <c r="L86" s="198">
        <f t="shared" si="65"/>
        <v>-7396.0081274670883</v>
      </c>
      <c r="M86" s="198">
        <f t="shared" si="65"/>
        <v>-5388.535678704664</v>
      </c>
      <c r="N86" s="198">
        <f t="shared" si="65"/>
        <v>-4696.1068919971904</v>
      </c>
      <c r="O86" s="198">
        <f t="shared" si="65"/>
        <v>-4092.655455213584</v>
      </c>
      <c r="P86" s="198">
        <f t="shared" si="65"/>
        <v>-3566.7477466565783</v>
      </c>
      <c r="Q86" s="198">
        <f t="shared" si="65"/>
        <v>-3108.4193691589203</v>
      </c>
      <c r="R86" s="198">
        <f t="shared" si="65"/>
        <v>-2708.9863541988966</v>
      </c>
      <c r="S86" s="198">
        <f t="shared" si="65"/>
        <v>-2360.8806263556089</v>
      </c>
      <c r="T86" s="198">
        <f t="shared" si="65"/>
        <v>-2057.5066106412887</v>
      </c>
      <c r="U86" s="198">
        <f t="shared" si="65"/>
        <v>-1793.1162658433077</v>
      </c>
      <c r="V86" s="198">
        <f t="shared" si="65"/>
        <v>-1562.7001761271233</v>
      </c>
      <c r="W86" s="198">
        <f t="shared" si="65"/>
        <v>-1361.8926374075622</v>
      </c>
      <c r="X86" s="198">
        <f t="shared" si="65"/>
        <v>-1186.8889401558777</v>
      </c>
      <c r="Y86" s="198">
        <f t="shared" si="65"/>
        <v>-1034.3732813960194</v>
      </c>
      <c r="Z86" s="198">
        <f t="shared" si="65"/>
        <v>-901.45594003551309</v>
      </c>
      <c r="AA86" s="198">
        <f t="shared" si="65"/>
        <v>-785.61852518906153</v>
      </c>
      <c r="AB86" s="198">
        <f t="shared" si="65"/>
        <v>-684.66626011241408</v>
      </c>
      <c r="AC86" s="198">
        <f t="shared" si="65"/>
        <v>-596.68639766801516</v>
      </c>
      <c r="AD86" s="198">
        <f t="shared" si="65"/>
        <v>-520.01197941837677</v>
      </c>
      <c r="AE86" s="198">
        <f t="shared" si="65"/>
        <v>-453.19025168907837</v>
      </c>
      <c r="AF86" s="198">
        <f t="shared" si="65"/>
        <v>-394.95514017912762</v>
      </c>
      <c r="AG86" s="198">
        <f t="shared" si="65"/>
        <v>-344.20326159384086</v>
      </c>
      <c r="AH86" s="198">
        <f t="shared" si="65"/>
        <v>-299.97301779160182</v>
      </c>
      <c r="AI86" s="198">
        <f t="shared" si="65"/>
        <v>-261.42637634032968</v>
      </c>
      <c r="AJ86" s="198">
        <f t="shared" si="65"/>
        <v>-227.83299227904536</v>
      </c>
      <c r="AK86" s="198">
        <f t="shared" si="65"/>
        <v>-198.55637023881945</v>
      </c>
      <c r="AL86" s="198">
        <f t="shared" si="65"/>
        <v>-173.04180473620175</v>
      </c>
      <c r="AM86" s="198">
        <f t="shared" si="65"/>
        <v>-150.80587014330703</v>
      </c>
      <c r="AN86" s="198">
        <f t="shared" si="65"/>
        <v>-131.42726120055354</v>
      </c>
      <c r="AO86" s="198">
        <f t="shared" si="65"/>
        <v>-114.53881052683383</v>
      </c>
      <c r="AP86" s="198">
        <f>AP83*AP85</f>
        <v>-99.820531882518253</v>
      </c>
    </row>
    <row r="87" spans="1:44" ht="14.25" x14ac:dyDescent="0.2">
      <c r="A87" s="197" t="s">
        <v>305</v>
      </c>
      <c r="B87" s="198">
        <f>SUM($B$86:B86)</f>
        <v>-2793325.5550568579</v>
      </c>
      <c r="C87" s="198">
        <f>SUM($B$86:C86)</f>
        <v>-2818828.6261409195</v>
      </c>
      <c r="D87" s="198">
        <f>SUM($B$86:D86)</f>
        <v>-2841054.5433522067</v>
      </c>
      <c r="E87" s="198">
        <f>SUM($B$86:E86)</f>
        <v>-2860424.4221505178</v>
      </c>
      <c r="F87" s="198">
        <f>SUM($B$86:F86)</f>
        <v>-2877305.2645065188</v>
      </c>
      <c r="G87" s="198">
        <f>SUM($B$86:G86)</f>
        <v>-2892016.9125046986</v>
      </c>
      <c r="H87" s="198">
        <f>SUM($B$86:H86)</f>
        <v>-2904838.1084058261</v>
      </c>
      <c r="I87" s="198">
        <f>SUM($B$86:I86)</f>
        <v>-2916011.7759891883</v>
      </c>
      <c r="J87" s="198">
        <f>SUM($B$86:J86)</f>
        <v>-2925749.6232404336</v>
      </c>
      <c r="K87" s="198">
        <f>SUM($B$86:K86)</f>
        <v>-2934236.1535923644</v>
      </c>
      <c r="L87" s="198">
        <f>SUM($B$86:L86)</f>
        <v>-2941632.1617198316</v>
      </c>
      <c r="M87" s="198">
        <f>SUM($B$86:M86)</f>
        <v>-2947020.6973985364</v>
      </c>
      <c r="N87" s="198">
        <f>SUM($B$86:N86)</f>
        <v>-2951716.8042905335</v>
      </c>
      <c r="O87" s="198">
        <f>SUM($B$86:O86)</f>
        <v>-2955809.459745747</v>
      </c>
      <c r="P87" s="198">
        <f>SUM($B$86:P86)</f>
        <v>-2959376.2074924037</v>
      </c>
      <c r="Q87" s="198">
        <f>SUM($B$86:Q86)</f>
        <v>-2962484.6268615625</v>
      </c>
      <c r="R87" s="198">
        <f>SUM($B$86:R86)</f>
        <v>-2965193.6132157613</v>
      </c>
      <c r="S87" s="198">
        <f>SUM($B$86:S86)</f>
        <v>-2967554.493842117</v>
      </c>
      <c r="T87" s="198">
        <f>SUM($B$86:T86)</f>
        <v>-2969612.0004527583</v>
      </c>
      <c r="U87" s="198">
        <f>SUM($B$86:U86)</f>
        <v>-2971405.1167186014</v>
      </c>
      <c r="V87" s="198">
        <f>SUM($B$86:V86)</f>
        <v>-2972967.8168947287</v>
      </c>
      <c r="W87" s="198">
        <f>SUM($B$86:W86)</f>
        <v>-2974329.7095321361</v>
      </c>
      <c r="X87" s="198">
        <f>SUM($B$86:X86)</f>
        <v>-2975516.5984722921</v>
      </c>
      <c r="Y87" s="198">
        <f>SUM($B$86:Y86)</f>
        <v>-2976550.9717536881</v>
      </c>
      <c r="Z87" s="198">
        <f>SUM($B$86:Z86)</f>
        <v>-2977452.4276937237</v>
      </c>
      <c r="AA87" s="198">
        <f>SUM($B$86:AA86)</f>
        <v>-2978238.0462189126</v>
      </c>
      <c r="AB87" s="198">
        <f>SUM($B$86:AB86)</f>
        <v>-2978922.7124790251</v>
      </c>
      <c r="AC87" s="198">
        <f>SUM($B$86:AC86)</f>
        <v>-2979519.3988766931</v>
      </c>
      <c r="AD87" s="198">
        <f>SUM($B$86:AD86)</f>
        <v>-2980039.4108561114</v>
      </c>
      <c r="AE87" s="198">
        <f>SUM($B$86:AE86)</f>
        <v>-2980492.6011078004</v>
      </c>
      <c r="AF87" s="198">
        <f>SUM($B$86:AF86)</f>
        <v>-2980887.5562479794</v>
      </c>
      <c r="AG87" s="198">
        <f>SUM($B$86:AG86)</f>
        <v>-2981231.7595095732</v>
      </c>
      <c r="AH87" s="198">
        <f>SUM($B$86:AH86)</f>
        <v>-2981531.732527365</v>
      </c>
      <c r="AI87" s="198">
        <f>SUM($B$86:AI86)</f>
        <v>-2981793.1589037054</v>
      </c>
      <c r="AJ87" s="198">
        <f>SUM($B$86:AJ86)</f>
        <v>-2982020.9918959844</v>
      </c>
      <c r="AK87" s="198">
        <f>SUM($B$86:AK86)</f>
        <v>-2982219.5482662232</v>
      </c>
      <c r="AL87" s="198">
        <f>SUM($B$86:AL86)</f>
        <v>-2982392.5900709592</v>
      </c>
      <c r="AM87" s="198">
        <f>SUM($B$86:AM86)</f>
        <v>-2982543.3959411024</v>
      </c>
      <c r="AN87" s="198">
        <f>SUM($B$86:AN86)</f>
        <v>-2982674.8232023031</v>
      </c>
      <c r="AO87" s="198">
        <f>SUM($B$86:AO86)</f>
        <v>-2982789.3620128301</v>
      </c>
      <c r="AP87" s="198">
        <f>SUM($B$86:AP86)</f>
        <v>-2982889.1825447124</v>
      </c>
    </row>
    <row r="88" spans="1:44" ht="14.25" x14ac:dyDescent="0.2">
      <c r="A88" s="197" t="s">
        <v>304</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4" ht="14.25" x14ac:dyDescent="0.2">
      <c r="A89" s="197" t="s">
        <v>303</v>
      </c>
      <c r="B89" s="208">
        <f>IF(AND(B84&gt;0,A84&lt;0),(B74-(B84/(B84-A84))),0)</f>
        <v>0</v>
      </c>
      <c r="C89" s="208">
        <f t="shared" ref="C89:AP89" si="66">IF(AND(C84&gt;0,B84&lt;0),(C74-(C84/(C84-B84))),0)</f>
        <v>0</v>
      </c>
      <c r="D89" s="208">
        <f t="shared" si="66"/>
        <v>0</v>
      </c>
      <c r="E89" s="208">
        <f t="shared" si="66"/>
        <v>0</v>
      </c>
      <c r="F89" s="208">
        <f t="shared" si="66"/>
        <v>0</v>
      </c>
      <c r="G89" s="208">
        <f t="shared" si="66"/>
        <v>0</v>
      </c>
      <c r="H89" s="208">
        <f>IF(AND(H84&gt;0,G84&lt;0),(H74-(H84/(H84-G84))),0)</f>
        <v>0</v>
      </c>
      <c r="I89" s="208">
        <f t="shared" si="66"/>
        <v>0</v>
      </c>
      <c r="J89" s="208">
        <f t="shared" si="66"/>
        <v>0</v>
      </c>
      <c r="K89" s="208">
        <f t="shared" si="66"/>
        <v>0</v>
      </c>
      <c r="L89" s="208">
        <f t="shared" si="66"/>
        <v>0</v>
      </c>
      <c r="M89" s="208">
        <f t="shared" si="66"/>
        <v>0</v>
      </c>
      <c r="N89" s="208">
        <f t="shared" si="66"/>
        <v>0</v>
      </c>
      <c r="O89" s="208">
        <f t="shared" si="66"/>
        <v>0</v>
      </c>
      <c r="P89" s="208">
        <f t="shared" si="66"/>
        <v>0</v>
      </c>
      <c r="Q89" s="208">
        <f t="shared" si="66"/>
        <v>0</v>
      </c>
      <c r="R89" s="208">
        <f t="shared" si="66"/>
        <v>0</v>
      </c>
      <c r="S89" s="208">
        <f t="shared" si="66"/>
        <v>0</v>
      </c>
      <c r="T89" s="208">
        <f t="shared" si="66"/>
        <v>0</v>
      </c>
      <c r="U89" s="208">
        <f t="shared" si="66"/>
        <v>0</v>
      </c>
      <c r="V89" s="208">
        <f t="shared" si="66"/>
        <v>0</v>
      </c>
      <c r="W89" s="208">
        <f t="shared" si="66"/>
        <v>0</v>
      </c>
      <c r="X89" s="208">
        <f t="shared" si="66"/>
        <v>0</v>
      </c>
      <c r="Y89" s="208">
        <f t="shared" si="66"/>
        <v>0</v>
      </c>
      <c r="Z89" s="208">
        <f t="shared" si="66"/>
        <v>0</v>
      </c>
      <c r="AA89" s="208">
        <f t="shared" si="66"/>
        <v>0</v>
      </c>
      <c r="AB89" s="208">
        <f t="shared" si="66"/>
        <v>0</v>
      </c>
      <c r="AC89" s="208">
        <f t="shared" si="66"/>
        <v>0</v>
      </c>
      <c r="AD89" s="208">
        <f t="shared" si="66"/>
        <v>0</v>
      </c>
      <c r="AE89" s="208">
        <f t="shared" si="66"/>
        <v>0</v>
      </c>
      <c r="AF89" s="208">
        <f t="shared" si="66"/>
        <v>0</v>
      </c>
      <c r="AG89" s="208">
        <f t="shared" si="66"/>
        <v>0</v>
      </c>
      <c r="AH89" s="208">
        <f t="shared" si="66"/>
        <v>0</v>
      </c>
      <c r="AI89" s="208">
        <f t="shared" si="66"/>
        <v>0</v>
      </c>
      <c r="AJ89" s="208">
        <f t="shared" si="66"/>
        <v>0</v>
      </c>
      <c r="AK89" s="208">
        <f t="shared" si="66"/>
        <v>0</v>
      </c>
      <c r="AL89" s="208">
        <f t="shared" si="66"/>
        <v>0</v>
      </c>
      <c r="AM89" s="208">
        <f t="shared" si="66"/>
        <v>0</v>
      </c>
      <c r="AN89" s="208">
        <f t="shared" si="66"/>
        <v>0</v>
      </c>
      <c r="AO89" s="208">
        <f t="shared" si="66"/>
        <v>0</v>
      </c>
      <c r="AP89" s="208">
        <f t="shared" si="66"/>
        <v>0</v>
      </c>
    </row>
    <row r="90" spans="1:44" ht="15" thickBot="1" x14ac:dyDescent="0.25">
      <c r="A90" s="209" t="s">
        <v>302</v>
      </c>
      <c r="B90" s="210">
        <f t="shared" ref="B90:AP90" si="67">IF(AND(B87&gt;0,A87&lt;0),(B74-(B87/(B87-A87))),0)</f>
        <v>0</v>
      </c>
      <c r="C90" s="210">
        <f t="shared" si="67"/>
        <v>0</v>
      </c>
      <c r="D90" s="210">
        <f t="shared" si="67"/>
        <v>0</v>
      </c>
      <c r="E90" s="210">
        <f t="shared" si="67"/>
        <v>0</v>
      </c>
      <c r="F90" s="210">
        <f t="shared" si="67"/>
        <v>0</v>
      </c>
      <c r="G90" s="210">
        <f t="shared" si="67"/>
        <v>0</v>
      </c>
      <c r="H90" s="210">
        <f t="shared" si="67"/>
        <v>0</v>
      </c>
      <c r="I90" s="210">
        <f t="shared" si="67"/>
        <v>0</v>
      </c>
      <c r="J90" s="210">
        <f t="shared" si="67"/>
        <v>0</v>
      </c>
      <c r="K90" s="210">
        <f t="shared" si="67"/>
        <v>0</v>
      </c>
      <c r="L90" s="210">
        <f t="shared" si="67"/>
        <v>0</v>
      </c>
      <c r="M90" s="210">
        <f t="shared" si="67"/>
        <v>0</v>
      </c>
      <c r="N90" s="210">
        <f t="shared" si="67"/>
        <v>0</v>
      </c>
      <c r="O90" s="210">
        <f t="shared" si="67"/>
        <v>0</v>
      </c>
      <c r="P90" s="210">
        <f t="shared" si="67"/>
        <v>0</v>
      </c>
      <c r="Q90" s="210">
        <f t="shared" si="67"/>
        <v>0</v>
      </c>
      <c r="R90" s="210">
        <f t="shared" si="67"/>
        <v>0</v>
      </c>
      <c r="S90" s="210">
        <f t="shared" si="67"/>
        <v>0</v>
      </c>
      <c r="T90" s="210">
        <f t="shared" si="67"/>
        <v>0</v>
      </c>
      <c r="U90" s="210">
        <f t="shared" si="67"/>
        <v>0</v>
      </c>
      <c r="V90" s="210">
        <f t="shared" si="67"/>
        <v>0</v>
      </c>
      <c r="W90" s="210">
        <f t="shared" si="67"/>
        <v>0</v>
      </c>
      <c r="X90" s="210">
        <f t="shared" si="67"/>
        <v>0</v>
      </c>
      <c r="Y90" s="210">
        <f t="shared" si="67"/>
        <v>0</v>
      </c>
      <c r="Z90" s="210">
        <f t="shared" si="67"/>
        <v>0</v>
      </c>
      <c r="AA90" s="210">
        <f t="shared" si="67"/>
        <v>0</v>
      </c>
      <c r="AB90" s="210">
        <f t="shared" si="67"/>
        <v>0</v>
      </c>
      <c r="AC90" s="210">
        <f t="shared" si="67"/>
        <v>0</v>
      </c>
      <c r="AD90" s="210">
        <f t="shared" si="67"/>
        <v>0</v>
      </c>
      <c r="AE90" s="210">
        <f t="shared" si="67"/>
        <v>0</v>
      </c>
      <c r="AF90" s="210">
        <f t="shared" si="67"/>
        <v>0</v>
      </c>
      <c r="AG90" s="210">
        <f t="shared" si="67"/>
        <v>0</v>
      </c>
      <c r="AH90" s="210">
        <f t="shared" si="67"/>
        <v>0</v>
      </c>
      <c r="AI90" s="210">
        <f t="shared" si="67"/>
        <v>0</v>
      </c>
      <c r="AJ90" s="210">
        <f t="shared" si="67"/>
        <v>0</v>
      </c>
      <c r="AK90" s="210">
        <f t="shared" si="67"/>
        <v>0</v>
      </c>
      <c r="AL90" s="210">
        <f t="shared" si="67"/>
        <v>0</v>
      </c>
      <c r="AM90" s="210">
        <f t="shared" si="67"/>
        <v>0</v>
      </c>
      <c r="AN90" s="210">
        <f t="shared" si="67"/>
        <v>0</v>
      </c>
      <c r="AO90" s="210">
        <f t="shared" si="67"/>
        <v>0</v>
      </c>
      <c r="AP90" s="210">
        <f t="shared" si="67"/>
        <v>0</v>
      </c>
    </row>
    <row r="91" spans="1:44" x14ac:dyDescent="0.2">
      <c r="B91" s="211">
        <v>2025</v>
      </c>
      <c r="C91" s="211">
        <f>B91+1</f>
        <v>2026</v>
      </c>
      <c r="D91" s="145">
        <f t="shared" ref="D91:AP91" si="68">C91+1</f>
        <v>2027</v>
      </c>
      <c r="E91" s="145">
        <f t="shared" si="68"/>
        <v>2028</v>
      </c>
      <c r="F91" s="145">
        <f t="shared" si="68"/>
        <v>2029</v>
      </c>
      <c r="G91" s="145">
        <f t="shared" si="68"/>
        <v>2030</v>
      </c>
      <c r="H91" s="145">
        <f t="shared" si="68"/>
        <v>2031</v>
      </c>
      <c r="I91" s="145">
        <f t="shared" si="68"/>
        <v>2032</v>
      </c>
      <c r="J91" s="145">
        <f t="shared" si="68"/>
        <v>2033</v>
      </c>
      <c r="K91" s="145">
        <f t="shared" si="68"/>
        <v>2034</v>
      </c>
      <c r="L91" s="145">
        <f t="shared" si="68"/>
        <v>2035</v>
      </c>
      <c r="M91" s="145">
        <f t="shared" si="68"/>
        <v>2036</v>
      </c>
      <c r="N91" s="145">
        <f t="shared" si="68"/>
        <v>2037</v>
      </c>
      <c r="O91" s="145">
        <f t="shared" si="68"/>
        <v>2038</v>
      </c>
      <c r="P91" s="145">
        <f t="shared" si="68"/>
        <v>2039</v>
      </c>
      <c r="Q91" s="145">
        <f t="shared" si="68"/>
        <v>2040</v>
      </c>
      <c r="R91" s="145">
        <f t="shared" si="68"/>
        <v>2041</v>
      </c>
      <c r="S91" s="145">
        <f t="shared" si="68"/>
        <v>2042</v>
      </c>
      <c r="T91" s="145">
        <f t="shared" si="68"/>
        <v>2043</v>
      </c>
      <c r="U91" s="145">
        <f t="shared" si="68"/>
        <v>2044</v>
      </c>
      <c r="V91" s="145">
        <f t="shared" si="68"/>
        <v>2045</v>
      </c>
      <c r="W91" s="145">
        <f t="shared" si="68"/>
        <v>2046</v>
      </c>
      <c r="X91" s="145">
        <f t="shared" si="68"/>
        <v>2047</v>
      </c>
      <c r="Y91" s="145">
        <f t="shared" si="68"/>
        <v>2048</v>
      </c>
      <c r="Z91" s="145">
        <f t="shared" si="68"/>
        <v>2049</v>
      </c>
      <c r="AA91" s="145">
        <f t="shared" si="68"/>
        <v>2050</v>
      </c>
      <c r="AB91" s="145">
        <f t="shared" si="68"/>
        <v>2051</v>
      </c>
      <c r="AC91" s="145">
        <f t="shared" si="68"/>
        <v>2052</v>
      </c>
      <c r="AD91" s="145">
        <f t="shared" si="68"/>
        <v>2053</v>
      </c>
      <c r="AE91" s="145">
        <f t="shared" si="68"/>
        <v>2054</v>
      </c>
      <c r="AF91" s="145">
        <f t="shared" si="68"/>
        <v>2055</v>
      </c>
      <c r="AG91" s="145">
        <f t="shared" si="68"/>
        <v>2056</v>
      </c>
      <c r="AH91" s="145">
        <f t="shared" si="68"/>
        <v>2057</v>
      </c>
      <c r="AI91" s="145">
        <f t="shared" si="68"/>
        <v>2058</v>
      </c>
      <c r="AJ91" s="145">
        <f t="shared" si="68"/>
        <v>2059</v>
      </c>
      <c r="AK91" s="145">
        <f t="shared" si="68"/>
        <v>2060</v>
      </c>
      <c r="AL91" s="145">
        <f t="shared" si="68"/>
        <v>2061</v>
      </c>
      <c r="AM91" s="145">
        <f t="shared" si="68"/>
        <v>2062</v>
      </c>
      <c r="AN91" s="145">
        <f t="shared" si="68"/>
        <v>2063</v>
      </c>
      <c r="AO91" s="145">
        <f t="shared" si="68"/>
        <v>2064</v>
      </c>
      <c r="AP91" s="145">
        <f t="shared" si="68"/>
        <v>2065</v>
      </c>
    </row>
    <row r="92" spans="1:44" ht="15.6" customHeight="1" x14ac:dyDescent="0.2">
      <c r="A92" s="212" t="s">
        <v>301</v>
      </c>
      <c r="B92" s="96"/>
      <c r="C92" s="96"/>
      <c r="D92" s="96"/>
      <c r="E92" s="96"/>
      <c r="F92" s="96"/>
      <c r="G92" s="96"/>
      <c r="H92" s="96"/>
      <c r="I92" s="96"/>
      <c r="J92" s="96"/>
      <c r="K92" s="96"/>
      <c r="L92" s="213">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5" t="s">
        <v>553</v>
      </c>
      <c r="B97" s="375"/>
      <c r="C97" s="375"/>
      <c r="D97" s="375"/>
      <c r="E97" s="375"/>
      <c r="F97" s="375"/>
      <c r="G97" s="375"/>
      <c r="H97" s="375"/>
      <c r="I97" s="375"/>
      <c r="J97" s="375"/>
      <c r="K97" s="375"/>
      <c r="L97" s="375"/>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hidden="1" thickBot="1" x14ac:dyDescent="0.25">
      <c r="C98" s="214"/>
    </row>
    <row r="99" spans="1:71" s="220" customFormat="1" ht="16.5" hidden="1" thickTop="1" x14ac:dyDescent="0.2">
      <c r="A99" s="215" t="s">
        <v>554</v>
      </c>
      <c r="B99" s="216">
        <f>B81*B85</f>
        <v>-2367225.0466583543</v>
      </c>
      <c r="C99" s="217">
        <f>C81*C85</f>
        <v>0</v>
      </c>
      <c r="D99" s="217">
        <f t="shared" ref="D99:AP99" si="69">D81*D85</f>
        <v>0</v>
      </c>
      <c r="E99" s="217">
        <f t="shared" si="69"/>
        <v>0</v>
      </c>
      <c r="F99" s="217">
        <f t="shared" si="69"/>
        <v>0</v>
      </c>
      <c r="G99" s="217">
        <f t="shared" si="69"/>
        <v>0</v>
      </c>
      <c r="H99" s="217">
        <f t="shared" si="69"/>
        <v>0</v>
      </c>
      <c r="I99" s="217">
        <f t="shared" si="69"/>
        <v>0</v>
      </c>
      <c r="J99" s="217">
        <f>J81*J85</f>
        <v>0</v>
      </c>
      <c r="K99" s="217">
        <f t="shared" si="69"/>
        <v>0</v>
      </c>
      <c r="L99" s="217">
        <f>L81*L85</f>
        <v>0</v>
      </c>
      <c r="M99" s="217">
        <f t="shared" si="69"/>
        <v>0</v>
      </c>
      <c r="N99" s="217">
        <f t="shared" si="69"/>
        <v>0</v>
      </c>
      <c r="O99" s="217">
        <f t="shared" si="69"/>
        <v>0</v>
      </c>
      <c r="P99" s="217">
        <f t="shared" si="69"/>
        <v>0</v>
      </c>
      <c r="Q99" s="217">
        <f t="shared" si="69"/>
        <v>0</v>
      </c>
      <c r="R99" s="217">
        <f t="shared" si="69"/>
        <v>0</v>
      </c>
      <c r="S99" s="217">
        <f t="shared" si="69"/>
        <v>0</v>
      </c>
      <c r="T99" s="217">
        <f t="shared" si="69"/>
        <v>0</v>
      </c>
      <c r="U99" s="217">
        <f t="shared" si="69"/>
        <v>0</v>
      </c>
      <c r="V99" s="217">
        <f t="shared" si="69"/>
        <v>0</v>
      </c>
      <c r="W99" s="217">
        <f t="shared" si="69"/>
        <v>0</v>
      </c>
      <c r="X99" s="217">
        <f t="shared" si="69"/>
        <v>0</v>
      </c>
      <c r="Y99" s="217">
        <f t="shared" si="69"/>
        <v>0</v>
      </c>
      <c r="Z99" s="217">
        <f t="shared" si="69"/>
        <v>0</v>
      </c>
      <c r="AA99" s="217">
        <f t="shared" si="69"/>
        <v>0</v>
      </c>
      <c r="AB99" s="217">
        <f t="shared" si="69"/>
        <v>0</v>
      </c>
      <c r="AC99" s="217">
        <f t="shared" si="69"/>
        <v>0</v>
      </c>
      <c r="AD99" s="217">
        <f t="shared" si="69"/>
        <v>0</v>
      </c>
      <c r="AE99" s="217">
        <f t="shared" si="69"/>
        <v>0</v>
      </c>
      <c r="AF99" s="217">
        <f t="shared" si="69"/>
        <v>0</v>
      </c>
      <c r="AG99" s="217">
        <f t="shared" si="69"/>
        <v>0</v>
      </c>
      <c r="AH99" s="217">
        <f t="shared" si="69"/>
        <v>0</v>
      </c>
      <c r="AI99" s="217">
        <f t="shared" si="69"/>
        <v>0</v>
      </c>
      <c r="AJ99" s="217">
        <f t="shared" si="69"/>
        <v>0</v>
      </c>
      <c r="AK99" s="217">
        <f t="shared" si="69"/>
        <v>0</v>
      </c>
      <c r="AL99" s="217">
        <f t="shared" si="69"/>
        <v>0</v>
      </c>
      <c r="AM99" s="217">
        <f t="shared" si="69"/>
        <v>0</v>
      </c>
      <c r="AN99" s="217">
        <f t="shared" si="69"/>
        <v>0</v>
      </c>
      <c r="AO99" s="217">
        <f t="shared" si="69"/>
        <v>0</v>
      </c>
      <c r="AP99" s="217">
        <f t="shared" si="69"/>
        <v>0</v>
      </c>
      <c r="AQ99" s="218">
        <f>SUM(B99:AP99)</f>
        <v>-2367225.0466583543</v>
      </c>
      <c r="AR99" s="219"/>
      <c r="AS99" s="219"/>
    </row>
    <row r="100" spans="1:71" s="223" customFormat="1" hidden="1" x14ac:dyDescent="0.2">
      <c r="A100" s="221">
        <f>AQ99</f>
        <v>-2367225.0466583543</v>
      </c>
      <c r="B100" s="222"/>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3" customFormat="1" hidden="1" x14ac:dyDescent="0.2">
      <c r="A101" s="221">
        <f>AP87</f>
        <v>-2982889.1825447124</v>
      </c>
      <c r="B101" s="222"/>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3" customFormat="1" hidden="1" x14ac:dyDescent="0.2">
      <c r="A102" s="224" t="s">
        <v>555</v>
      </c>
      <c r="B102" s="225">
        <f>(A101+-A100)/-A100</f>
        <v>-0.26007841407197341</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3" customFormat="1" hidden="1" x14ac:dyDescent="0.2">
      <c r="A103" s="226"/>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7" t="s">
        <v>556</v>
      </c>
      <c r="B104" s="227" t="s">
        <v>557</v>
      </c>
      <c r="C104" s="227" t="s">
        <v>558</v>
      </c>
      <c r="D104" s="227" t="s">
        <v>559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-2.941632161719832</v>
      </c>
      <c r="B105" s="230">
        <f>L88</f>
        <v>0</v>
      </c>
      <c r="C105" s="231" t="str">
        <f>G28</f>
        <v>не окупается</v>
      </c>
      <c r="D105" s="231"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70">C107+1</f>
        <v>2018</v>
      </c>
      <c r="E107" s="235">
        <f t="shared" si="70"/>
        <v>2019</v>
      </c>
      <c r="F107" s="235">
        <f t="shared" si="70"/>
        <v>2020</v>
      </c>
      <c r="G107" s="235">
        <f t="shared" si="70"/>
        <v>2021</v>
      </c>
      <c r="H107" s="235">
        <f t="shared" si="70"/>
        <v>2022</v>
      </c>
      <c r="I107" s="235">
        <f t="shared" si="70"/>
        <v>2023</v>
      </c>
      <c r="J107" s="235">
        <f t="shared" si="70"/>
        <v>2024</v>
      </c>
      <c r="K107" s="235">
        <f t="shared" si="70"/>
        <v>2025</v>
      </c>
      <c r="L107" s="235">
        <f t="shared" si="70"/>
        <v>2026</v>
      </c>
      <c r="M107" s="235">
        <f t="shared" si="70"/>
        <v>2027</v>
      </c>
      <c r="N107" s="235">
        <f t="shared" si="70"/>
        <v>2028</v>
      </c>
      <c r="O107" s="235">
        <f t="shared" si="70"/>
        <v>2029</v>
      </c>
      <c r="P107" s="235">
        <f t="shared" si="70"/>
        <v>2030</v>
      </c>
      <c r="Q107" s="235">
        <f t="shared" si="70"/>
        <v>2031</v>
      </c>
      <c r="R107" s="235">
        <f t="shared" si="70"/>
        <v>2032</v>
      </c>
      <c r="S107" s="235">
        <f t="shared" si="70"/>
        <v>2033</v>
      </c>
      <c r="T107" s="235">
        <f t="shared" si="70"/>
        <v>2034</v>
      </c>
      <c r="U107" s="235">
        <f t="shared" si="70"/>
        <v>2035</v>
      </c>
      <c r="V107" s="235">
        <f t="shared" si="70"/>
        <v>2036</v>
      </c>
      <c r="W107" s="235">
        <f t="shared" si="70"/>
        <v>2037</v>
      </c>
      <c r="X107" s="235">
        <f t="shared" si="70"/>
        <v>2038</v>
      </c>
      <c r="Y107" s="235">
        <f t="shared" si="70"/>
        <v>2039</v>
      </c>
      <c r="Z107" s="235">
        <f t="shared" si="70"/>
        <v>2040</v>
      </c>
      <c r="AA107" s="235">
        <f t="shared" si="70"/>
        <v>2041</v>
      </c>
      <c r="AB107" s="235">
        <f t="shared" si="70"/>
        <v>2042</v>
      </c>
      <c r="AC107" s="235">
        <f t="shared" si="70"/>
        <v>2043</v>
      </c>
      <c r="AD107" s="235">
        <f t="shared" si="70"/>
        <v>2044</v>
      </c>
      <c r="AE107" s="235">
        <f t="shared" si="70"/>
        <v>2045</v>
      </c>
      <c r="AF107" s="235">
        <f t="shared" si="70"/>
        <v>2046</v>
      </c>
      <c r="AG107" s="235">
        <f t="shared" si="70"/>
        <v>2047</v>
      </c>
      <c r="AH107" s="235">
        <f t="shared" si="70"/>
        <v>2048</v>
      </c>
      <c r="AI107" s="235">
        <f t="shared" si="70"/>
        <v>2049</v>
      </c>
      <c r="AJ107" s="235">
        <f t="shared" si="70"/>
        <v>2050</v>
      </c>
      <c r="AK107" s="235">
        <f t="shared" si="70"/>
        <v>2051</v>
      </c>
      <c r="AL107" s="235">
        <f t="shared" si="70"/>
        <v>2052</v>
      </c>
      <c r="AM107" s="235">
        <f t="shared" si="70"/>
        <v>2053</v>
      </c>
      <c r="AN107" s="235">
        <f t="shared" si="70"/>
        <v>2054</v>
      </c>
      <c r="AO107" s="235">
        <f t="shared" si="70"/>
        <v>2055</v>
      </c>
      <c r="AP107" s="235">
        <f t="shared" si="70"/>
        <v>2056</v>
      </c>
      <c r="AT107" s="223"/>
      <c r="AU107" s="223"/>
      <c r="AV107" s="223"/>
      <c r="AW107" s="223"/>
      <c r="AX107" s="223"/>
      <c r="AY107" s="223"/>
      <c r="AZ107" s="223"/>
      <c r="BA107" s="223"/>
      <c r="BB107" s="223"/>
      <c r="BC107" s="223"/>
      <c r="BD107" s="223"/>
      <c r="BE107" s="223"/>
      <c r="BF107" s="223"/>
      <c r="BG107" s="223"/>
    </row>
    <row r="108" spans="1:71" ht="12.75" hidden="1" x14ac:dyDescent="0.2">
      <c r="A108" s="236" t="s">
        <v>561</v>
      </c>
      <c r="B108" s="237"/>
      <c r="C108" s="237">
        <f>C109*$B$111*$B$112*1000</f>
        <v>0</v>
      </c>
      <c r="D108" s="237">
        <f t="shared" ref="D108:AP108" si="71">D109*$B$111*$B$112*1000</f>
        <v>0</v>
      </c>
      <c r="E108" s="237">
        <f>E109*$B$111*$B$112*1000</f>
        <v>0</v>
      </c>
      <c r="F108" s="237">
        <f t="shared" si="71"/>
        <v>0</v>
      </c>
      <c r="G108" s="237">
        <f t="shared" si="71"/>
        <v>0</v>
      </c>
      <c r="H108" s="237">
        <f t="shared" si="71"/>
        <v>0</v>
      </c>
      <c r="I108" s="237">
        <f t="shared" si="71"/>
        <v>0</v>
      </c>
      <c r="J108" s="237">
        <f t="shared" si="71"/>
        <v>0</v>
      </c>
      <c r="K108" s="237">
        <f t="shared" si="71"/>
        <v>0</v>
      </c>
      <c r="L108" s="237">
        <f t="shared" si="71"/>
        <v>0</v>
      </c>
      <c r="M108" s="237">
        <f t="shared" si="71"/>
        <v>0</v>
      </c>
      <c r="N108" s="237">
        <f t="shared" si="71"/>
        <v>0</v>
      </c>
      <c r="O108" s="237">
        <f t="shared" si="71"/>
        <v>0</v>
      </c>
      <c r="P108" s="237">
        <f t="shared" si="71"/>
        <v>0</v>
      </c>
      <c r="Q108" s="237">
        <f t="shared" si="71"/>
        <v>0</v>
      </c>
      <c r="R108" s="237">
        <f t="shared" si="71"/>
        <v>0</v>
      </c>
      <c r="S108" s="237">
        <f t="shared" si="71"/>
        <v>0</v>
      </c>
      <c r="T108" s="237">
        <f t="shared" si="71"/>
        <v>0</v>
      </c>
      <c r="U108" s="237">
        <f t="shared" si="71"/>
        <v>0</v>
      </c>
      <c r="V108" s="237">
        <f t="shared" si="71"/>
        <v>0</v>
      </c>
      <c r="W108" s="237">
        <f t="shared" si="71"/>
        <v>0</v>
      </c>
      <c r="X108" s="237">
        <f t="shared" si="71"/>
        <v>0</v>
      </c>
      <c r="Y108" s="237">
        <f t="shared" si="71"/>
        <v>0</v>
      </c>
      <c r="Z108" s="237">
        <f t="shared" si="71"/>
        <v>0</v>
      </c>
      <c r="AA108" s="237">
        <f t="shared" si="71"/>
        <v>0</v>
      </c>
      <c r="AB108" s="237">
        <f t="shared" si="71"/>
        <v>0</v>
      </c>
      <c r="AC108" s="237">
        <f t="shared" si="71"/>
        <v>0</v>
      </c>
      <c r="AD108" s="237">
        <f t="shared" si="71"/>
        <v>0</v>
      </c>
      <c r="AE108" s="237">
        <f t="shared" si="71"/>
        <v>0</v>
      </c>
      <c r="AF108" s="237">
        <f t="shared" si="71"/>
        <v>0</v>
      </c>
      <c r="AG108" s="237">
        <f t="shared" si="71"/>
        <v>0</v>
      </c>
      <c r="AH108" s="237">
        <f t="shared" si="71"/>
        <v>0</v>
      </c>
      <c r="AI108" s="237">
        <f t="shared" si="71"/>
        <v>0</v>
      </c>
      <c r="AJ108" s="237">
        <f t="shared" si="71"/>
        <v>0</v>
      </c>
      <c r="AK108" s="237">
        <f t="shared" si="71"/>
        <v>0</v>
      </c>
      <c r="AL108" s="237">
        <f t="shared" si="71"/>
        <v>0</v>
      </c>
      <c r="AM108" s="237">
        <f t="shared" si="71"/>
        <v>0</v>
      </c>
      <c r="AN108" s="237">
        <f t="shared" si="71"/>
        <v>0</v>
      </c>
      <c r="AO108" s="237">
        <f t="shared" si="71"/>
        <v>0</v>
      </c>
      <c r="AP108" s="237">
        <f t="shared" si="71"/>
        <v>0</v>
      </c>
      <c r="AT108" s="223"/>
      <c r="AU108" s="223"/>
      <c r="AV108" s="223"/>
      <c r="AW108" s="223"/>
      <c r="AX108" s="223"/>
      <c r="AY108" s="223"/>
      <c r="AZ108" s="223"/>
      <c r="BA108" s="223"/>
      <c r="BB108" s="223"/>
      <c r="BC108" s="223"/>
      <c r="BD108" s="223"/>
      <c r="BE108" s="223"/>
      <c r="BF108" s="223"/>
      <c r="BG108" s="223"/>
    </row>
    <row r="109" spans="1:71" ht="12.75" hidden="1" x14ac:dyDescent="0.2">
      <c r="A109" s="236" t="s">
        <v>562</v>
      </c>
      <c r="B109" s="235"/>
      <c r="C109" s="235">
        <f>B109+$I$120*C113</f>
        <v>0</v>
      </c>
      <c r="D109" s="235">
        <f>C109+$I$120*D113</f>
        <v>0</v>
      </c>
      <c r="E109" s="235">
        <f t="shared" ref="E109:AP109" si="72">D109+$I$120*E113</f>
        <v>0</v>
      </c>
      <c r="F109" s="235">
        <f t="shared" si="72"/>
        <v>0</v>
      </c>
      <c r="G109" s="235">
        <f t="shared" si="72"/>
        <v>0</v>
      </c>
      <c r="H109" s="235">
        <f t="shared" si="72"/>
        <v>0</v>
      </c>
      <c r="I109" s="235">
        <f t="shared" si="72"/>
        <v>0</v>
      </c>
      <c r="J109" s="235">
        <f t="shared" si="72"/>
        <v>0</v>
      </c>
      <c r="K109" s="235">
        <f t="shared" si="72"/>
        <v>0</v>
      </c>
      <c r="L109" s="235">
        <f t="shared" si="72"/>
        <v>0</v>
      </c>
      <c r="M109" s="235">
        <f t="shared" si="72"/>
        <v>0</v>
      </c>
      <c r="N109" s="235">
        <f t="shared" si="72"/>
        <v>0</v>
      </c>
      <c r="O109" s="235">
        <f t="shared" si="72"/>
        <v>0</v>
      </c>
      <c r="P109" s="235">
        <f t="shared" si="72"/>
        <v>0</v>
      </c>
      <c r="Q109" s="235">
        <f t="shared" si="72"/>
        <v>0</v>
      </c>
      <c r="R109" s="235">
        <f t="shared" si="72"/>
        <v>0</v>
      </c>
      <c r="S109" s="235">
        <f t="shared" si="72"/>
        <v>0</v>
      </c>
      <c r="T109" s="235">
        <f t="shared" si="72"/>
        <v>0</v>
      </c>
      <c r="U109" s="235">
        <f t="shared" si="72"/>
        <v>0</v>
      </c>
      <c r="V109" s="235">
        <f t="shared" si="72"/>
        <v>0</v>
      </c>
      <c r="W109" s="235">
        <f t="shared" si="72"/>
        <v>0</v>
      </c>
      <c r="X109" s="235">
        <f t="shared" si="72"/>
        <v>0</v>
      </c>
      <c r="Y109" s="235">
        <f t="shared" si="72"/>
        <v>0</v>
      </c>
      <c r="Z109" s="235">
        <f t="shared" si="72"/>
        <v>0</v>
      </c>
      <c r="AA109" s="235">
        <f t="shared" si="72"/>
        <v>0</v>
      </c>
      <c r="AB109" s="235">
        <f t="shared" si="72"/>
        <v>0</v>
      </c>
      <c r="AC109" s="235">
        <f t="shared" si="72"/>
        <v>0</v>
      </c>
      <c r="AD109" s="235">
        <f t="shared" si="72"/>
        <v>0</v>
      </c>
      <c r="AE109" s="235">
        <f t="shared" si="72"/>
        <v>0</v>
      </c>
      <c r="AF109" s="235">
        <f t="shared" si="72"/>
        <v>0</v>
      </c>
      <c r="AG109" s="235">
        <f t="shared" si="72"/>
        <v>0</v>
      </c>
      <c r="AH109" s="235">
        <f t="shared" si="72"/>
        <v>0</v>
      </c>
      <c r="AI109" s="235">
        <f t="shared" si="72"/>
        <v>0</v>
      </c>
      <c r="AJ109" s="235">
        <f t="shared" si="72"/>
        <v>0</v>
      </c>
      <c r="AK109" s="235">
        <f t="shared" si="72"/>
        <v>0</v>
      </c>
      <c r="AL109" s="235">
        <f t="shared" si="72"/>
        <v>0</v>
      </c>
      <c r="AM109" s="235">
        <f t="shared" si="72"/>
        <v>0</v>
      </c>
      <c r="AN109" s="235">
        <f t="shared" si="72"/>
        <v>0</v>
      </c>
      <c r="AO109" s="235">
        <f t="shared" si="72"/>
        <v>0</v>
      </c>
      <c r="AP109" s="235">
        <f t="shared" si="72"/>
        <v>0</v>
      </c>
      <c r="AT109" s="223"/>
      <c r="AU109" s="223"/>
      <c r="AV109" s="223"/>
      <c r="AW109" s="223"/>
      <c r="AX109" s="223"/>
      <c r="AY109" s="223"/>
      <c r="AZ109" s="223"/>
      <c r="BA109" s="223"/>
      <c r="BB109" s="223"/>
      <c r="BC109" s="223"/>
      <c r="BD109" s="223"/>
      <c r="BE109" s="223"/>
      <c r="BF109" s="223"/>
      <c r="BG109" s="223"/>
    </row>
    <row r="110" spans="1:71" ht="12.75" hidden="1" x14ac:dyDescent="0.2">
      <c r="A110" s="236" t="s">
        <v>563</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T110" s="223"/>
      <c r="AU110" s="223"/>
      <c r="AV110" s="223"/>
      <c r="AW110" s="223"/>
      <c r="AX110" s="223"/>
      <c r="AY110" s="223"/>
      <c r="AZ110" s="223"/>
      <c r="BA110" s="223"/>
      <c r="BB110" s="223"/>
      <c r="BC110" s="223"/>
      <c r="BD110" s="223"/>
      <c r="BE110" s="223"/>
      <c r="BF110" s="223"/>
      <c r="BG110" s="223"/>
    </row>
    <row r="111" spans="1:71" ht="12.75" hidden="1" x14ac:dyDescent="0.2">
      <c r="A111" s="236" t="s">
        <v>564</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T111" s="223"/>
      <c r="AU111" s="223"/>
      <c r="AV111" s="223"/>
      <c r="AW111" s="223"/>
      <c r="AX111" s="223"/>
      <c r="AY111" s="223"/>
      <c r="AZ111" s="223"/>
      <c r="BA111" s="223"/>
      <c r="BB111" s="223"/>
      <c r="BC111" s="223"/>
      <c r="BD111" s="223"/>
      <c r="BE111" s="223"/>
      <c r="BF111" s="223"/>
      <c r="BG111" s="223"/>
    </row>
    <row r="112" spans="1:71" ht="12.75" hidden="1" x14ac:dyDescent="0.2">
      <c r="A112" s="236" t="s">
        <v>565</v>
      </c>
      <c r="B112" s="234">
        <f>$B$131</f>
        <v>0.74426999999999999</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T112" s="223"/>
      <c r="AU112" s="223"/>
      <c r="AV112" s="223"/>
      <c r="AW112" s="223"/>
      <c r="AX112" s="223"/>
      <c r="AY112" s="223"/>
      <c r="AZ112" s="223"/>
      <c r="BA112" s="223"/>
      <c r="BB112" s="223"/>
      <c r="BC112" s="223"/>
      <c r="BD112" s="223"/>
      <c r="BE112" s="223"/>
      <c r="BF112" s="223"/>
      <c r="BG112" s="223"/>
    </row>
    <row r="113" spans="1:71" ht="15" hidden="1" x14ac:dyDescent="0.2">
      <c r="A113" s="239" t="s">
        <v>566</v>
      </c>
      <c r="B113" s="240">
        <v>0</v>
      </c>
      <c r="C113" s="241">
        <v>0.33</v>
      </c>
      <c r="D113" s="241">
        <v>0.33</v>
      </c>
      <c r="E113" s="24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c r="AT113" s="223"/>
      <c r="AU113" s="223"/>
      <c r="AV113" s="223"/>
      <c r="AW113" s="223"/>
      <c r="AX113" s="223"/>
      <c r="AY113" s="223"/>
      <c r="AZ113" s="223"/>
      <c r="BA113" s="223"/>
      <c r="BB113" s="223"/>
      <c r="BC113" s="223"/>
      <c r="BD113" s="223"/>
      <c r="BE113" s="223"/>
      <c r="BF113" s="223"/>
      <c r="BG113" s="223"/>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63" t="s">
        <v>567</v>
      </c>
      <c r="C116" s="364"/>
      <c r="D116" s="363" t="s">
        <v>568</v>
      </c>
      <c r="E116" s="364"/>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569</v>
      </c>
      <c r="B117" s="242"/>
      <c r="C117" s="233" t="s">
        <v>570</v>
      </c>
      <c r="D117" s="242"/>
      <c r="E117" s="233" t="s">
        <v>570</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569</v>
      </c>
      <c r="B118" s="233">
        <f>$B$110*B117</f>
        <v>0</v>
      </c>
      <c r="C118" s="233" t="s">
        <v>134</v>
      </c>
      <c r="D118" s="233">
        <f>$B$110*D117</f>
        <v>0</v>
      </c>
      <c r="E118" s="233" t="s">
        <v>134</v>
      </c>
      <c r="F118" s="236" t="s">
        <v>571</v>
      </c>
      <c r="G118" s="233">
        <f>D117-B117</f>
        <v>0</v>
      </c>
      <c r="H118" s="233" t="s">
        <v>570</v>
      </c>
      <c r="I118" s="233">
        <f>$B$110*G118</f>
        <v>0</v>
      </c>
      <c r="J118" s="233"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572</v>
      </c>
      <c r="G119" s="233">
        <f>I119/$B$110</f>
        <v>0</v>
      </c>
      <c r="H119" s="233" t="s">
        <v>570</v>
      </c>
      <c r="I119" s="242"/>
      <c r="J119" s="233"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573</v>
      </c>
      <c r="G120" s="233">
        <f>G118</f>
        <v>0</v>
      </c>
      <c r="H120" s="233" t="s">
        <v>570</v>
      </c>
      <c r="I120" s="238">
        <f>I118</f>
        <v>0</v>
      </c>
      <c r="J120" s="233"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6"/>
      <c r="B121" s="147"/>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7" t="s">
        <v>601</v>
      </c>
      <c r="B122" s="248">
        <f>'6.2. Паспорт фин осв ввод'!C24</f>
        <v>2.5931651134920002</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7" t="s">
        <v>347</v>
      </c>
      <c r="B123" s="249">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7" t="s">
        <v>574</v>
      </c>
      <c r="B124" s="249"/>
      <c r="C124" s="250"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1"/>
      <c r="B125" s="252"/>
      <c r="C125" s="250"/>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7" t="s">
        <v>576</v>
      </c>
      <c r="B126" s="253">
        <f>$B$122*1000*1000</f>
        <v>2593165.1134920004</v>
      </c>
      <c r="C126" s="147">
        <f>'6.2. Паспорт фин осв ввод'!C30*1000000*1.2</f>
        <v>2593165.1134919999</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7" t="s">
        <v>577</v>
      </c>
      <c r="B127" s="254">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6"/>
      <c r="B128" s="255"/>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51" ht="12.75" hidden="1" x14ac:dyDescent="0.2">
      <c r="A129" s="247" t="s">
        <v>578</v>
      </c>
      <c r="B129" s="256">
        <v>0.2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51" hidden="1" x14ac:dyDescent="0.2">
      <c r="A130" s="257"/>
      <c r="B130" s="258"/>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51" ht="25.5" hidden="1" x14ac:dyDescent="0.2">
      <c r="A131" s="259" t="s">
        <v>579</v>
      </c>
      <c r="B131" s="260">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51" ht="25.5" hidden="1" x14ac:dyDescent="0.2">
      <c r="A132" s="259" t="s">
        <v>580</v>
      </c>
      <c r="B132" s="260">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51" ht="12.75" hidden="1" x14ac:dyDescent="0.2">
      <c r="A133" s="2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51" hidden="1" x14ac:dyDescent="0.2">
      <c r="A134" s="247" t="s">
        <v>581</v>
      </c>
      <c r="C134" s="147" t="s">
        <v>621</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51" ht="12.75" hidden="1" x14ac:dyDescent="0.2">
      <c r="A135" s="247"/>
      <c r="B135" s="261">
        <v>2016</v>
      </c>
      <c r="C135" s="261">
        <f>B135+1</f>
        <v>2017</v>
      </c>
      <c r="D135" s="261">
        <f t="shared" ref="D135:AY135" si="73">C135+1</f>
        <v>2018</v>
      </c>
      <c r="E135" s="261">
        <f t="shared" si="73"/>
        <v>2019</v>
      </c>
      <c r="F135" s="261">
        <f t="shared" si="73"/>
        <v>2020</v>
      </c>
      <c r="G135" s="261">
        <f t="shared" si="73"/>
        <v>2021</v>
      </c>
      <c r="H135" s="261">
        <f t="shared" si="73"/>
        <v>2022</v>
      </c>
      <c r="I135" s="261">
        <f t="shared" si="73"/>
        <v>2023</v>
      </c>
      <c r="J135" s="261">
        <f t="shared" si="73"/>
        <v>2024</v>
      </c>
      <c r="K135" s="261">
        <f t="shared" si="73"/>
        <v>2025</v>
      </c>
      <c r="L135" s="261">
        <f t="shared" si="73"/>
        <v>2026</v>
      </c>
      <c r="M135" s="261">
        <f t="shared" si="73"/>
        <v>2027</v>
      </c>
      <c r="N135" s="261">
        <f t="shared" si="73"/>
        <v>2028</v>
      </c>
      <c r="O135" s="261">
        <f t="shared" si="73"/>
        <v>2029</v>
      </c>
      <c r="P135" s="261">
        <f t="shared" si="73"/>
        <v>2030</v>
      </c>
      <c r="Q135" s="261">
        <f t="shared" si="73"/>
        <v>2031</v>
      </c>
      <c r="R135" s="261">
        <f t="shared" si="73"/>
        <v>2032</v>
      </c>
      <c r="S135" s="261">
        <f t="shared" si="73"/>
        <v>2033</v>
      </c>
      <c r="T135" s="261">
        <f t="shared" si="73"/>
        <v>2034</v>
      </c>
      <c r="U135" s="261">
        <f t="shared" si="73"/>
        <v>2035</v>
      </c>
      <c r="V135" s="261">
        <f t="shared" si="73"/>
        <v>2036</v>
      </c>
      <c r="W135" s="261">
        <f t="shared" si="73"/>
        <v>2037</v>
      </c>
      <c r="X135" s="261">
        <f t="shared" si="73"/>
        <v>2038</v>
      </c>
      <c r="Y135" s="261">
        <f t="shared" si="73"/>
        <v>2039</v>
      </c>
      <c r="Z135" s="261">
        <f t="shared" si="73"/>
        <v>2040</v>
      </c>
      <c r="AA135" s="261">
        <f t="shared" si="73"/>
        <v>2041</v>
      </c>
      <c r="AB135" s="261">
        <f t="shared" si="73"/>
        <v>2042</v>
      </c>
      <c r="AC135" s="261">
        <f t="shared" si="73"/>
        <v>2043</v>
      </c>
      <c r="AD135" s="261">
        <f t="shared" si="73"/>
        <v>2044</v>
      </c>
      <c r="AE135" s="261">
        <f t="shared" si="73"/>
        <v>2045</v>
      </c>
      <c r="AF135" s="261">
        <f t="shared" si="73"/>
        <v>2046</v>
      </c>
      <c r="AG135" s="261">
        <f t="shared" si="73"/>
        <v>2047</v>
      </c>
      <c r="AH135" s="261">
        <f t="shared" si="73"/>
        <v>2048</v>
      </c>
      <c r="AI135" s="261">
        <f t="shared" si="73"/>
        <v>2049</v>
      </c>
      <c r="AJ135" s="261">
        <f t="shared" si="73"/>
        <v>2050</v>
      </c>
      <c r="AK135" s="261">
        <f t="shared" si="73"/>
        <v>2051</v>
      </c>
      <c r="AL135" s="261">
        <f t="shared" si="73"/>
        <v>2052</v>
      </c>
      <c r="AM135" s="261">
        <f t="shared" si="73"/>
        <v>2053</v>
      </c>
      <c r="AN135" s="261">
        <f t="shared" si="73"/>
        <v>2054</v>
      </c>
      <c r="AO135" s="261">
        <f t="shared" si="73"/>
        <v>2055</v>
      </c>
      <c r="AP135" s="261">
        <f t="shared" si="73"/>
        <v>2056</v>
      </c>
      <c r="AQ135" s="261">
        <f t="shared" si="73"/>
        <v>2057</v>
      </c>
      <c r="AR135" s="261">
        <f t="shared" si="73"/>
        <v>2058</v>
      </c>
      <c r="AS135" s="261">
        <f t="shared" si="73"/>
        <v>2059</v>
      </c>
      <c r="AT135" s="261">
        <f t="shared" si="73"/>
        <v>2060</v>
      </c>
      <c r="AU135" s="261">
        <f t="shared" si="73"/>
        <v>2061</v>
      </c>
      <c r="AV135" s="261">
        <f t="shared" si="73"/>
        <v>2062</v>
      </c>
      <c r="AW135" s="261">
        <f t="shared" si="73"/>
        <v>2063</v>
      </c>
      <c r="AX135" s="261">
        <f t="shared" si="73"/>
        <v>2064</v>
      </c>
      <c r="AY135" s="261">
        <f t="shared" si="73"/>
        <v>2065</v>
      </c>
    </row>
    <row r="136" spans="1:51" ht="12.75" hidden="1" x14ac:dyDescent="0.2">
      <c r="A136" s="247" t="s">
        <v>582</v>
      </c>
      <c r="B136" s="261"/>
      <c r="C136" s="262">
        <v>0</v>
      </c>
      <c r="D136" s="262">
        <v>0</v>
      </c>
      <c r="E136" s="263">
        <v>0</v>
      </c>
      <c r="F136" s="309">
        <v>0</v>
      </c>
      <c r="G136" s="309">
        <v>0</v>
      </c>
      <c r="H136" s="314">
        <v>0</v>
      </c>
      <c r="I136" s="314">
        <v>0</v>
      </c>
      <c r="J136" s="314">
        <v>0</v>
      </c>
      <c r="K136" s="314">
        <v>4.7619843182130001E-2</v>
      </c>
      <c r="L136" s="314">
        <v>4.57995653007E-2</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47" t="s">
        <v>583</v>
      </c>
      <c r="B137" s="264"/>
      <c r="C137" s="185">
        <f>(1+B137)*(1+C136)-1</f>
        <v>0</v>
      </c>
      <c r="D137" s="185">
        <f t="shared" ref="D137:AY137" si="74">(1+C137)*(1+D136)-1</f>
        <v>0</v>
      </c>
      <c r="E137" s="185">
        <f t="shared" si="74"/>
        <v>0</v>
      </c>
      <c r="F137" s="185">
        <f t="shared" si="74"/>
        <v>0</v>
      </c>
      <c r="G137" s="185">
        <f t="shared" si="74"/>
        <v>0</v>
      </c>
      <c r="H137" s="185">
        <f t="shared" si="74"/>
        <v>0</v>
      </c>
      <c r="I137" s="185">
        <f t="shared" si="74"/>
        <v>0</v>
      </c>
      <c r="J137" s="185">
        <f t="shared" si="74"/>
        <v>0</v>
      </c>
      <c r="K137" s="185">
        <f t="shared" si="74"/>
        <v>4.7619843182129973E-2</v>
      </c>
      <c r="L137" s="185">
        <f t="shared" si="74"/>
        <v>9.5600376600258885E-2</v>
      </c>
      <c r="M137" s="185">
        <f t="shared" si="74"/>
        <v>0.14577839759183386</v>
      </c>
      <c r="N137" s="185">
        <f t="shared" si="74"/>
        <v>0.1982545501324724</v>
      </c>
      <c r="O137" s="185">
        <f t="shared" si="74"/>
        <v>0.25313408764812539</v>
      </c>
      <c r="P137" s="185">
        <f t="shared" si="74"/>
        <v>0.31052708412589869</v>
      </c>
      <c r="Q137" s="185">
        <f t="shared" si="74"/>
        <v>0.37054865489365874</v>
      </c>
      <c r="R137" s="185">
        <f t="shared" si="74"/>
        <v>0.43331918751124743</v>
      </c>
      <c r="S137" s="185">
        <f t="shared" si="74"/>
        <v>0.4989645832364149</v>
      </c>
      <c r="T137" s="185">
        <f t="shared" si="74"/>
        <v>0.5676165095497876</v>
      </c>
      <c r="U137" s="185">
        <f t="shared" si="74"/>
        <v>0.63941266424536836</v>
      </c>
      <c r="V137" s="185">
        <f t="shared" si="74"/>
        <v>0.71449705161626853</v>
      </c>
      <c r="W137" s="185">
        <f t="shared" si="74"/>
        <v>0.79302027128962527</v>
      </c>
      <c r="X137" s="185">
        <f t="shared" si="74"/>
        <v>0.87513982029003312</v>
      </c>
      <c r="Y137" s="185">
        <f t="shared" si="74"/>
        <v>0.9610204089373493</v>
      </c>
      <c r="Z137" s="185">
        <f t="shared" si="74"/>
        <v>1.0508342912124808</v>
      </c>
      <c r="AA137" s="185">
        <f t="shared" si="74"/>
        <v>1.1447616102537816</v>
      </c>
      <c r="AB137" s="185">
        <f t="shared" si="74"/>
        <v>1.242990759677034</v>
      </c>
      <c r="AC137" s="185">
        <f t="shared" si="74"/>
        <v>1.3457187614437287</v>
      </c>
      <c r="AD137" s="185">
        <f t="shared" si="74"/>
        <v>1.4531516610355477</v>
      </c>
      <c r="AE137" s="185">
        <f t="shared" si="74"/>
        <v>1.5655049407276658</v>
      </c>
      <c r="AF137" s="185">
        <f t="shared" si="74"/>
        <v>1.6830039517897908</v>
      </c>
      <c r="AG137" s="185">
        <f t="shared" si="74"/>
        <v>1.8058843664818234</v>
      </c>
      <c r="AH137" s="185">
        <f t="shared" si="74"/>
        <v>1.9343926507507208</v>
      </c>
      <c r="AI137" s="185">
        <f t="shared" si="74"/>
        <v>2.0687865585766723</v>
      </c>
      <c r="AJ137" s="185">
        <f t="shared" si="74"/>
        <v>2.2093356489601148</v>
      </c>
      <c r="AK137" s="185">
        <f t="shared" si="74"/>
        <v>2.356321826586528</v>
      </c>
      <c r="AL137" s="185">
        <f t="shared" si="74"/>
        <v>2.5100399072534421</v>
      </c>
      <c r="AM137" s="185">
        <f t="shared" si="74"/>
        <v>2.6707982091937588</v>
      </c>
      <c r="AN137" s="185">
        <f t="shared" si="74"/>
        <v>2.8389191714814208</v>
      </c>
      <c r="AO137" s="185">
        <f t="shared" si="74"/>
        <v>3.0147400007597929</v>
      </c>
      <c r="AP137" s="185">
        <f t="shared" si="74"/>
        <v>3.198613347589923</v>
      </c>
      <c r="AQ137" s="185">
        <f t="shared" si="74"/>
        <v>3.3909080137752579</v>
      </c>
      <c r="AR137" s="185">
        <f t="shared" si="74"/>
        <v>3.5920096920815245</v>
      </c>
      <c r="AS137" s="185">
        <f t="shared" si="74"/>
        <v>3.8023217398354596</v>
      </c>
      <c r="AT137" s="185">
        <f t="shared" si="74"/>
        <v>4.0222659879540243</v>
      </c>
      <c r="AU137" s="185">
        <f t="shared" si="74"/>
        <v>4.2522835870268088</v>
      </c>
      <c r="AV137" s="185">
        <f t="shared" si="74"/>
        <v>4.492835892148638</v>
      </c>
      <c r="AW137" s="185">
        <f>(1+AV137)*(1+AW136)-1</f>
        <v>4.7444053882771282</v>
      </c>
      <c r="AX137" s="185">
        <f t="shared" si="74"/>
        <v>5.0074966579712195</v>
      </c>
      <c r="AY137" s="185">
        <f t="shared" si="74"/>
        <v>5.2826373934517088</v>
      </c>
    </row>
    <row r="138" spans="1:51" hidden="1" x14ac:dyDescent="0.2">
      <c r="B138" s="264"/>
      <c r="C138" s="265"/>
      <c r="D138" s="265"/>
      <c r="E138" s="265"/>
      <c r="F138" s="265"/>
      <c r="G138" s="265"/>
      <c r="H138" s="265"/>
      <c r="I138" s="265"/>
      <c r="J138" s="265"/>
      <c r="K138" s="265"/>
      <c r="L138" s="265"/>
      <c r="M138" s="265"/>
      <c r="N138" s="265"/>
      <c r="O138" s="265"/>
      <c r="P138" s="265"/>
      <c r="Q138" s="265"/>
      <c r="R138" s="265"/>
      <c r="S138" s="265"/>
      <c r="T138" s="265"/>
      <c r="U138" s="265"/>
      <c r="V138" s="265"/>
      <c r="W138" s="265"/>
      <c r="X138" s="265"/>
      <c r="Y138" s="265"/>
      <c r="Z138" s="265"/>
      <c r="AA138" s="265"/>
      <c r="AB138" s="265"/>
      <c r="AC138" s="265"/>
      <c r="AD138" s="265"/>
      <c r="AE138" s="265"/>
      <c r="AF138" s="265"/>
      <c r="AG138" s="265"/>
      <c r="AH138" s="265"/>
      <c r="AI138" s="265"/>
      <c r="AJ138" s="265"/>
      <c r="AK138" s="265"/>
      <c r="AL138" s="265"/>
      <c r="AM138" s="265"/>
      <c r="AN138" s="265"/>
      <c r="AO138" s="265"/>
      <c r="AP138" s="265"/>
      <c r="AR138" s="147"/>
      <c r="AS138" s="147"/>
    </row>
    <row r="139" spans="1:51" ht="12.75" hidden="1" x14ac:dyDescent="0.2">
      <c r="A139" s="246"/>
      <c r="B139" s="261">
        <v>2016</v>
      </c>
      <c r="C139" s="261">
        <f>B139+1</f>
        <v>2017</v>
      </c>
      <c r="D139" s="261">
        <f t="shared" ref="D139:S140" si="75">C139+1</f>
        <v>2018</v>
      </c>
      <c r="E139" s="261">
        <f t="shared" si="75"/>
        <v>2019</v>
      </c>
      <c r="F139" s="261">
        <f t="shared" si="75"/>
        <v>2020</v>
      </c>
      <c r="G139" s="261">
        <f t="shared" si="75"/>
        <v>2021</v>
      </c>
      <c r="H139" s="261">
        <f t="shared" si="75"/>
        <v>2022</v>
      </c>
      <c r="I139" s="261">
        <f t="shared" si="75"/>
        <v>2023</v>
      </c>
      <c r="J139" s="261">
        <f t="shared" si="75"/>
        <v>2024</v>
      </c>
      <c r="K139" s="261">
        <f t="shared" si="75"/>
        <v>2025</v>
      </c>
      <c r="L139" s="261">
        <f t="shared" si="75"/>
        <v>2026</v>
      </c>
      <c r="M139" s="261">
        <f t="shared" si="75"/>
        <v>2027</v>
      </c>
      <c r="N139" s="261">
        <f t="shared" si="75"/>
        <v>2028</v>
      </c>
      <c r="O139" s="261">
        <f t="shared" si="75"/>
        <v>2029</v>
      </c>
      <c r="P139" s="261">
        <f t="shared" si="75"/>
        <v>2030</v>
      </c>
      <c r="Q139" s="261">
        <f t="shared" si="75"/>
        <v>2031</v>
      </c>
      <c r="R139" s="261">
        <f t="shared" si="75"/>
        <v>2032</v>
      </c>
      <c r="S139" s="261">
        <f t="shared" si="75"/>
        <v>2033</v>
      </c>
      <c r="T139" s="261">
        <f t="shared" ref="T139:AI140" si="76">S139+1</f>
        <v>2034</v>
      </c>
      <c r="U139" s="261">
        <f t="shared" si="76"/>
        <v>2035</v>
      </c>
      <c r="V139" s="261">
        <f t="shared" si="76"/>
        <v>2036</v>
      </c>
      <c r="W139" s="261">
        <f t="shared" si="76"/>
        <v>2037</v>
      </c>
      <c r="X139" s="261">
        <f t="shared" si="76"/>
        <v>2038</v>
      </c>
      <c r="Y139" s="261">
        <f t="shared" si="76"/>
        <v>2039</v>
      </c>
      <c r="Z139" s="261">
        <f t="shared" si="76"/>
        <v>2040</v>
      </c>
      <c r="AA139" s="261">
        <f t="shared" si="76"/>
        <v>2041</v>
      </c>
      <c r="AB139" s="261">
        <f t="shared" si="76"/>
        <v>2042</v>
      </c>
      <c r="AC139" s="261">
        <f t="shared" si="76"/>
        <v>2043</v>
      </c>
      <c r="AD139" s="261">
        <f t="shared" si="76"/>
        <v>2044</v>
      </c>
      <c r="AE139" s="261">
        <f t="shared" si="76"/>
        <v>2045</v>
      </c>
      <c r="AF139" s="261">
        <f t="shared" si="76"/>
        <v>2046</v>
      </c>
      <c r="AG139" s="261">
        <f t="shared" si="76"/>
        <v>2047</v>
      </c>
      <c r="AH139" s="261">
        <f t="shared" si="76"/>
        <v>2048</v>
      </c>
      <c r="AI139" s="261">
        <f t="shared" si="76"/>
        <v>2049</v>
      </c>
      <c r="AJ139" s="261">
        <f t="shared" ref="AJ139:AY140" si="77">AI139+1</f>
        <v>2050</v>
      </c>
      <c r="AK139" s="261">
        <f t="shared" si="77"/>
        <v>2051</v>
      </c>
      <c r="AL139" s="261">
        <f t="shared" si="77"/>
        <v>2052</v>
      </c>
      <c r="AM139" s="261">
        <f t="shared" si="77"/>
        <v>2053</v>
      </c>
      <c r="AN139" s="261">
        <f t="shared" si="77"/>
        <v>2054</v>
      </c>
      <c r="AO139" s="261">
        <f t="shared" si="77"/>
        <v>2055</v>
      </c>
      <c r="AP139" s="261">
        <f t="shared" si="77"/>
        <v>2056</v>
      </c>
      <c r="AQ139" s="261">
        <f t="shared" si="77"/>
        <v>2057</v>
      </c>
      <c r="AR139" s="261">
        <f t="shared" si="77"/>
        <v>2058</v>
      </c>
      <c r="AS139" s="261">
        <f t="shared" si="77"/>
        <v>2059</v>
      </c>
      <c r="AT139" s="261">
        <f t="shared" si="77"/>
        <v>2060</v>
      </c>
      <c r="AU139" s="261">
        <f t="shared" si="77"/>
        <v>2061</v>
      </c>
      <c r="AV139" s="261">
        <f t="shared" si="77"/>
        <v>2062</v>
      </c>
      <c r="AW139" s="261">
        <f t="shared" si="77"/>
        <v>2063</v>
      </c>
      <c r="AX139" s="261">
        <f t="shared" si="77"/>
        <v>2064</v>
      </c>
      <c r="AY139" s="261">
        <f t="shared" si="77"/>
        <v>2065</v>
      </c>
    </row>
    <row r="140" spans="1:51" hidden="1" x14ac:dyDescent="0.2">
      <c r="A140" s="246"/>
      <c r="B140" s="266">
        <v>0</v>
      </c>
      <c r="C140" s="266">
        <v>0</v>
      </c>
      <c r="D140" s="266">
        <v>0</v>
      </c>
      <c r="E140" s="266">
        <v>0</v>
      </c>
      <c r="F140" s="266">
        <v>0</v>
      </c>
      <c r="G140" s="266">
        <v>0</v>
      </c>
      <c r="H140" s="266">
        <v>0</v>
      </c>
      <c r="I140" s="266">
        <v>0</v>
      </c>
      <c r="J140" s="266">
        <v>0</v>
      </c>
      <c r="K140" s="266">
        <f t="shared" si="75"/>
        <v>1</v>
      </c>
      <c r="L140" s="266">
        <f t="shared" si="75"/>
        <v>2</v>
      </c>
      <c r="M140" s="266">
        <f t="shared" si="75"/>
        <v>3</v>
      </c>
      <c r="N140" s="266">
        <f t="shared" si="75"/>
        <v>4</v>
      </c>
      <c r="O140" s="266">
        <f t="shared" si="75"/>
        <v>5</v>
      </c>
      <c r="P140" s="266">
        <f t="shared" si="75"/>
        <v>6</v>
      </c>
      <c r="Q140" s="266">
        <f t="shared" si="75"/>
        <v>7</v>
      </c>
      <c r="R140" s="266">
        <f t="shared" si="75"/>
        <v>8</v>
      </c>
      <c r="S140" s="266">
        <f t="shared" si="75"/>
        <v>9</v>
      </c>
      <c r="T140" s="266">
        <f t="shared" si="76"/>
        <v>10</v>
      </c>
      <c r="U140" s="266">
        <f t="shared" si="76"/>
        <v>11</v>
      </c>
      <c r="V140" s="266">
        <f t="shared" si="76"/>
        <v>12</v>
      </c>
      <c r="W140" s="266">
        <f t="shared" si="76"/>
        <v>13</v>
      </c>
      <c r="X140" s="266">
        <f t="shared" si="76"/>
        <v>14</v>
      </c>
      <c r="Y140" s="266">
        <f t="shared" si="76"/>
        <v>15</v>
      </c>
      <c r="Z140" s="266">
        <f t="shared" si="76"/>
        <v>16</v>
      </c>
      <c r="AA140" s="266">
        <f t="shared" si="76"/>
        <v>17</v>
      </c>
      <c r="AB140" s="266">
        <f t="shared" si="76"/>
        <v>18</v>
      </c>
      <c r="AC140" s="266">
        <f t="shared" si="76"/>
        <v>19</v>
      </c>
      <c r="AD140" s="266">
        <f t="shared" si="76"/>
        <v>20</v>
      </c>
      <c r="AE140" s="266">
        <f t="shared" si="76"/>
        <v>21</v>
      </c>
      <c r="AF140" s="266">
        <f t="shared" si="76"/>
        <v>22</v>
      </c>
      <c r="AG140" s="266">
        <f t="shared" si="76"/>
        <v>23</v>
      </c>
      <c r="AH140" s="266">
        <f t="shared" si="76"/>
        <v>24</v>
      </c>
      <c r="AI140" s="266">
        <f t="shared" si="76"/>
        <v>25</v>
      </c>
      <c r="AJ140" s="266">
        <f t="shared" si="77"/>
        <v>26</v>
      </c>
      <c r="AK140" s="266">
        <f t="shared" si="77"/>
        <v>27</v>
      </c>
      <c r="AL140" s="266">
        <f t="shared" si="77"/>
        <v>28</v>
      </c>
      <c r="AM140" s="266">
        <f t="shared" si="77"/>
        <v>29</v>
      </c>
      <c r="AN140" s="266">
        <f t="shared" si="77"/>
        <v>30</v>
      </c>
      <c r="AO140" s="266">
        <f t="shared" si="77"/>
        <v>31</v>
      </c>
      <c r="AP140" s="266">
        <f>AO140+1</f>
        <v>32</v>
      </c>
      <c r="AQ140" s="266">
        <f t="shared" si="77"/>
        <v>33</v>
      </c>
      <c r="AR140" s="266">
        <f t="shared" si="77"/>
        <v>34</v>
      </c>
      <c r="AS140" s="266">
        <f t="shared" si="77"/>
        <v>35</v>
      </c>
      <c r="AT140" s="266">
        <f t="shared" si="77"/>
        <v>36</v>
      </c>
      <c r="AU140" s="266">
        <f t="shared" si="77"/>
        <v>37</v>
      </c>
      <c r="AV140" s="266">
        <f t="shared" si="77"/>
        <v>38</v>
      </c>
      <c r="AW140" s="266">
        <f t="shared" si="77"/>
        <v>39</v>
      </c>
      <c r="AX140" s="266">
        <f t="shared" si="77"/>
        <v>40</v>
      </c>
      <c r="AY140" s="266">
        <f t="shared" si="77"/>
        <v>41</v>
      </c>
    </row>
    <row r="141" spans="1:51" ht="15" hidden="1" x14ac:dyDescent="0.2">
      <c r="A141" s="246"/>
      <c r="B141" s="267">
        <v>0.5</v>
      </c>
      <c r="C141" s="267">
        <f>AVERAGE(B140:C140)</f>
        <v>0</v>
      </c>
      <c r="D141" s="267">
        <f>AVERAGE(C140:D140)</f>
        <v>0</v>
      </c>
      <c r="E141" s="267">
        <f>AVERAGE(D140:E140)</f>
        <v>0</v>
      </c>
      <c r="F141" s="267">
        <f t="shared" ref="F141:AO141" si="78">AVERAGE(E140:F140)</f>
        <v>0</v>
      </c>
      <c r="G141" s="267">
        <f t="shared" si="78"/>
        <v>0</v>
      </c>
      <c r="H141" s="267">
        <f t="shared" si="78"/>
        <v>0</v>
      </c>
      <c r="I141" s="267">
        <f t="shared" si="78"/>
        <v>0</v>
      </c>
      <c r="J141" s="267">
        <f t="shared" si="78"/>
        <v>0</v>
      </c>
      <c r="K141" s="267">
        <f t="shared" si="78"/>
        <v>0.5</v>
      </c>
      <c r="L141" s="267">
        <f t="shared" si="78"/>
        <v>1.5</v>
      </c>
      <c r="M141" s="267">
        <f t="shared" si="78"/>
        <v>2.5</v>
      </c>
      <c r="N141" s="267">
        <f t="shared" si="78"/>
        <v>3.5</v>
      </c>
      <c r="O141" s="267">
        <f t="shared" si="78"/>
        <v>4.5</v>
      </c>
      <c r="P141" s="267">
        <f t="shared" si="78"/>
        <v>5.5</v>
      </c>
      <c r="Q141" s="267">
        <f t="shared" si="78"/>
        <v>6.5</v>
      </c>
      <c r="R141" s="267">
        <f t="shared" si="78"/>
        <v>7.5</v>
      </c>
      <c r="S141" s="267">
        <f t="shared" si="78"/>
        <v>8.5</v>
      </c>
      <c r="T141" s="267">
        <f t="shared" si="78"/>
        <v>9.5</v>
      </c>
      <c r="U141" s="267">
        <f t="shared" si="78"/>
        <v>10.5</v>
      </c>
      <c r="V141" s="267">
        <f t="shared" si="78"/>
        <v>11.5</v>
      </c>
      <c r="W141" s="267">
        <f t="shared" si="78"/>
        <v>12.5</v>
      </c>
      <c r="X141" s="267">
        <f t="shared" si="78"/>
        <v>13.5</v>
      </c>
      <c r="Y141" s="267">
        <f t="shared" si="78"/>
        <v>14.5</v>
      </c>
      <c r="Z141" s="267">
        <f t="shared" si="78"/>
        <v>15.5</v>
      </c>
      <c r="AA141" s="267">
        <f t="shared" si="78"/>
        <v>16.5</v>
      </c>
      <c r="AB141" s="267">
        <f t="shared" si="78"/>
        <v>17.5</v>
      </c>
      <c r="AC141" s="267">
        <f t="shared" si="78"/>
        <v>18.5</v>
      </c>
      <c r="AD141" s="267">
        <f t="shared" si="78"/>
        <v>19.5</v>
      </c>
      <c r="AE141" s="267">
        <f t="shared" si="78"/>
        <v>20.5</v>
      </c>
      <c r="AF141" s="267">
        <f t="shared" si="78"/>
        <v>21.5</v>
      </c>
      <c r="AG141" s="267">
        <f t="shared" si="78"/>
        <v>22.5</v>
      </c>
      <c r="AH141" s="267">
        <f t="shared" si="78"/>
        <v>23.5</v>
      </c>
      <c r="AI141" s="267">
        <f t="shared" si="78"/>
        <v>24.5</v>
      </c>
      <c r="AJ141" s="267">
        <f t="shared" si="78"/>
        <v>25.5</v>
      </c>
      <c r="AK141" s="267">
        <f t="shared" si="78"/>
        <v>26.5</v>
      </c>
      <c r="AL141" s="267">
        <f t="shared" si="78"/>
        <v>27.5</v>
      </c>
      <c r="AM141" s="267">
        <f t="shared" si="78"/>
        <v>28.5</v>
      </c>
      <c r="AN141" s="267">
        <f t="shared" si="78"/>
        <v>29.5</v>
      </c>
      <c r="AO141" s="267">
        <f t="shared" si="78"/>
        <v>30.5</v>
      </c>
      <c r="AP141" s="267">
        <f>AVERAGE(AO140:AP140)</f>
        <v>31.5</v>
      </c>
      <c r="AQ141" s="267">
        <f t="shared" ref="AQ141:AY141" si="79">AVERAGE(AP140:AQ140)</f>
        <v>32.5</v>
      </c>
      <c r="AR141" s="267">
        <f t="shared" si="79"/>
        <v>33.5</v>
      </c>
      <c r="AS141" s="267">
        <f t="shared" si="79"/>
        <v>34.5</v>
      </c>
      <c r="AT141" s="267">
        <f t="shared" si="79"/>
        <v>35.5</v>
      </c>
      <c r="AU141" s="267">
        <f t="shared" si="79"/>
        <v>36.5</v>
      </c>
      <c r="AV141" s="267">
        <f t="shared" si="79"/>
        <v>37.5</v>
      </c>
      <c r="AW141" s="267">
        <f t="shared" si="79"/>
        <v>38.5</v>
      </c>
      <c r="AX141" s="267">
        <f t="shared" si="79"/>
        <v>39.5</v>
      </c>
      <c r="AY141" s="267">
        <f t="shared" si="79"/>
        <v>40.5</v>
      </c>
    </row>
    <row r="142" spans="1:51" ht="12.75" hidden="1" x14ac:dyDescent="0.2">
      <c r="A142" s="246"/>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51" ht="12.75" hidden="1" x14ac:dyDescent="0.2">
      <c r="A143" s="246"/>
      <c r="B143" s="147"/>
      <c r="C143" s="147"/>
      <c r="D143" s="147"/>
      <c r="E143" s="147"/>
      <c r="F143" s="147"/>
      <c r="G143" s="147"/>
      <c r="H143" s="147">
        <v>114.63142733059399</v>
      </c>
      <c r="I143" s="147">
        <v>106.968874824043</v>
      </c>
      <c r="J143" s="147">
        <v>105.27260918901</v>
      </c>
      <c r="K143" s="147">
        <v>104.761984318213</v>
      </c>
      <c r="L143" s="147">
        <v>104.57995653007001</v>
      </c>
      <c r="M143" s="147">
        <v>104.57995653006968</v>
      </c>
      <c r="N143" s="147">
        <v>104.57995653006968</v>
      </c>
      <c r="O143" s="147">
        <v>104.57995653006968</v>
      </c>
      <c r="P143" s="147">
        <v>104.57995653006968</v>
      </c>
      <c r="Q143" s="147">
        <v>104.57995653006968</v>
      </c>
      <c r="R143" s="147">
        <v>104.57995653006968</v>
      </c>
      <c r="S143" s="147">
        <v>104.57995653006968</v>
      </c>
      <c r="T143" s="147">
        <v>104.57995653006968</v>
      </c>
      <c r="U143" s="147">
        <v>104.57995653006968</v>
      </c>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51" ht="12.75" hidden="1" x14ac:dyDescent="0.2">
      <c r="A144" s="246"/>
      <c r="B144" s="147"/>
      <c r="C144" s="147"/>
      <c r="D144" s="147"/>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row>
    <row r="145" spans="1:71" ht="12.75" hidden="1" x14ac:dyDescent="0.2">
      <c r="A145" s="246"/>
      <c r="B145" s="147"/>
      <c r="C145" s="147"/>
      <c r="D145" s="147"/>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147"/>
      <c r="AL145" s="147"/>
      <c r="AM145" s="147"/>
      <c r="AN145" s="147"/>
      <c r="AO145" s="147"/>
      <c r="AP145" s="147"/>
      <c r="AQ145" s="147"/>
      <c r="AR145" s="147"/>
      <c r="AS145" s="147"/>
    </row>
    <row r="146" spans="1:71" ht="12.75" hidden="1" x14ac:dyDescent="0.2">
      <c r="A146" s="246"/>
      <c r="B146" s="147"/>
      <c r="C146" s="147"/>
      <c r="D146" s="147"/>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147"/>
      <c r="AL146" s="147"/>
      <c r="AM146" s="147"/>
      <c r="AN146" s="147"/>
      <c r="AO146" s="147"/>
      <c r="AP146" s="147"/>
      <c r="AQ146" s="147"/>
      <c r="AR146" s="147"/>
      <c r="AS146" s="147"/>
    </row>
    <row r="147" spans="1:71" ht="12.75" hidden="1" x14ac:dyDescent="0.2">
      <c r="A147" s="246"/>
      <c r="B147" s="147"/>
      <c r="C147" s="147"/>
      <c r="D147" s="147"/>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147"/>
      <c r="AL147" s="147"/>
      <c r="AM147" s="147"/>
      <c r="AN147" s="147"/>
      <c r="AO147" s="147"/>
      <c r="AP147" s="147"/>
      <c r="AQ147" s="147"/>
      <c r="AR147" s="147"/>
      <c r="AS147" s="147"/>
    </row>
    <row r="148" spans="1:71" ht="12.75" hidden="1" x14ac:dyDescent="0.2">
      <c r="A148" s="246"/>
      <c r="B148" s="147"/>
      <c r="C148" s="147"/>
      <c r="D148" s="147"/>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147"/>
      <c r="AL148" s="147"/>
      <c r="AM148" s="147"/>
      <c r="AN148" s="147"/>
      <c r="AO148" s="147"/>
      <c r="AP148" s="147"/>
      <c r="AQ148" s="147"/>
      <c r="AR148" s="147"/>
      <c r="AS148" s="147"/>
    </row>
    <row r="149" spans="1:71" ht="12.75" hidden="1" x14ac:dyDescent="0.2">
      <c r="A149" s="246"/>
      <c r="B149" s="147"/>
      <c r="C149" s="147"/>
      <c r="D149" s="147"/>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147"/>
      <c r="AL149" s="147"/>
      <c r="AM149" s="147"/>
      <c r="AN149" s="147"/>
      <c r="AO149" s="147"/>
      <c r="AP149" s="147"/>
      <c r="AQ149" s="147"/>
      <c r="AR149" s="147"/>
      <c r="AS149" s="147"/>
    </row>
    <row r="150" spans="1:71" ht="12.75" hidden="1" x14ac:dyDescent="0.2">
      <c r="A150" s="246"/>
      <c r="B150" s="147"/>
      <c r="C150" s="147"/>
      <c r="D150" s="147"/>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147"/>
      <c r="AL150" s="147"/>
      <c r="AM150" s="147"/>
      <c r="AN150" s="147"/>
      <c r="AO150" s="147"/>
      <c r="AP150" s="147"/>
      <c r="AQ150" s="147"/>
      <c r="AR150" s="147"/>
      <c r="AS150" s="147"/>
    </row>
    <row r="151" spans="1:71" ht="12.75" hidden="1" x14ac:dyDescent="0.2">
      <c r="A151" s="246"/>
      <c r="B151" s="147"/>
      <c r="C151" s="147"/>
      <c r="D151" s="147"/>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147"/>
      <c r="AL151" s="147"/>
      <c r="AM151" s="147"/>
      <c r="AN151" s="147"/>
      <c r="AO151" s="147"/>
      <c r="AP151" s="147"/>
      <c r="AQ151" s="147"/>
      <c r="AR151" s="147"/>
      <c r="AS151" s="147"/>
    </row>
    <row r="152" spans="1:71" ht="12.75" hidden="1" x14ac:dyDescent="0.2">
      <c r="A152" s="246"/>
      <c r="B152" s="147"/>
      <c r="C152" s="147"/>
      <c r="D152" s="147"/>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7"/>
      <c r="AD152" s="147"/>
      <c r="AE152" s="147"/>
      <c r="AF152" s="147"/>
      <c r="AG152" s="147"/>
      <c r="AH152" s="147"/>
      <c r="AI152" s="147"/>
      <c r="AJ152" s="147"/>
      <c r="AK152" s="147"/>
      <c r="AL152" s="147"/>
      <c r="AM152" s="147"/>
      <c r="AN152" s="147"/>
      <c r="AO152" s="147"/>
      <c r="AP152" s="147"/>
      <c r="AQ152" s="147"/>
      <c r="AR152" s="147"/>
      <c r="AS152" s="147"/>
    </row>
    <row r="153" spans="1:71" ht="12.75" hidden="1" x14ac:dyDescent="0.2">
      <c r="A153" s="246"/>
      <c r="B153" s="147"/>
      <c r="C153" s="147"/>
      <c r="D153" s="147"/>
      <c r="E153" s="147"/>
      <c r="F153" s="147"/>
      <c r="G153" s="147"/>
      <c r="H153" s="147"/>
      <c r="I153" s="147"/>
      <c r="J153" s="147"/>
      <c r="K153" s="147"/>
      <c r="L153" s="147"/>
      <c r="M153" s="147"/>
      <c r="N153" s="147"/>
      <c r="O153" s="147"/>
      <c r="P153" s="147"/>
      <c r="Q153" s="147"/>
      <c r="R153" s="147"/>
      <c r="S153" s="147"/>
      <c r="T153" s="147"/>
      <c r="U153" s="147"/>
      <c r="V153" s="147"/>
      <c r="W153" s="147"/>
      <c r="X153" s="147"/>
      <c r="Y153" s="147"/>
      <c r="Z153" s="147"/>
      <c r="AA153" s="147"/>
      <c r="AB153" s="147"/>
      <c r="AC153" s="147"/>
      <c r="AD153" s="147"/>
      <c r="AE153" s="147"/>
      <c r="AF153" s="147"/>
      <c r="AG153" s="147"/>
      <c r="AH153" s="147"/>
      <c r="AI153" s="147"/>
      <c r="AJ153" s="147"/>
      <c r="AK153" s="147"/>
      <c r="AL153" s="147"/>
      <c r="AM153" s="147"/>
      <c r="AN153" s="147"/>
      <c r="AO153" s="147"/>
      <c r="AP153" s="147"/>
      <c r="AQ153" s="147"/>
      <c r="AR153" s="147"/>
      <c r="AS153" s="147"/>
    </row>
    <row r="154" spans="1:71" ht="12.75" hidden="1" x14ac:dyDescent="0.2">
      <c r="A154" s="246"/>
      <c r="B154" s="147"/>
      <c r="C154" s="147"/>
      <c r="D154" s="147"/>
      <c r="E154" s="147"/>
      <c r="F154" s="147"/>
      <c r="G154" s="147"/>
      <c r="H154" s="147"/>
      <c r="I154" s="147"/>
      <c r="J154" s="147"/>
      <c r="K154" s="147"/>
      <c r="L154" s="147"/>
      <c r="M154" s="147"/>
      <c r="N154" s="147"/>
      <c r="O154" s="147"/>
      <c r="P154" s="147"/>
      <c r="Q154" s="147"/>
      <c r="R154" s="147"/>
      <c r="S154" s="147"/>
      <c r="T154" s="147"/>
      <c r="U154" s="147"/>
      <c r="V154" s="147"/>
      <c r="W154" s="147"/>
      <c r="X154" s="147"/>
      <c r="Y154" s="147"/>
      <c r="Z154" s="147"/>
      <c r="AA154" s="147"/>
      <c r="AB154" s="147"/>
      <c r="AC154" s="147"/>
      <c r="AD154" s="147"/>
      <c r="AE154" s="147"/>
      <c r="AF154" s="147"/>
      <c r="AG154" s="147"/>
      <c r="AH154" s="147"/>
      <c r="AI154" s="147"/>
      <c r="AJ154" s="147"/>
      <c r="AK154" s="147"/>
      <c r="AL154" s="147"/>
      <c r="AM154" s="147"/>
      <c r="AN154" s="147"/>
      <c r="AO154" s="147"/>
      <c r="AP154" s="147"/>
      <c r="AQ154" s="147"/>
      <c r="AR154" s="147"/>
      <c r="AS154" s="147"/>
    </row>
    <row r="155" spans="1:71" ht="12.75" hidden="1" x14ac:dyDescent="0.2">
      <c r="A155" s="246"/>
      <c r="B155" s="147"/>
      <c r="C155" s="147"/>
      <c r="D155" s="147"/>
      <c r="E155" s="147"/>
      <c r="F155" s="147"/>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7"/>
      <c r="AD155" s="147"/>
      <c r="AE155" s="147"/>
      <c r="AF155" s="147"/>
      <c r="AG155" s="147"/>
      <c r="AH155" s="147"/>
      <c r="AI155" s="147"/>
      <c r="AJ155" s="147"/>
      <c r="AK155" s="147"/>
      <c r="AL155" s="147"/>
      <c r="AM155" s="147"/>
      <c r="AN155" s="147"/>
      <c r="AO155" s="147"/>
      <c r="AP155" s="147"/>
      <c r="AQ155" s="147"/>
      <c r="AR155" s="147"/>
      <c r="AS155" s="147"/>
    </row>
    <row r="156" spans="1:71" ht="12.75" hidden="1"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hidden="1"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hidden="1"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hidden="1"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hidden="1"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hidden="1"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hidden="1"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hidden="1"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hidden="1"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hidden="1"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hidden="1"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hidden="1"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hidden="1"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hidden="1"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hidden="1"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hidden="1"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hidden="1"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hidden="1"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hidden="1"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row r="175" spans="1:71" ht="12.75" hidden="1" x14ac:dyDescent="0.2">
      <c r="A175" s="232"/>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T175" s="228"/>
      <c r="AU175" s="228"/>
      <c r="AV175" s="228"/>
      <c r="AW175" s="228"/>
      <c r="AX175" s="228"/>
      <c r="AY175" s="228"/>
      <c r="AZ175" s="228"/>
      <c r="BA175" s="228"/>
      <c r="BB175" s="228"/>
      <c r="BC175" s="228"/>
      <c r="BD175" s="228"/>
      <c r="BE175" s="228"/>
      <c r="BF175" s="228"/>
      <c r="BG175" s="228"/>
      <c r="BH175" s="228"/>
      <c r="BI175" s="228"/>
      <c r="BJ175" s="228"/>
      <c r="BK175" s="228"/>
      <c r="BL175" s="228"/>
      <c r="BM175" s="228"/>
      <c r="BN175" s="228"/>
      <c r="BO175" s="228"/>
      <c r="BP175" s="228"/>
      <c r="BQ175" s="228"/>
      <c r="BR175" s="228"/>
      <c r="BS175" s="228"/>
    </row>
    <row r="176" spans="1:71" ht="12.75" hidden="1" x14ac:dyDescent="0.2">
      <c r="A176" s="232"/>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T176" s="228"/>
      <c r="AU176" s="228"/>
      <c r="AV176" s="228"/>
      <c r="AW176" s="228"/>
      <c r="AX176" s="228"/>
      <c r="AY176" s="228"/>
      <c r="AZ176" s="228"/>
      <c r="BA176" s="228"/>
      <c r="BB176" s="228"/>
      <c r="BC176" s="228"/>
      <c r="BD176" s="228"/>
      <c r="BE176" s="228"/>
      <c r="BF176" s="228"/>
      <c r="BG176" s="228"/>
      <c r="BH176" s="228"/>
      <c r="BI176" s="228"/>
      <c r="BJ176" s="228"/>
      <c r="BK176" s="228"/>
      <c r="BL176" s="228"/>
      <c r="BM176" s="228"/>
      <c r="BN176" s="228"/>
      <c r="BO176" s="228"/>
      <c r="BP176" s="228"/>
      <c r="BQ176" s="228"/>
      <c r="BR176" s="228"/>
      <c r="BS176" s="228"/>
    </row>
    <row r="177" spans="1:71" ht="12.75" hidden="1" x14ac:dyDescent="0.2">
      <c r="A177" s="232"/>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T177" s="228"/>
      <c r="AU177" s="228"/>
      <c r="AV177" s="228"/>
      <c r="AW177" s="228"/>
      <c r="AX177" s="228"/>
      <c r="AY177" s="228"/>
      <c r="AZ177" s="228"/>
      <c r="BA177" s="228"/>
      <c r="BB177" s="228"/>
      <c r="BC177" s="228"/>
      <c r="BD177" s="228"/>
      <c r="BE177" s="228"/>
      <c r="BF177" s="228"/>
      <c r="BG177" s="228"/>
      <c r="BH177" s="228"/>
      <c r="BI177" s="228"/>
      <c r="BJ177" s="228"/>
      <c r="BK177" s="228"/>
      <c r="BL177" s="228"/>
      <c r="BM177" s="228"/>
      <c r="BN177" s="228"/>
      <c r="BO177" s="228"/>
      <c r="BP177" s="228"/>
      <c r="BQ177" s="228"/>
      <c r="BR177" s="228"/>
      <c r="BS177" s="228"/>
    </row>
    <row r="178" spans="1:71" ht="12.75" hidden="1" x14ac:dyDescent="0.2">
      <c r="A178" s="232"/>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T178" s="228"/>
      <c r="AU178" s="228"/>
      <c r="AV178" s="228"/>
      <c r="AW178" s="228"/>
      <c r="AX178" s="228"/>
      <c r="AY178" s="228"/>
      <c r="AZ178" s="228"/>
      <c r="BA178" s="228"/>
      <c r="BB178" s="228"/>
      <c r="BC178" s="228"/>
      <c r="BD178" s="228"/>
      <c r="BE178" s="228"/>
      <c r="BF178" s="228"/>
      <c r="BG178" s="228"/>
      <c r="BH178" s="228"/>
      <c r="BI178" s="228"/>
      <c r="BJ178" s="228"/>
      <c r="BK178" s="228"/>
      <c r="BL178" s="228"/>
      <c r="BM178" s="228"/>
      <c r="BN178" s="228"/>
      <c r="BO178" s="228"/>
      <c r="BP178" s="228"/>
      <c r="BQ178" s="228"/>
      <c r="BR178" s="228"/>
      <c r="BS178" s="228"/>
    </row>
    <row r="179" spans="1:71" ht="12.75" hidden="1" x14ac:dyDescent="0.2">
      <c r="A179" s="232"/>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T179" s="228"/>
      <c r="AU179" s="228"/>
      <c r="AV179" s="228"/>
      <c r="AW179" s="228"/>
      <c r="AX179" s="228"/>
      <c r="AY179" s="228"/>
      <c r="AZ179" s="228"/>
      <c r="BA179" s="228"/>
      <c r="BB179" s="228"/>
      <c r="BC179" s="228"/>
      <c r="BD179" s="228"/>
      <c r="BE179" s="228"/>
      <c r="BF179" s="228"/>
      <c r="BG179" s="228"/>
      <c r="BH179" s="228"/>
      <c r="BI179" s="228"/>
      <c r="BJ179" s="228"/>
      <c r="BK179" s="228"/>
      <c r="BL179" s="228"/>
      <c r="BM179" s="228"/>
      <c r="BN179" s="228"/>
      <c r="BO179" s="228"/>
      <c r="BP179" s="228"/>
      <c r="BQ179" s="228"/>
      <c r="BR179" s="228"/>
      <c r="BS179" s="228"/>
    </row>
    <row r="180" spans="1:71" ht="12.75" hidden="1" x14ac:dyDescent="0.2">
      <c r="A180" s="232"/>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T180" s="228"/>
      <c r="AU180" s="228"/>
      <c r="AV180" s="228"/>
      <c r="AW180" s="228"/>
      <c r="AX180" s="228"/>
      <c r="AY180" s="228"/>
      <c r="AZ180" s="228"/>
      <c r="BA180" s="228"/>
      <c r="BB180" s="228"/>
      <c r="BC180" s="228"/>
      <c r="BD180" s="228"/>
      <c r="BE180" s="228"/>
      <c r="BF180" s="228"/>
      <c r="BG180" s="228"/>
      <c r="BH180" s="228"/>
      <c r="BI180" s="228"/>
      <c r="BJ180" s="228"/>
      <c r="BK180" s="228"/>
      <c r="BL180" s="228"/>
      <c r="BM180" s="228"/>
      <c r="BN180" s="228"/>
      <c r="BO180" s="228"/>
      <c r="BP180" s="228"/>
      <c r="BQ180" s="228"/>
      <c r="BR180" s="228"/>
      <c r="BS180" s="228"/>
    </row>
    <row r="181" spans="1:71" ht="12.75" hidden="1" x14ac:dyDescent="0.2">
      <c r="A181" s="232"/>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T181" s="228"/>
      <c r="AU181" s="228"/>
      <c r="AV181" s="228"/>
      <c r="AW181" s="228"/>
      <c r="AX181" s="228"/>
      <c r="AY181" s="228"/>
      <c r="AZ181" s="228"/>
      <c r="BA181" s="228"/>
      <c r="BB181" s="228"/>
      <c r="BC181" s="228"/>
      <c r="BD181" s="228"/>
      <c r="BE181" s="228"/>
      <c r="BF181" s="228"/>
      <c r="BG181" s="228"/>
      <c r="BH181" s="228"/>
      <c r="BI181" s="228"/>
      <c r="BJ181" s="228"/>
      <c r="BK181" s="228"/>
      <c r="BL181" s="228"/>
      <c r="BM181" s="228"/>
      <c r="BN181" s="228"/>
      <c r="BO181" s="228"/>
      <c r="BP181" s="228"/>
      <c r="BQ181" s="228"/>
      <c r="BR181" s="228"/>
      <c r="BS181" s="228"/>
    </row>
    <row r="182" spans="1:71" ht="12.75" hidden="1" x14ac:dyDescent="0.2">
      <c r="A182" s="232"/>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T182" s="228"/>
      <c r="AU182" s="228"/>
      <c r="AV182" s="228"/>
      <c r="AW182" s="228"/>
      <c r="AX182" s="228"/>
      <c r="AY182" s="228"/>
      <c r="AZ182" s="228"/>
      <c r="BA182" s="228"/>
      <c r="BB182" s="228"/>
      <c r="BC182" s="228"/>
      <c r="BD182" s="228"/>
      <c r="BE182" s="228"/>
      <c r="BF182" s="228"/>
      <c r="BG182" s="228"/>
      <c r="BH182" s="228"/>
      <c r="BI182" s="228"/>
      <c r="BJ182" s="228"/>
      <c r="BK182" s="228"/>
      <c r="BL182" s="228"/>
      <c r="BM182" s="228"/>
      <c r="BN182" s="228"/>
      <c r="BO182" s="228"/>
      <c r="BP182" s="228"/>
      <c r="BQ182" s="228"/>
      <c r="BR182" s="228"/>
      <c r="BS182" s="228"/>
    </row>
    <row r="183" spans="1:71" ht="12.75" hidden="1" x14ac:dyDescent="0.2">
      <c r="A183" s="232"/>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T183" s="228"/>
      <c r="AU183" s="228"/>
      <c r="AV183" s="228"/>
      <c r="AW183" s="228"/>
      <c r="AX183" s="228"/>
      <c r="AY183" s="228"/>
      <c r="AZ183" s="228"/>
      <c r="BA183" s="228"/>
      <c r="BB183" s="228"/>
      <c r="BC183" s="228"/>
      <c r="BD183" s="228"/>
      <c r="BE183" s="228"/>
      <c r="BF183" s="228"/>
      <c r="BG183" s="228"/>
      <c r="BH183" s="228"/>
      <c r="BI183" s="228"/>
      <c r="BJ183" s="228"/>
      <c r="BK183" s="228"/>
      <c r="BL183" s="228"/>
      <c r="BM183" s="228"/>
      <c r="BN183" s="228"/>
      <c r="BO183" s="228"/>
      <c r="BP183" s="228"/>
      <c r="BQ183" s="228"/>
      <c r="BR183" s="228"/>
      <c r="BS183" s="228"/>
    </row>
    <row r="184" spans="1:71" ht="12.75" hidden="1" x14ac:dyDescent="0.2">
      <c r="A184" s="232"/>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T184" s="228"/>
      <c r="AU184" s="228"/>
      <c r="AV184" s="228"/>
      <c r="AW184" s="228"/>
      <c r="AX184" s="228"/>
      <c r="AY184" s="228"/>
      <c r="AZ184" s="228"/>
      <c r="BA184" s="228"/>
      <c r="BB184" s="228"/>
      <c r="BC184" s="228"/>
      <c r="BD184" s="228"/>
      <c r="BE184" s="228"/>
      <c r="BF184" s="228"/>
      <c r="BG184" s="228"/>
      <c r="BH184" s="228"/>
      <c r="BI184" s="228"/>
      <c r="BJ184" s="228"/>
      <c r="BK184" s="228"/>
      <c r="BL184" s="228"/>
      <c r="BM184" s="228"/>
      <c r="BN184" s="228"/>
      <c r="BO184" s="228"/>
      <c r="BP184" s="228"/>
      <c r="BQ184" s="228"/>
      <c r="BR184" s="228"/>
      <c r="BS184" s="228"/>
    </row>
    <row r="185" spans="1:71" ht="12.75" hidden="1" x14ac:dyDescent="0.2">
      <c r="A185" s="232"/>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T185" s="228"/>
      <c r="AU185" s="228"/>
      <c r="AV185" s="228"/>
      <c r="AW185" s="228"/>
      <c r="AX185" s="228"/>
      <c r="AY185" s="228"/>
      <c r="AZ185" s="228"/>
      <c r="BA185" s="228"/>
      <c r="BB185" s="228"/>
      <c r="BC185" s="228"/>
      <c r="BD185" s="228"/>
      <c r="BE185" s="228"/>
      <c r="BF185" s="228"/>
      <c r="BG185" s="228"/>
      <c r="BH185" s="228"/>
      <c r="BI185" s="228"/>
      <c r="BJ185" s="228"/>
      <c r="BK185" s="228"/>
      <c r="BL185" s="228"/>
      <c r="BM185" s="228"/>
      <c r="BN185" s="228"/>
      <c r="BO185" s="228"/>
      <c r="BP185" s="228"/>
      <c r="BQ185" s="228"/>
      <c r="BR185" s="228"/>
      <c r="BS185" s="228"/>
    </row>
    <row r="186" spans="1:71" ht="12.75" hidden="1" x14ac:dyDescent="0.2">
      <c r="A186" s="232"/>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T186" s="228"/>
      <c r="AU186" s="228"/>
      <c r="AV186" s="228"/>
      <c r="AW186" s="228"/>
      <c r="AX186" s="228"/>
      <c r="AY186" s="228"/>
      <c r="AZ186" s="228"/>
      <c r="BA186" s="228"/>
      <c r="BB186" s="228"/>
      <c r="BC186" s="228"/>
      <c r="BD186" s="228"/>
      <c r="BE186" s="228"/>
      <c r="BF186" s="228"/>
      <c r="BG186" s="228"/>
      <c r="BH186" s="228"/>
      <c r="BI186" s="228"/>
      <c r="BJ186" s="228"/>
      <c r="BK186" s="228"/>
      <c r="BL186" s="228"/>
      <c r="BM186" s="228"/>
      <c r="BN186" s="228"/>
      <c r="BO186" s="228"/>
      <c r="BP186" s="228"/>
      <c r="BQ186" s="228"/>
      <c r="BR186" s="228"/>
      <c r="BS186" s="228"/>
    </row>
    <row r="187" spans="1:71" ht="12.75" hidden="1" x14ac:dyDescent="0.2">
      <c r="A187" s="232"/>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T187" s="228"/>
      <c r="AU187" s="228"/>
      <c r="AV187" s="228"/>
      <c r="AW187" s="228"/>
      <c r="AX187" s="228"/>
      <c r="AY187" s="228"/>
      <c r="AZ187" s="228"/>
      <c r="BA187" s="228"/>
      <c r="BB187" s="228"/>
      <c r="BC187" s="228"/>
      <c r="BD187" s="228"/>
      <c r="BE187" s="228"/>
      <c r="BF187" s="228"/>
      <c r="BG187" s="228"/>
      <c r="BH187" s="228"/>
      <c r="BI187" s="228"/>
      <c r="BJ187" s="228"/>
      <c r="BK187" s="228"/>
      <c r="BL187" s="228"/>
      <c r="BM187" s="228"/>
      <c r="BN187" s="228"/>
      <c r="BO187" s="228"/>
      <c r="BP187" s="228"/>
      <c r="BQ187" s="228"/>
      <c r="BR187" s="228"/>
      <c r="BS187" s="228"/>
    </row>
    <row r="188" spans="1:71" ht="12.75" hidden="1" x14ac:dyDescent="0.2">
      <c r="A188" s="232"/>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T188" s="228"/>
      <c r="AU188" s="228"/>
      <c r="AV188" s="228"/>
      <c r="AW188" s="228"/>
      <c r="AX188" s="228"/>
      <c r="AY188" s="228"/>
      <c r="AZ188" s="228"/>
      <c r="BA188" s="228"/>
      <c r="BB188" s="228"/>
      <c r="BC188" s="228"/>
      <c r="BD188" s="228"/>
      <c r="BE188" s="228"/>
      <c r="BF188" s="228"/>
      <c r="BG188" s="228"/>
      <c r="BH188" s="228"/>
      <c r="BI188" s="228"/>
      <c r="BJ188" s="228"/>
      <c r="BK188" s="228"/>
      <c r="BL188" s="228"/>
      <c r="BM188" s="228"/>
      <c r="BN188" s="228"/>
      <c r="BO188" s="228"/>
      <c r="BP188" s="228"/>
      <c r="BQ188" s="228"/>
      <c r="BR188" s="228"/>
      <c r="BS188" s="228"/>
    </row>
    <row r="189" spans="1:71" ht="12.75" hidden="1" x14ac:dyDescent="0.2">
      <c r="A189" s="232"/>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row>
    <row r="190" spans="1:71" ht="12.75" hidden="1" x14ac:dyDescent="0.2">
      <c r="A190" s="232"/>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T190" s="228"/>
      <c r="AU190" s="228"/>
      <c r="AV190" s="228"/>
      <c r="AW190" s="228"/>
      <c r="AX190" s="228"/>
      <c r="AY190" s="228"/>
      <c r="AZ190" s="228"/>
      <c r="BA190" s="228"/>
      <c r="BB190" s="228"/>
      <c r="BC190" s="228"/>
      <c r="BD190" s="228"/>
      <c r="BE190" s="228"/>
      <c r="BF190" s="228"/>
      <c r="BG190" s="228"/>
      <c r="BH190" s="228"/>
      <c r="BI190" s="228"/>
      <c r="BJ190" s="228"/>
      <c r="BK190" s="228"/>
      <c r="BL190" s="228"/>
      <c r="BM190" s="228"/>
      <c r="BN190" s="228"/>
      <c r="BO190" s="228"/>
      <c r="BP190" s="228"/>
      <c r="BQ190" s="228"/>
      <c r="BR190" s="228"/>
      <c r="BS190" s="228"/>
    </row>
    <row r="191" spans="1:71" ht="12.75" hidden="1" x14ac:dyDescent="0.2">
      <c r="A191" s="232"/>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T191" s="228"/>
      <c r="AU191" s="228"/>
      <c r="AV191" s="228"/>
      <c r="AW191" s="228"/>
      <c r="AX191" s="228"/>
      <c r="AY191" s="228"/>
      <c r="AZ191" s="228"/>
      <c r="BA191" s="228"/>
      <c r="BB191" s="228"/>
      <c r="BC191" s="228"/>
      <c r="BD191" s="228"/>
      <c r="BE191" s="228"/>
      <c r="BF191" s="228"/>
      <c r="BG191" s="228"/>
      <c r="BH191" s="228"/>
      <c r="BI191" s="228"/>
      <c r="BJ191" s="228"/>
      <c r="BK191" s="228"/>
      <c r="BL191" s="228"/>
      <c r="BM191" s="228"/>
      <c r="BN191" s="228"/>
      <c r="BO191" s="228"/>
      <c r="BP191" s="228"/>
      <c r="BQ191" s="228"/>
      <c r="BR191" s="228"/>
      <c r="BS191" s="228"/>
    </row>
    <row r="192" spans="1:71" ht="12.75" hidden="1" x14ac:dyDescent="0.2">
      <c r="A192" s="232"/>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T192" s="228"/>
      <c r="AU192" s="228"/>
      <c r="AV192" s="228"/>
      <c r="AW192" s="228"/>
      <c r="AX192" s="228"/>
      <c r="AY192" s="228"/>
      <c r="AZ192" s="228"/>
      <c r="BA192" s="228"/>
      <c r="BB192" s="228"/>
      <c r="BC192" s="228"/>
      <c r="BD192" s="228"/>
      <c r="BE192" s="228"/>
      <c r="BF192" s="228"/>
      <c r="BG192" s="228"/>
      <c r="BH192" s="228"/>
      <c r="BI192" s="228"/>
      <c r="BJ192" s="228"/>
      <c r="BK192" s="228"/>
      <c r="BL192" s="228"/>
      <c r="BM192" s="228"/>
      <c r="BN192" s="228"/>
      <c r="BO192" s="228"/>
      <c r="BP192" s="228"/>
      <c r="BQ192" s="228"/>
      <c r="BR192" s="228"/>
      <c r="BS192" s="228"/>
    </row>
    <row r="193" spans="1:71" ht="12.75" hidden="1" x14ac:dyDescent="0.2">
      <c r="A193" s="232"/>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T193" s="228"/>
      <c r="AU193" s="228"/>
      <c r="AV193" s="228"/>
      <c r="AW193" s="228"/>
      <c r="AX193" s="228"/>
      <c r="AY193" s="228"/>
      <c r="AZ193" s="228"/>
      <c r="BA193" s="228"/>
      <c r="BB193" s="228"/>
      <c r="BC193" s="228"/>
      <c r="BD193" s="228"/>
      <c r="BE193" s="228"/>
      <c r="BF193" s="228"/>
      <c r="BG193" s="228"/>
      <c r="BH193" s="228"/>
      <c r="BI193" s="228"/>
      <c r="BJ193" s="228"/>
      <c r="BK193" s="228"/>
      <c r="BL193" s="228"/>
      <c r="BM193" s="228"/>
      <c r="BN193" s="228"/>
      <c r="BO193" s="228"/>
      <c r="BP193" s="228"/>
      <c r="BQ193" s="228"/>
      <c r="BR193" s="228"/>
      <c r="BS193" s="228"/>
    </row>
    <row r="194" spans="1:71" ht="12.75" hidden="1" x14ac:dyDescent="0.2">
      <c r="A194" s="232"/>
      <c r="B194" s="228"/>
      <c r="C194" s="228"/>
      <c r="D194" s="228"/>
      <c r="E194" s="228"/>
      <c r="F194" s="228"/>
      <c r="G194" s="228"/>
      <c r="H194" s="228"/>
      <c r="I194" s="228"/>
      <c r="J194" s="228"/>
      <c r="K194" s="228"/>
      <c r="L194" s="228"/>
      <c r="M194" s="228"/>
      <c r="N194" s="228"/>
      <c r="O194" s="228"/>
      <c r="P194" s="228"/>
      <c r="Q194" s="228"/>
      <c r="R194" s="228"/>
      <c r="S194" s="228"/>
      <c r="T194" s="228"/>
      <c r="U194" s="228"/>
      <c r="V194" s="228"/>
      <c r="W194" s="228"/>
      <c r="X194" s="228"/>
      <c r="Y194" s="228"/>
      <c r="Z194" s="228"/>
      <c r="AA194" s="228"/>
      <c r="AB194" s="228"/>
      <c r="AC194" s="228"/>
      <c r="AD194" s="228"/>
      <c r="AE194" s="228"/>
      <c r="AF194" s="228"/>
      <c r="AG194" s="228"/>
      <c r="AH194" s="228"/>
      <c r="AI194" s="228"/>
      <c r="AJ194" s="228"/>
      <c r="AK194" s="228"/>
      <c r="AL194" s="228"/>
      <c r="AM194" s="228"/>
      <c r="AN194" s="228"/>
      <c r="AO194" s="228"/>
      <c r="AP194" s="228"/>
      <c r="AT194" s="228"/>
      <c r="AU194" s="228"/>
      <c r="AV194" s="228"/>
      <c r="AW194" s="228"/>
      <c r="AX194" s="228"/>
      <c r="AY194" s="228"/>
      <c r="AZ194" s="228"/>
      <c r="BA194" s="228"/>
      <c r="BB194" s="228"/>
      <c r="BC194" s="228"/>
      <c r="BD194" s="228"/>
      <c r="BE194" s="228"/>
      <c r="BF194" s="228"/>
      <c r="BG194" s="228"/>
      <c r="BH194" s="228"/>
      <c r="BI194" s="228"/>
      <c r="BJ194" s="228"/>
      <c r="BK194" s="228"/>
      <c r="BL194" s="228"/>
      <c r="BM194" s="228"/>
      <c r="BN194" s="228"/>
      <c r="BO194" s="228"/>
      <c r="BP194" s="228"/>
      <c r="BQ194" s="228"/>
      <c r="BR194" s="228"/>
      <c r="BS194" s="228"/>
    </row>
    <row r="195" spans="1:71" ht="12.75" hidden="1" x14ac:dyDescent="0.2">
      <c r="A195" s="232"/>
      <c r="B195" s="228"/>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c r="AG195" s="228"/>
      <c r="AH195" s="228"/>
      <c r="AI195" s="228"/>
      <c r="AJ195" s="228"/>
      <c r="AK195" s="228"/>
      <c r="AL195" s="228"/>
      <c r="AM195" s="228"/>
      <c r="AN195" s="228"/>
      <c r="AO195" s="228"/>
      <c r="AP195" s="228"/>
      <c r="AT195" s="228"/>
      <c r="AU195" s="228"/>
      <c r="AV195" s="228"/>
      <c r="AW195" s="228"/>
      <c r="AX195" s="228"/>
      <c r="AY195" s="228"/>
      <c r="AZ195" s="228"/>
      <c r="BA195" s="228"/>
      <c r="BB195" s="228"/>
      <c r="BC195" s="228"/>
      <c r="BD195" s="228"/>
      <c r="BE195" s="228"/>
      <c r="BF195" s="228"/>
      <c r="BG195" s="228"/>
      <c r="BH195" s="228"/>
      <c r="BI195" s="228"/>
      <c r="BJ195" s="228"/>
      <c r="BK195" s="228"/>
      <c r="BL195" s="228"/>
      <c r="BM195" s="228"/>
      <c r="BN195" s="228"/>
      <c r="BO195" s="228"/>
      <c r="BP195" s="228"/>
      <c r="BQ195" s="228"/>
      <c r="BR195" s="228"/>
      <c r="BS195" s="228"/>
    </row>
    <row r="196" spans="1:71" ht="12.75" hidden="1" x14ac:dyDescent="0.2">
      <c r="A196" s="232"/>
      <c r="B196" s="228"/>
      <c r="C196" s="228"/>
      <c r="D196" s="228"/>
      <c r="E196" s="228"/>
      <c r="F196" s="228"/>
      <c r="G196" s="228"/>
      <c r="H196" s="228"/>
      <c r="I196" s="228"/>
      <c r="J196" s="228"/>
      <c r="K196" s="228"/>
      <c r="L196" s="228"/>
      <c r="M196" s="228"/>
      <c r="N196" s="228"/>
      <c r="O196" s="228"/>
      <c r="P196" s="228"/>
      <c r="Q196" s="228"/>
      <c r="R196" s="228"/>
      <c r="S196" s="228"/>
      <c r="T196" s="228"/>
      <c r="U196" s="228"/>
      <c r="V196" s="228"/>
      <c r="W196" s="228"/>
      <c r="X196" s="228"/>
      <c r="Y196" s="228"/>
      <c r="Z196" s="228"/>
      <c r="AA196" s="228"/>
      <c r="AB196" s="228"/>
      <c r="AC196" s="228"/>
      <c r="AD196" s="228"/>
      <c r="AE196" s="228"/>
      <c r="AF196" s="228"/>
      <c r="AG196" s="228"/>
      <c r="AH196" s="228"/>
      <c r="AI196" s="228"/>
      <c r="AJ196" s="228"/>
      <c r="AK196" s="228"/>
      <c r="AL196" s="228"/>
      <c r="AM196" s="228"/>
      <c r="AN196" s="228"/>
      <c r="AO196" s="228"/>
      <c r="AP196" s="228"/>
      <c r="AT196" s="228"/>
      <c r="AU196" s="228"/>
      <c r="AV196" s="228"/>
      <c r="AW196" s="228"/>
      <c r="AX196" s="228"/>
      <c r="AY196" s="228"/>
      <c r="AZ196" s="228"/>
      <c r="BA196" s="228"/>
      <c r="BB196" s="228"/>
      <c r="BC196" s="228"/>
      <c r="BD196" s="228"/>
      <c r="BE196" s="228"/>
      <c r="BF196" s="228"/>
      <c r="BG196" s="228"/>
      <c r="BH196" s="228"/>
      <c r="BI196" s="228"/>
      <c r="BJ196" s="228"/>
      <c r="BK196" s="228"/>
      <c r="BL196" s="228"/>
      <c r="BM196" s="228"/>
      <c r="BN196" s="228"/>
      <c r="BO196" s="228"/>
      <c r="BP196" s="228"/>
      <c r="BQ196" s="228"/>
      <c r="BR196" s="228"/>
      <c r="BS196" s="228"/>
    </row>
    <row r="197" spans="1:71" ht="12.75" hidden="1" x14ac:dyDescent="0.2">
      <c r="A197" s="232"/>
      <c r="B197" s="228"/>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row>
    <row r="198" spans="1:71" ht="12.75" hidden="1" x14ac:dyDescent="0.2">
      <c r="A198" s="232"/>
      <c r="B198" s="228"/>
      <c r="C198" s="228"/>
      <c r="D198" s="228"/>
      <c r="E198" s="228"/>
      <c r="F198" s="228"/>
      <c r="G198" s="228"/>
      <c r="H198" s="228"/>
      <c r="I198" s="228"/>
      <c r="J198" s="228"/>
      <c r="K198" s="228"/>
      <c r="L198" s="228"/>
      <c r="M198" s="228"/>
      <c r="N198" s="228"/>
      <c r="O198" s="228"/>
      <c r="P198" s="228"/>
      <c r="Q198" s="228"/>
      <c r="R198" s="228"/>
      <c r="S198" s="228"/>
      <c r="T198" s="228"/>
      <c r="U198" s="228"/>
      <c r="V198" s="228"/>
      <c r="W198" s="228"/>
      <c r="X198" s="228"/>
      <c r="Y198" s="228"/>
      <c r="Z198" s="228"/>
      <c r="AA198" s="228"/>
      <c r="AB198" s="228"/>
      <c r="AC198" s="228"/>
      <c r="AD198" s="228"/>
      <c r="AE198" s="228"/>
      <c r="AF198" s="228"/>
      <c r="AG198" s="228"/>
      <c r="AH198" s="228"/>
      <c r="AI198" s="228"/>
      <c r="AJ198" s="228"/>
      <c r="AK198" s="228"/>
      <c r="AL198" s="228"/>
      <c r="AM198" s="228"/>
      <c r="AN198" s="228"/>
      <c r="AO198" s="228"/>
      <c r="AP198" s="228"/>
      <c r="AT198" s="228"/>
      <c r="AU198" s="228"/>
      <c r="AV198" s="228"/>
      <c r="AW198" s="228"/>
      <c r="AX198" s="228"/>
      <c r="AY198" s="228"/>
      <c r="AZ198" s="228"/>
      <c r="BA198" s="228"/>
      <c r="BB198" s="228"/>
      <c r="BC198" s="228"/>
      <c r="BD198" s="228"/>
      <c r="BE198" s="228"/>
      <c r="BF198" s="228"/>
      <c r="BG198" s="228"/>
      <c r="BH198" s="228"/>
      <c r="BI198" s="228"/>
      <c r="BJ198" s="228"/>
      <c r="BK198" s="228"/>
      <c r="BL198" s="228"/>
      <c r="BM198" s="228"/>
      <c r="BN198" s="228"/>
      <c r="BO198" s="228"/>
      <c r="BP198" s="228"/>
      <c r="BQ198" s="228"/>
      <c r="BR198" s="228"/>
      <c r="BS198" s="228"/>
    </row>
    <row r="199" spans="1:71" ht="12.75" hidden="1" x14ac:dyDescent="0.2">
      <c r="A199" s="232"/>
      <c r="B199" s="228"/>
      <c r="C199" s="228"/>
      <c r="D199" s="228"/>
      <c r="E199" s="228"/>
      <c r="F199" s="228"/>
      <c r="G199" s="228"/>
      <c r="H199" s="228"/>
      <c r="I199" s="228"/>
      <c r="J199" s="228"/>
      <c r="K199" s="228"/>
      <c r="L199" s="228"/>
      <c r="M199" s="228"/>
      <c r="N199" s="228"/>
      <c r="O199" s="228"/>
      <c r="P199" s="228"/>
      <c r="Q199" s="228"/>
      <c r="R199" s="228"/>
      <c r="S199" s="228"/>
      <c r="T199" s="228"/>
      <c r="U199" s="228"/>
      <c r="V199" s="228"/>
      <c r="W199" s="228"/>
      <c r="X199" s="228"/>
      <c r="Y199" s="228"/>
      <c r="Z199" s="228"/>
      <c r="AA199" s="228"/>
      <c r="AB199" s="228"/>
      <c r="AC199" s="228"/>
      <c r="AD199" s="228"/>
      <c r="AE199" s="228"/>
      <c r="AF199" s="228"/>
      <c r="AG199" s="228"/>
      <c r="AH199" s="228"/>
      <c r="AI199" s="228"/>
      <c r="AJ199" s="228"/>
      <c r="AK199" s="228"/>
      <c r="AL199" s="228"/>
      <c r="AM199" s="228"/>
      <c r="AN199" s="228"/>
      <c r="AO199" s="228"/>
      <c r="AP199" s="228"/>
      <c r="AT199" s="228"/>
      <c r="AU199" s="228"/>
      <c r="AV199" s="228"/>
      <c r="AW199" s="228"/>
      <c r="AX199" s="228"/>
      <c r="AY199" s="228"/>
      <c r="AZ199" s="228"/>
      <c r="BA199" s="228"/>
      <c r="BB199" s="228"/>
      <c r="BC199" s="228"/>
      <c r="BD199" s="228"/>
      <c r="BE199" s="228"/>
      <c r="BF199" s="228"/>
      <c r="BG199" s="228"/>
      <c r="BH199" s="228"/>
      <c r="BI199" s="228"/>
      <c r="BJ199" s="228"/>
      <c r="BK199" s="228"/>
      <c r="BL199" s="228"/>
      <c r="BM199" s="228"/>
      <c r="BN199" s="228"/>
      <c r="BO199" s="228"/>
      <c r="BP199" s="228"/>
      <c r="BQ199" s="228"/>
      <c r="BR199" s="228"/>
      <c r="BS199" s="228"/>
    </row>
    <row r="200" spans="1:71" ht="12.75" hidden="1" x14ac:dyDescent="0.2">
      <c r="A200" s="232"/>
      <c r="B200" s="228"/>
      <c r="C200" s="228"/>
      <c r="D200" s="228"/>
      <c r="E200" s="228"/>
      <c r="F200" s="228"/>
      <c r="G200" s="228"/>
      <c r="H200" s="228"/>
      <c r="I200" s="228"/>
      <c r="J200" s="228"/>
      <c r="K200" s="228"/>
      <c r="L200" s="228"/>
      <c r="M200" s="228"/>
      <c r="N200" s="228"/>
      <c r="O200" s="228"/>
      <c r="P200" s="228"/>
      <c r="Q200" s="228"/>
      <c r="R200" s="228"/>
      <c r="S200" s="228"/>
      <c r="T200" s="228"/>
      <c r="U200" s="228"/>
      <c r="V200" s="228"/>
      <c r="W200" s="228"/>
      <c r="X200" s="228"/>
      <c r="Y200" s="228"/>
      <c r="Z200" s="228"/>
      <c r="AA200" s="228"/>
      <c r="AB200" s="228"/>
      <c r="AC200" s="228"/>
      <c r="AD200" s="228"/>
      <c r="AE200" s="228"/>
      <c r="AF200" s="228"/>
      <c r="AG200" s="228"/>
      <c r="AH200" s="228"/>
      <c r="AI200" s="228"/>
      <c r="AJ200" s="228"/>
      <c r="AK200" s="228"/>
      <c r="AL200" s="228"/>
      <c r="AM200" s="228"/>
      <c r="AN200" s="228"/>
      <c r="AO200" s="228"/>
      <c r="AP200" s="228"/>
      <c r="AT200" s="228"/>
      <c r="AU200" s="228"/>
      <c r="AV200" s="228"/>
      <c r="AW200" s="228"/>
      <c r="AX200" s="228"/>
      <c r="AY200" s="228"/>
      <c r="AZ200" s="228"/>
      <c r="BA200" s="228"/>
      <c r="BB200" s="228"/>
      <c r="BC200" s="228"/>
      <c r="BD200" s="228"/>
      <c r="BE200" s="228"/>
      <c r="BF200" s="228"/>
      <c r="BG200" s="228"/>
      <c r="BH200" s="228"/>
      <c r="BI200" s="228"/>
      <c r="BJ200" s="228"/>
      <c r="BK200" s="228"/>
      <c r="BL200" s="228"/>
      <c r="BM200" s="228"/>
      <c r="BN200" s="228"/>
      <c r="BO200" s="228"/>
      <c r="BP200" s="228"/>
      <c r="BQ200" s="228"/>
      <c r="BR200" s="228"/>
      <c r="BS200" s="228"/>
    </row>
    <row r="201" spans="1:71" ht="12.75" hidden="1" x14ac:dyDescent="0.2">
      <c r="A201" s="232"/>
      <c r="B201" s="228"/>
      <c r="C201" s="228"/>
      <c r="D201" s="228"/>
      <c r="E201" s="228"/>
      <c r="F201" s="228"/>
      <c r="G201" s="228"/>
      <c r="H201" s="228"/>
      <c r="I201" s="228"/>
      <c r="J201" s="228"/>
      <c r="K201" s="228"/>
      <c r="L201" s="228"/>
      <c r="M201" s="228"/>
      <c r="N201" s="228"/>
      <c r="O201" s="228"/>
      <c r="P201" s="228"/>
      <c r="Q201" s="228"/>
      <c r="R201" s="228"/>
      <c r="S201" s="228"/>
      <c r="T201" s="228"/>
      <c r="U201" s="228"/>
      <c r="V201" s="228"/>
      <c r="W201" s="228"/>
      <c r="X201" s="228"/>
      <c r="Y201" s="228"/>
      <c r="Z201" s="228"/>
      <c r="AA201" s="228"/>
      <c r="AB201" s="228"/>
      <c r="AC201" s="228"/>
      <c r="AD201" s="228"/>
      <c r="AE201" s="228"/>
      <c r="AF201" s="228"/>
      <c r="AG201" s="228"/>
      <c r="AH201" s="228"/>
      <c r="AI201" s="228"/>
      <c r="AJ201" s="228"/>
      <c r="AK201" s="228"/>
      <c r="AL201" s="228"/>
      <c r="AM201" s="228"/>
      <c r="AN201" s="228"/>
      <c r="AO201" s="228"/>
      <c r="AP201" s="228"/>
      <c r="AT201" s="228"/>
      <c r="AU201" s="228"/>
      <c r="AV201" s="228"/>
      <c r="AW201" s="228"/>
      <c r="AX201" s="228"/>
      <c r="AY201" s="228"/>
      <c r="AZ201" s="228"/>
      <c r="BA201" s="228"/>
      <c r="BB201" s="228"/>
      <c r="BC201" s="228"/>
      <c r="BD201" s="228"/>
      <c r="BE201" s="228"/>
      <c r="BF201" s="228"/>
      <c r="BG201" s="228"/>
      <c r="BH201" s="228"/>
      <c r="BI201" s="228"/>
      <c r="BJ201" s="228"/>
      <c r="BK201" s="228"/>
      <c r="BL201" s="228"/>
      <c r="BM201" s="228"/>
      <c r="BN201" s="228"/>
      <c r="BO201" s="228"/>
      <c r="BP201" s="228"/>
      <c r="BQ201" s="228"/>
      <c r="BR201" s="228"/>
      <c r="BS201" s="228"/>
    </row>
    <row r="202" spans="1:71" ht="12.75" hidden="1" x14ac:dyDescent="0.2">
      <c r="A202" s="232"/>
      <c r="B202" s="228"/>
      <c r="C202" s="228"/>
      <c r="D202" s="228"/>
      <c r="E202" s="228"/>
      <c r="F202" s="228"/>
      <c r="G202" s="228"/>
      <c r="H202" s="228"/>
      <c r="I202" s="228"/>
      <c r="J202" s="228"/>
      <c r="K202" s="228"/>
      <c r="L202" s="228"/>
      <c r="M202" s="228"/>
      <c r="N202" s="228"/>
      <c r="O202" s="228"/>
      <c r="P202" s="228"/>
      <c r="Q202" s="228"/>
      <c r="R202" s="228"/>
      <c r="S202" s="228"/>
      <c r="T202" s="228"/>
      <c r="U202" s="228"/>
      <c r="V202" s="228"/>
      <c r="W202" s="228"/>
      <c r="X202" s="228"/>
      <c r="Y202" s="228"/>
      <c r="Z202" s="228"/>
      <c r="AA202" s="228"/>
      <c r="AB202" s="228"/>
      <c r="AC202" s="228"/>
      <c r="AD202" s="228"/>
      <c r="AE202" s="228"/>
      <c r="AF202" s="228"/>
      <c r="AG202" s="228"/>
      <c r="AH202" s="228"/>
      <c r="AI202" s="228"/>
      <c r="AJ202" s="228"/>
      <c r="AK202" s="228"/>
      <c r="AL202" s="228"/>
      <c r="AM202" s="228"/>
      <c r="AN202" s="228"/>
      <c r="AO202" s="228"/>
      <c r="AP202" s="228"/>
      <c r="AT202" s="228"/>
      <c r="AU202" s="228"/>
      <c r="AV202" s="228"/>
      <c r="AW202" s="228"/>
      <c r="AX202" s="228"/>
      <c r="AY202" s="228"/>
      <c r="AZ202" s="228"/>
      <c r="BA202" s="228"/>
      <c r="BB202" s="228"/>
      <c r="BC202" s="228"/>
      <c r="BD202" s="228"/>
      <c r="BE202" s="228"/>
      <c r="BF202" s="228"/>
      <c r="BG202" s="228"/>
      <c r="BH202" s="228"/>
      <c r="BI202" s="228"/>
      <c r="BJ202" s="228"/>
      <c r="BK202" s="228"/>
      <c r="BL202" s="228"/>
      <c r="BM202" s="228"/>
      <c r="BN202" s="228"/>
      <c r="BO202" s="228"/>
      <c r="BP202" s="228"/>
      <c r="BQ202" s="228"/>
      <c r="BR202" s="228"/>
      <c r="BS202" s="228"/>
    </row>
    <row r="203" spans="1:71" ht="12.75" x14ac:dyDescent="0.2">
      <c r="A203" s="232"/>
      <c r="B203" s="228"/>
      <c r="C203" s="228"/>
      <c r="D203" s="228"/>
      <c r="E203" s="228"/>
      <c r="F203" s="228"/>
      <c r="G203" s="228"/>
      <c r="H203" s="228"/>
      <c r="I203" s="228"/>
      <c r="J203" s="228"/>
      <c r="K203" s="228"/>
      <c r="L203" s="228"/>
      <c r="M203" s="228"/>
      <c r="N203" s="228"/>
      <c r="O203" s="228"/>
      <c r="P203" s="228"/>
      <c r="Q203" s="228"/>
      <c r="R203" s="228"/>
      <c r="S203" s="228"/>
      <c r="T203" s="228"/>
      <c r="U203" s="228"/>
      <c r="V203" s="228"/>
      <c r="W203" s="228"/>
      <c r="X203" s="228"/>
      <c r="Y203" s="228"/>
      <c r="Z203" s="228"/>
      <c r="AA203" s="228"/>
      <c r="AB203" s="228"/>
      <c r="AC203" s="228"/>
      <c r="AD203" s="228"/>
      <c r="AE203" s="228"/>
      <c r="AF203" s="228"/>
      <c r="AG203" s="228"/>
      <c r="AH203" s="228"/>
      <c r="AI203" s="228"/>
      <c r="AJ203" s="228"/>
      <c r="AK203" s="228"/>
      <c r="AL203" s="228"/>
      <c r="AM203" s="228"/>
      <c r="AN203" s="228"/>
      <c r="AO203" s="228"/>
      <c r="AP203" s="228"/>
      <c r="AT203" s="228"/>
      <c r="AU203" s="228"/>
      <c r="AV203" s="228"/>
      <c r="AW203" s="228"/>
      <c r="AX203" s="228"/>
      <c r="AY203" s="228"/>
      <c r="AZ203" s="228"/>
      <c r="BA203" s="228"/>
      <c r="BB203" s="228"/>
      <c r="BC203" s="228"/>
      <c r="BD203" s="228"/>
      <c r="BE203" s="228"/>
      <c r="BF203" s="228"/>
      <c r="BG203" s="228"/>
      <c r="BH203" s="228"/>
      <c r="BI203" s="228"/>
      <c r="BJ203" s="228"/>
      <c r="BK203" s="228"/>
      <c r="BL203" s="228"/>
      <c r="BM203" s="228"/>
      <c r="BN203" s="228"/>
      <c r="BO203" s="228"/>
      <c r="BP203" s="228"/>
      <c r="BQ203" s="228"/>
      <c r="BR203" s="228"/>
      <c r="BS203" s="228"/>
    </row>
    <row r="204" spans="1:71" ht="12.75" x14ac:dyDescent="0.2">
      <c r="A204" s="232"/>
      <c r="B204" s="228"/>
      <c r="C204" s="228"/>
      <c r="D204" s="228"/>
      <c r="E204" s="228"/>
      <c r="F204" s="228"/>
      <c r="G204" s="228"/>
      <c r="H204" s="228"/>
      <c r="I204" s="228"/>
      <c r="J204" s="228"/>
      <c r="K204" s="228"/>
      <c r="L204" s="228"/>
      <c r="M204" s="228"/>
      <c r="N204" s="228"/>
      <c r="O204" s="228"/>
      <c r="P204" s="228"/>
      <c r="Q204" s="228"/>
      <c r="R204" s="228"/>
      <c r="S204" s="228"/>
      <c r="T204" s="228"/>
      <c r="U204" s="228"/>
      <c r="V204" s="228"/>
      <c r="W204" s="228"/>
      <c r="X204" s="228"/>
      <c r="Y204" s="228"/>
      <c r="Z204" s="228"/>
      <c r="AA204" s="228"/>
      <c r="AB204" s="228"/>
      <c r="AC204" s="228"/>
      <c r="AD204" s="228"/>
      <c r="AE204" s="228"/>
      <c r="AF204" s="228"/>
      <c r="AG204" s="228"/>
      <c r="AH204" s="228"/>
      <c r="AI204" s="228"/>
      <c r="AJ204" s="228"/>
      <c r="AK204" s="228"/>
      <c r="AL204" s="228"/>
      <c r="AM204" s="228"/>
      <c r="AN204" s="228"/>
      <c r="AO204" s="228"/>
      <c r="AP204" s="228"/>
      <c r="AT204" s="228"/>
      <c r="AU204" s="228"/>
      <c r="AV204" s="228"/>
      <c r="AW204" s="228"/>
      <c r="AX204" s="228"/>
      <c r="AY204" s="228"/>
      <c r="AZ204" s="228"/>
      <c r="BA204" s="228"/>
      <c r="BB204" s="228"/>
      <c r="BC204" s="228"/>
      <c r="BD204" s="228"/>
      <c r="BE204" s="228"/>
      <c r="BF204" s="228"/>
      <c r="BG204" s="228"/>
      <c r="BH204" s="228"/>
      <c r="BI204" s="228"/>
      <c r="BJ204" s="228"/>
      <c r="BK204" s="228"/>
      <c r="BL204" s="228"/>
      <c r="BM204" s="228"/>
      <c r="BN204" s="228"/>
      <c r="BO204" s="228"/>
      <c r="BP204" s="228"/>
      <c r="BQ204" s="228"/>
      <c r="BR204" s="228"/>
      <c r="BS204" s="228"/>
    </row>
    <row r="205" spans="1:71" ht="12.75" x14ac:dyDescent="0.2">
      <c r="A205" s="232"/>
      <c r="B205" s="228"/>
      <c r="C205" s="228"/>
      <c r="D205" s="228"/>
      <c r="E205" s="228"/>
      <c r="F205" s="228"/>
      <c r="G205" s="228"/>
      <c r="H205" s="228"/>
      <c r="I205" s="228"/>
      <c r="J205" s="228"/>
      <c r="K205" s="228"/>
      <c r="L205" s="228"/>
      <c r="M205" s="228"/>
      <c r="N205" s="228"/>
      <c r="O205" s="228"/>
      <c r="P205" s="228"/>
      <c r="Q205" s="228"/>
      <c r="R205" s="228"/>
      <c r="S205" s="228"/>
      <c r="T205" s="228"/>
      <c r="U205" s="228"/>
      <c r="V205" s="228"/>
      <c r="W205" s="228"/>
      <c r="X205" s="228"/>
      <c r="Y205" s="228"/>
      <c r="Z205" s="228"/>
      <c r="AA205" s="228"/>
      <c r="AB205" s="228"/>
      <c r="AC205" s="228"/>
      <c r="AD205" s="228"/>
      <c r="AE205" s="228"/>
      <c r="AF205" s="228"/>
      <c r="AG205" s="228"/>
      <c r="AH205" s="228"/>
      <c r="AI205" s="228"/>
      <c r="AJ205" s="228"/>
      <c r="AK205" s="228"/>
      <c r="AL205" s="228"/>
      <c r="AM205" s="228"/>
      <c r="AN205" s="228"/>
      <c r="AO205" s="228"/>
      <c r="AP205" s="228"/>
      <c r="AT205" s="228"/>
      <c r="AU205" s="228"/>
      <c r="AV205" s="228"/>
      <c r="AW205" s="228"/>
      <c r="AX205" s="228"/>
      <c r="AY205" s="228"/>
      <c r="AZ205" s="228"/>
      <c r="BA205" s="228"/>
      <c r="BB205" s="228"/>
      <c r="BC205" s="228"/>
      <c r="BD205" s="228"/>
      <c r="BE205" s="228"/>
      <c r="BF205" s="228"/>
      <c r="BG205" s="228"/>
      <c r="BH205" s="228"/>
      <c r="BI205" s="228"/>
      <c r="BJ205" s="228"/>
      <c r="BK205" s="228"/>
      <c r="BL205" s="228"/>
      <c r="BM205" s="228"/>
      <c r="BN205" s="228"/>
      <c r="BO205" s="228"/>
      <c r="BP205" s="228"/>
      <c r="BQ205" s="228"/>
      <c r="BR205" s="228"/>
      <c r="BS205" s="228"/>
    </row>
    <row r="206" spans="1:71" ht="12.75" x14ac:dyDescent="0.2">
      <c r="A206" s="232"/>
      <c r="B206" s="228"/>
      <c r="C206" s="228"/>
      <c r="D206" s="228"/>
      <c r="E206" s="228"/>
      <c r="F206" s="228"/>
      <c r="G206" s="228"/>
      <c r="H206" s="228"/>
      <c r="I206" s="228"/>
      <c r="J206" s="228"/>
      <c r="K206" s="228"/>
      <c r="L206" s="228"/>
      <c r="M206" s="228"/>
      <c r="N206" s="228"/>
      <c r="O206" s="228"/>
      <c r="P206" s="228"/>
      <c r="Q206" s="228"/>
      <c r="R206" s="228"/>
      <c r="S206" s="228"/>
      <c r="T206" s="228"/>
      <c r="U206" s="228"/>
      <c r="V206" s="228"/>
      <c r="W206" s="228"/>
      <c r="X206" s="228"/>
      <c r="Y206" s="228"/>
      <c r="Z206" s="228"/>
      <c r="AA206" s="228"/>
      <c r="AB206" s="228"/>
      <c r="AC206" s="228"/>
      <c r="AD206" s="228"/>
      <c r="AE206" s="228"/>
      <c r="AF206" s="228"/>
      <c r="AG206" s="228"/>
      <c r="AH206" s="228"/>
      <c r="AI206" s="228"/>
      <c r="AJ206" s="228"/>
      <c r="AK206" s="228"/>
      <c r="AL206" s="228"/>
      <c r="AM206" s="228"/>
      <c r="AN206" s="228"/>
      <c r="AO206" s="228"/>
      <c r="AP206" s="228"/>
      <c r="AT206" s="228"/>
      <c r="AU206" s="228"/>
      <c r="AV206" s="228"/>
      <c r="AW206" s="228"/>
      <c r="AX206" s="228"/>
      <c r="AY206" s="228"/>
      <c r="AZ206" s="228"/>
      <c r="BA206" s="228"/>
      <c r="BB206" s="228"/>
      <c r="BC206" s="228"/>
      <c r="BD206" s="228"/>
      <c r="BE206" s="228"/>
      <c r="BF206" s="228"/>
      <c r="BG206" s="228"/>
      <c r="BH206" s="228"/>
      <c r="BI206" s="228"/>
      <c r="BJ206" s="228"/>
      <c r="BK206" s="228"/>
      <c r="BL206" s="228"/>
      <c r="BM206" s="228"/>
      <c r="BN206" s="228"/>
      <c r="BO206" s="228"/>
      <c r="BP206" s="228"/>
      <c r="BQ206" s="228"/>
      <c r="BR206" s="228"/>
      <c r="BS206" s="228"/>
    </row>
    <row r="207" spans="1:71" ht="12.75" x14ac:dyDescent="0.2">
      <c r="A207" s="232"/>
      <c r="B207" s="228"/>
      <c r="C207" s="228"/>
      <c r="D207" s="228"/>
      <c r="E207" s="228"/>
      <c r="F207" s="228"/>
      <c r="G207" s="228"/>
      <c r="H207" s="228"/>
      <c r="I207" s="228"/>
      <c r="J207" s="228"/>
      <c r="K207" s="228"/>
      <c r="L207" s="228"/>
      <c r="M207" s="228"/>
      <c r="N207" s="228"/>
      <c r="O207" s="228"/>
      <c r="P207" s="228"/>
      <c r="Q207" s="228"/>
      <c r="R207" s="228"/>
      <c r="S207" s="228"/>
      <c r="T207" s="228"/>
      <c r="U207" s="228"/>
      <c r="V207" s="228"/>
      <c r="W207" s="228"/>
      <c r="X207" s="228"/>
      <c r="Y207" s="228"/>
      <c r="Z207" s="228"/>
      <c r="AA207" s="228"/>
      <c r="AB207" s="228"/>
      <c r="AC207" s="228"/>
      <c r="AD207" s="228"/>
      <c r="AE207" s="228"/>
      <c r="AF207" s="228"/>
      <c r="AG207" s="228"/>
      <c r="AH207" s="228"/>
      <c r="AI207" s="228"/>
      <c r="AJ207" s="228"/>
      <c r="AK207" s="228"/>
      <c r="AL207" s="228"/>
      <c r="AM207" s="228"/>
      <c r="AN207" s="228"/>
      <c r="AO207" s="228"/>
      <c r="AP207" s="228"/>
      <c r="AT207" s="228"/>
      <c r="AU207" s="228"/>
      <c r="AV207" s="228"/>
      <c r="AW207" s="228"/>
      <c r="AX207" s="228"/>
      <c r="AY207" s="228"/>
      <c r="AZ207" s="228"/>
      <c r="BA207" s="228"/>
      <c r="BB207" s="228"/>
      <c r="BC207" s="228"/>
      <c r="BD207" s="228"/>
      <c r="BE207" s="228"/>
      <c r="BF207" s="228"/>
      <c r="BG207" s="228"/>
      <c r="BH207" s="228"/>
      <c r="BI207" s="228"/>
      <c r="BJ207" s="228"/>
      <c r="BK207" s="228"/>
      <c r="BL207" s="228"/>
      <c r="BM207" s="228"/>
      <c r="BN207" s="228"/>
      <c r="BO207" s="228"/>
      <c r="BP207" s="228"/>
      <c r="BQ207" s="228"/>
      <c r="BR207" s="228"/>
      <c r="BS207" s="228"/>
    </row>
    <row r="208" spans="1:71" ht="12.75" x14ac:dyDescent="0.2">
      <c r="A208" s="232"/>
      <c r="B208" s="228"/>
      <c r="C208" s="228"/>
      <c r="D208" s="228"/>
      <c r="E208" s="228"/>
      <c r="F208" s="228"/>
      <c r="G208" s="228"/>
      <c r="H208" s="228"/>
      <c r="I208" s="228"/>
      <c r="J208" s="228"/>
      <c r="K208" s="228"/>
      <c r="L208" s="228"/>
      <c r="M208" s="228"/>
      <c r="N208" s="228"/>
      <c r="O208" s="228"/>
      <c r="P208" s="228"/>
      <c r="Q208" s="228"/>
      <c r="R208" s="228"/>
      <c r="S208" s="228"/>
      <c r="T208" s="228"/>
      <c r="U208" s="228"/>
      <c r="V208" s="228"/>
      <c r="W208" s="228"/>
      <c r="X208" s="228"/>
      <c r="Y208" s="228"/>
      <c r="Z208" s="228"/>
      <c r="AA208" s="228"/>
      <c r="AB208" s="228"/>
      <c r="AC208" s="228"/>
      <c r="AD208" s="228"/>
      <c r="AE208" s="228"/>
      <c r="AF208" s="228"/>
      <c r="AG208" s="228"/>
      <c r="AH208" s="228"/>
      <c r="AI208" s="228"/>
      <c r="AJ208" s="228"/>
      <c r="AK208" s="228"/>
      <c r="AL208" s="228"/>
      <c r="AM208" s="228"/>
      <c r="AN208" s="228"/>
      <c r="AO208" s="228"/>
      <c r="AP208" s="228"/>
      <c r="AT208" s="228"/>
      <c r="AU208" s="228"/>
      <c r="AV208" s="228"/>
      <c r="AW208" s="228"/>
      <c r="AX208" s="228"/>
      <c r="AY208" s="228"/>
      <c r="AZ208" s="228"/>
      <c r="BA208" s="228"/>
      <c r="BB208" s="228"/>
      <c r="BC208" s="228"/>
      <c r="BD208" s="228"/>
      <c r="BE208" s="228"/>
      <c r="BF208" s="228"/>
      <c r="BG208" s="228"/>
      <c r="BH208" s="228"/>
      <c r="BI208" s="228"/>
      <c r="BJ208" s="228"/>
      <c r="BK208" s="228"/>
      <c r="BL208" s="228"/>
      <c r="BM208" s="228"/>
      <c r="BN208" s="228"/>
      <c r="BO208" s="228"/>
      <c r="BP208" s="228"/>
      <c r="BQ208" s="228"/>
      <c r="BR208" s="228"/>
      <c r="BS208" s="22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90" zoomScaleSheetLayoutView="90" workbookViewId="0">
      <selection activeCell="D47" sqref="D4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22" t="str">
        <f>'2. паспорт  ТП'!A4:S4</f>
        <v>Год раскрытия информации: 2024 год</v>
      </c>
      <c r="B5" s="322"/>
      <c r="C5" s="322"/>
      <c r="D5" s="322"/>
      <c r="E5" s="322"/>
      <c r="F5" s="322"/>
      <c r="G5" s="322"/>
      <c r="H5" s="322"/>
      <c r="I5" s="322"/>
      <c r="J5" s="322"/>
      <c r="K5" s="322"/>
      <c r="L5" s="322"/>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6" t="s">
        <v>7</v>
      </c>
      <c r="B7" s="326"/>
      <c r="C7" s="326"/>
      <c r="D7" s="326"/>
      <c r="E7" s="326"/>
      <c r="F7" s="326"/>
      <c r="G7" s="326"/>
      <c r="H7" s="326"/>
      <c r="I7" s="326"/>
      <c r="J7" s="326"/>
      <c r="K7" s="326"/>
      <c r="L7" s="326"/>
    </row>
    <row r="8" spans="1:44" ht="18.75" x14ac:dyDescent="0.25">
      <c r="A8" s="326"/>
      <c r="B8" s="326"/>
      <c r="C8" s="326"/>
      <c r="D8" s="326"/>
      <c r="E8" s="326"/>
      <c r="F8" s="326"/>
      <c r="G8" s="326"/>
      <c r="H8" s="326"/>
      <c r="I8" s="326"/>
      <c r="J8" s="326"/>
      <c r="K8" s="326"/>
      <c r="L8" s="326"/>
    </row>
    <row r="9" spans="1:44"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row>
    <row r="10" spans="1:44" x14ac:dyDescent="0.25">
      <c r="A10" s="323" t="s">
        <v>6</v>
      </c>
      <c r="B10" s="323"/>
      <c r="C10" s="323"/>
      <c r="D10" s="323"/>
      <c r="E10" s="323"/>
      <c r="F10" s="323"/>
      <c r="G10" s="323"/>
      <c r="H10" s="323"/>
      <c r="I10" s="323"/>
      <c r="J10" s="323"/>
      <c r="K10" s="323"/>
      <c r="L10" s="323"/>
    </row>
    <row r="11" spans="1:44" ht="18.75" x14ac:dyDescent="0.25">
      <c r="A11" s="326"/>
      <c r="B11" s="326"/>
      <c r="C11" s="326"/>
      <c r="D11" s="326"/>
      <c r="E11" s="326"/>
      <c r="F11" s="326"/>
      <c r="G11" s="326"/>
      <c r="H11" s="326"/>
      <c r="I11" s="326"/>
      <c r="J11" s="326"/>
      <c r="K11" s="326"/>
      <c r="L11" s="326"/>
    </row>
    <row r="12" spans="1:44" x14ac:dyDescent="0.25">
      <c r="A12" s="330" t="str">
        <f>'1. паспорт местоположение'!A12:C12</f>
        <v>O 24-04</v>
      </c>
      <c r="B12" s="330"/>
      <c r="C12" s="330"/>
      <c r="D12" s="330"/>
      <c r="E12" s="330"/>
      <c r="F12" s="330"/>
      <c r="G12" s="330"/>
      <c r="H12" s="330"/>
      <c r="I12" s="330"/>
      <c r="J12" s="330"/>
      <c r="K12" s="330"/>
      <c r="L12" s="330"/>
    </row>
    <row r="13" spans="1:44" x14ac:dyDescent="0.25">
      <c r="A13" s="323" t="s">
        <v>5</v>
      </c>
      <c r="B13" s="323"/>
      <c r="C13" s="323"/>
      <c r="D13" s="323"/>
      <c r="E13" s="323"/>
      <c r="F13" s="323"/>
      <c r="G13" s="323"/>
      <c r="H13" s="323"/>
      <c r="I13" s="323"/>
      <c r="J13" s="323"/>
      <c r="K13" s="323"/>
      <c r="L13" s="323"/>
    </row>
    <row r="14" spans="1:44" ht="18.75" x14ac:dyDescent="0.25">
      <c r="A14" s="334"/>
      <c r="B14" s="334"/>
      <c r="C14" s="334"/>
      <c r="D14" s="334"/>
      <c r="E14" s="334"/>
      <c r="F14" s="334"/>
      <c r="G14" s="334"/>
      <c r="H14" s="334"/>
      <c r="I14" s="334"/>
      <c r="J14" s="334"/>
      <c r="K14" s="334"/>
      <c r="L14" s="334"/>
    </row>
    <row r="15" spans="1:44" x14ac:dyDescent="0.25">
      <c r="A15" s="330" t="str">
        <f>'1. паспорт местоположение'!A15</f>
        <v xml:space="preserve">Модернизация системы видеонаблюдения на ПС "Луговая" АО "Западная энергетическая компания" </v>
      </c>
      <c r="B15" s="330"/>
      <c r="C15" s="330"/>
      <c r="D15" s="330"/>
      <c r="E15" s="330"/>
      <c r="F15" s="330"/>
      <c r="G15" s="330"/>
      <c r="H15" s="330"/>
      <c r="I15" s="330"/>
      <c r="J15" s="330"/>
      <c r="K15" s="330"/>
      <c r="L15" s="330"/>
    </row>
    <row r="16" spans="1:44" x14ac:dyDescent="0.25">
      <c r="A16" s="323" t="s">
        <v>4</v>
      </c>
      <c r="B16" s="323"/>
      <c r="C16" s="323"/>
      <c r="D16" s="323"/>
      <c r="E16" s="323"/>
      <c r="F16" s="323"/>
      <c r="G16" s="323"/>
      <c r="H16" s="323"/>
      <c r="I16" s="323"/>
      <c r="J16" s="323"/>
      <c r="K16" s="323"/>
      <c r="L16" s="323"/>
    </row>
    <row r="17" spans="1:12" ht="15.75" customHeight="1" x14ac:dyDescent="0.25">
      <c r="L17" s="72"/>
    </row>
    <row r="18" spans="1:12" x14ac:dyDescent="0.25">
      <c r="K18" s="32"/>
    </row>
    <row r="19" spans="1:12" ht="15.75" customHeight="1" x14ac:dyDescent="0.25">
      <c r="A19" s="382" t="s">
        <v>499</v>
      </c>
      <c r="B19" s="382"/>
      <c r="C19" s="382"/>
      <c r="D19" s="382"/>
      <c r="E19" s="382"/>
      <c r="F19" s="382"/>
      <c r="G19" s="382"/>
      <c r="H19" s="382"/>
      <c r="I19" s="382"/>
      <c r="J19" s="382"/>
      <c r="K19" s="382"/>
      <c r="L19" s="382"/>
    </row>
    <row r="20" spans="1:12" x14ac:dyDescent="0.25">
      <c r="A20" s="48"/>
      <c r="B20" s="48"/>
    </row>
    <row r="21" spans="1:12" ht="28.5" customHeight="1" x14ac:dyDescent="0.25">
      <c r="A21" s="376" t="s">
        <v>225</v>
      </c>
      <c r="B21" s="376" t="s">
        <v>224</v>
      </c>
      <c r="C21" s="381" t="s">
        <v>429</v>
      </c>
      <c r="D21" s="381"/>
      <c r="E21" s="381"/>
      <c r="F21" s="381"/>
      <c r="G21" s="381"/>
      <c r="H21" s="381"/>
      <c r="I21" s="376" t="s">
        <v>223</v>
      </c>
      <c r="J21" s="378" t="s">
        <v>431</v>
      </c>
      <c r="K21" s="376" t="s">
        <v>222</v>
      </c>
      <c r="L21" s="377" t="s">
        <v>430</v>
      </c>
    </row>
    <row r="22" spans="1:12" ht="58.5" customHeight="1" x14ac:dyDescent="0.25">
      <c r="A22" s="376"/>
      <c r="B22" s="376"/>
      <c r="C22" s="376" t="s">
        <v>2</v>
      </c>
      <c r="D22" s="376"/>
      <c r="E22" s="376" t="s">
        <v>9</v>
      </c>
      <c r="F22" s="376"/>
      <c r="G22" s="376" t="s">
        <v>186</v>
      </c>
      <c r="H22" s="376"/>
      <c r="I22" s="376"/>
      <c r="J22" s="379"/>
      <c r="K22" s="376"/>
      <c r="L22" s="377"/>
    </row>
    <row r="23" spans="1:12" ht="31.5" x14ac:dyDescent="0.25">
      <c r="A23" s="376"/>
      <c r="B23" s="376"/>
      <c r="C23" s="66" t="s">
        <v>221</v>
      </c>
      <c r="D23" s="66" t="s">
        <v>220</v>
      </c>
      <c r="E23" s="66" t="s">
        <v>221</v>
      </c>
      <c r="F23" s="66" t="s">
        <v>220</v>
      </c>
      <c r="G23" s="66" t="s">
        <v>221</v>
      </c>
      <c r="H23" s="66" t="s">
        <v>220</v>
      </c>
      <c r="I23" s="376"/>
      <c r="J23" s="380"/>
      <c r="K23" s="376"/>
      <c r="L23" s="377"/>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6" t="s">
        <v>542</v>
      </c>
      <c r="D26" s="276" t="s">
        <v>542</v>
      </c>
      <c r="E26" s="276"/>
      <c r="F26" s="276"/>
      <c r="G26" s="276" t="s">
        <v>586</v>
      </c>
      <c r="H26" s="276" t="s">
        <v>586</v>
      </c>
      <c r="I26" s="276"/>
      <c r="J26" s="70"/>
      <c r="K26" s="64"/>
      <c r="L26" s="64"/>
    </row>
    <row r="27" spans="1:12" ht="39" customHeight="1" x14ac:dyDescent="0.25">
      <c r="A27" s="66" t="s">
        <v>217</v>
      </c>
      <c r="B27" s="71" t="s">
        <v>438</v>
      </c>
      <c r="C27" s="276" t="s">
        <v>542</v>
      </c>
      <c r="D27" s="276" t="s">
        <v>542</v>
      </c>
      <c r="E27" s="276"/>
      <c r="F27" s="276"/>
      <c r="G27" s="276" t="s">
        <v>586</v>
      </c>
      <c r="H27" s="276" t="s">
        <v>586</v>
      </c>
      <c r="I27" s="276"/>
      <c r="J27" s="70"/>
      <c r="K27" s="64"/>
      <c r="L27" s="64"/>
    </row>
    <row r="28" spans="1:12" ht="70.5" customHeight="1" x14ac:dyDescent="0.25">
      <c r="A28" s="66" t="s">
        <v>437</v>
      </c>
      <c r="B28" s="71" t="s">
        <v>442</v>
      </c>
      <c r="C28" s="276" t="s">
        <v>542</v>
      </c>
      <c r="D28" s="276" t="s">
        <v>542</v>
      </c>
      <c r="E28" s="276"/>
      <c r="F28" s="276"/>
      <c r="G28" s="276" t="s">
        <v>586</v>
      </c>
      <c r="H28" s="276" t="s">
        <v>586</v>
      </c>
      <c r="I28" s="276"/>
      <c r="J28" s="70"/>
      <c r="K28" s="64"/>
      <c r="L28" s="64"/>
    </row>
    <row r="29" spans="1:12" ht="54" customHeight="1" x14ac:dyDescent="0.25">
      <c r="A29" s="66" t="s">
        <v>216</v>
      </c>
      <c r="B29" s="71" t="s">
        <v>441</v>
      </c>
      <c r="C29" s="276" t="s">
        <v>542</v>
      </c>
      <c r="D29" s="276" t="s">
        <v>542</v>
      </c>
      <c r="E29" s="276"/>
      <c r="F29" s="276"/>
      <c r="G29" s="276" t="s">
        <v>586</v>
      </c>
      <c r="H29" s="276" t="s">
        <v>586</v>
      </c>
      <c r="I29" s="276"/>
      <c r="J29" s="70"/>
      <c r="K29" s="64"/>
      <c r="L29" s="64"/>
    </row>
    <row r="30" spans="1:12" ht="42" customHeight="1" x14ac:dyDescent="0.25">
      <c r="A30" s="66" t="s">
        <v>215</v>
      </c>
      <c r="B30" s="71" t="s">
        <v>443</v>
      </c>
      <c r="C30" s="276" t="s">
        <v>542</v>
      </c>
      <c r="D30" s="276" t="s">
        <v>542</v>
      </c>
      <c r="E30" s="276"/>
      <c r="F30" s="276"/>
      <c r="G30" s="276" t="s">
        <v>586</v>
      </c>
      <c r="H30" s="276" t="s">
        <v>586</v>
      </c>
      <c r="I30" s="276"/>
      <c r="J30" s="70"/>
      <c r="K30" s="64"/>
      <c r="L30" s="64"/>
    </row>
    <row r="31" spans="1:12" ht="37.5" customHeight="1" x14ac:dyDescent="0.25">
      <c r="A31" s="66" t="s">
        <v>214</v>
      </c>
      <c r="B31" s="65" t="s">
        <v>439</v>
      </c>
      <c r="C31" s="277">
        <v>44936</v>
      </c>
      <c r="D31" s="277">
        <v>44995</v>
      </c>
      <c r="E31" s="276"/>
      <c r="F31" s="276"/>
      <c r="G31" s="276" t="s">
        <v>586</v>
      </c>
      <c r="H31" s="276" t="s">
        <v>586</v>
      </c>
      <c r="I31" s="276">
        <v>0</v>
      </c>
      <c r="J31" s="70"/>
      <c r="K31" s="64"/>
      <c r="L31" s="64"/>
    </row>
    <row r="32" spans="1:12" ht="31.5" x14ac:dyDescent="0.25">
      <c r="A32" s="66" t="s">
        <v>212</v>
      </c>
      <c r="B32" s="65" t="s">
        <v>444</v>
      </c>
      <c r="C32" s="277">
        <v>45250</v>
      </c>
      <c r="D32" s="277">
        <v>45290</v>
      </c>
      <c r="E32" s="276"/>
      <c r="F32" s="276"/>
      <c r="G32" s="276" t="s">
        <v>586</v>
      </c>
      <c r="H32" s="276" t="s">
        <v>586</v>
      </c>
      <c r="I32" s="276">
        <v>0</v>
      </c>
      <c r="J32" s="70"/>
      <c r="K32" s="64"/>
      <c r="L32" s="64"/>
    </row>
    <row r="33" spans="1:12" ht="37.5" customHeight="1" x14ac:dyDescent="0.25">
      <c r="A33" s="66" t="s">
        <v>455</v>
      </c>
      <c r="B33" s="65" t="s">
        <v>376</v>
      </c>
      <c r="C33" s="276" t="s">
        <v>542</v>
      </c>
      <c r="D33" s="276" t="s">
        <v>542</v>
      </c>
      <c r="E33" s="276"/>
      <c r="F33" s="276"/>
      <c r="G33" s="276" t="s">
        <v>586</v>
      </c>
      <c r="H33" s="276" t="s">
        <v>586</v>
      </c>
      <c r="I33" s="276"/>
      <c r="J33" s="70"/>
      <c r="K33" s="64"/>
      <c r="L33" s="64"/>
    </row>
    <row r="34" spans="1:12" ht="47.25" customHeight="1" x14ac:dyDescent="0.25">
      <c r="A34" s="66" t="s">
        <v>456</v>
      </c>
      <c r="B34" s="65" t="s">
        <v>448</v>
      </c>
      <c r="C34" s="276" t="s">
        <v>542</v>
      </c>
      <c r="D34" s="276" t="s">
        <v>542</v>
      </c>
      <c r="E34" s="276"/>
      <c r="F34" s="276"/>
      <c r="G34" s="276" t="s">
        <v>586</v>
      </c>
      <c r="H34" s="276" t="s">
        <v>586</v>
      </c>
      <c r="I34" s="276"/>
      <c r="J34" s="69"/>
      <c r="K34" s="69"/>
      <c r="L34" s="64"/>
    </row>
    <row r="35" spans="1:12" ht="32.25" customHeight="1" x14ac:dyDescent="0.25">
      <c r="A35" s="66" t="s">
        <v>457</v>
      </c>
      <c r="B35" s="65" t="s">
        <v>213</v>
      </c>
      <c r="C35" s="277">
        <v>45291</v>
      </c>
      <c r="D35" s="277">
        <v>45380</v>
      </c>
      <c r="E35" s="276"/>
      <c r="F35" s="276"/>
      <c r="G35" s="276" t="s">
        <v>586</v>
      </c>
      <c r="H35" s="276" t="s">
        <v>586</v>
      </c>
      <c r="I35" s="276">
        <v>0</v>
      </c>
      <c r="J35" s="69"/>
      <c r="K35" s="69"/>
      <c r="L35" s="64"/>
    </row>
    <row r="36" spans="1:12" ht="37.5" customHeight="1" x14ac:dyDescent="0.25">
      <c r="A36" s="66" t="s">
        <v>458</v>
      </c>
      <c r="B36" s="65" t="s">
        <v>440</v>
      </c>
      <c r="C36" s="276" t="s">
        <v>542</v>
      </c>
      <c r="D36" s="276" t="s">
        <v>542</v>
      </c>
      <c r="E36" s="278"/>
      <c r="F36" s="279"/>
      <c r="G36" s="276" t="s">
        <v>586</v>
      </c>
      <c r="H36" s="276" t="s">
        <v>586</v>
      </c>
      <c r="I36" s="276"/>
      <c r="J36" s="68"/>
      <c r="K36" s="64"/>
      <c r="L36" s="64"/>
    </row>
    <row r="37" spans="1:12" ht="25.5" customHeight="1" x14ac:dyDescent="0.25">
      <c r="A37" s="66" t="s">
        <v>459</v>
      </c>
      <c r="B37" s="65" t="s">
        <v>211</v>
      </c>
      <c r="C37" s="277">
        <v>45250</v>
      </c>
      <c r="D37" s="277">
        <v>45291</v>
      </c>
      <c r="E37" s="278"/>
      <c r="F37" s="279"/>
      <c r="G37" s="276" t="s">
        <v>586</v>
      </c>
      <c r="H37" s="276" t="s">
        <v>586</v>
      </c>
      <c r="I37" s="279">
        <v>0</v>
      </c>
      <c r="J37" s="68"/>
      <c r="K37" s="64"/>
      <c r="L37" s="64"/>
    </row>
    <row r="38" spans="1:12" x14ac:dyDescent="0.25">
      <c r="A38" s="66" t="s">
        <v>460</v>
      </c>
      <c r="B38" s="67" t="s">
        <v>210</v>
      </c>
      <c r="C38" s="279"/>
      <c r="D38" s="279"/>
      <c r="E38" s="279"/>
      <c r="F38" s="279"/>
      <c r="G38" s="276" t="s">
        <v>586</v>
      </c>
      <c r="H38" s="276" t="s">
        <v>586</v>
      </c>
      <c r="I38" s="279"/>
      <c r="J38" s="64"/>
      <c r="K38" s="64"/>
      <c r="L38" s="64"/>
    </row>
    <row r="39" spans="1:12" ht="63" x14ac:dyDescent="0.25">
      <c r="A39" s="66">
        <v>2</v>
      </c>
      <c r="B39" s="65" t="s">
        <v>445</v>
      </c>
      <c r="C39" s="277">
        <v>45301</v>
      </c>
      <c r="D39" s="277">
        <v>45565</v>
      </c>
      <c r="E39" s="279"/>
      <c r="F39" s="279"/>
      <c r="G39" s="276" t="s">
        <v>586</v>
      </c>
      <c r="H39" s="276" t="s">
        <v>586</v>
      </c>
      <c r="I39" s="279"/>
      <c r="J39" s="64"/>
      <c r="K39" s="64"/>
      <c r="L39" s="64"/>
    </row>
    <row r="40" spans="1:12" ht="33.75" customHeight="1" x14ac:dyDescent="0.25">
      <c r="A40" s="66" t="s">
        <v>209</v>
      </c>
      <c r="B40" s="65" t="s">
        <v>447</v>
      </c>
      <c r="C40" s="277">
        <v>45301</v>
      </c>
      <c r="D40" s="277">
        <v>45565</v>
      </c>
      <c r="E40" s="279"/>
      <c r="F40" s="279"/>
      <c r="G40" s="276" t="s">
        <v>586</v>
      </c>
      <c r="H40" s="276" t="s">
        <v>586</v>
      </c>
      <c r="I40" s="279"/>
      <c r="J40" s="64"/>
      <c r="K40" s="64"/>
      <c r="L40" s="64"/>
    </row>
    <row r="41" spans="1:12" ht="63" customHeight="1" x14ac:dyDescent="0.25">
      <c r="A41" s="66" t="s">
        <v>208</v>
      </c>
      <c r="B41" s="67" t="s">
        <v>530</v>
      </c>
      <c r="C41" s="279"/>
      <c r="D41" s="279"/>
      <c r="E41" s="279"/>
      <c r="F41" s="279"/>
      <c r="G41" s="276" t="s">
        <v>586</v>
      </c>
      <c r="H41" s="276" t="s">
        <v>586</v>
      </c>
      <c r="I41" s="279"/>
      <c r="J41" s="64"/>
      <c r="K41" s="64"/>
      <c r="L41" s="64"/>
    </row>
    <row r="42" spans="1:12" ht="58.5" customHeight="1" x14ac:dyDescent="0.25">
      <c r="A42" s="66">
        <v>3</v>
      </c>
      <c r="B42" s="65" t="s">
        <v>446</v>
      </c>
      <c r="C42" s="276" t="s">
        <v>542</v>
      </c>
      <c r="D42" s="276" t="s">
        <v>542</v>
      </c>
      <c r="E42" s="279"/>
      <c r="F42" s="279"/>
      <c r="G42" s="276" t="s">
        <v>586</v>
      </c>
      <c r="H42" s="276" t="s">
        <v>586</v>
      </c>
      <c r="I42" s="276"/>
      <c r="J42" s="64"/>
      <c r="K42" s="64"/>
      <c r="L42" s="64"/>
    </row>
    <row r="43" spans="1:12" ht="34.5" customHeight="1" x14ac:dyDescent="0.25">
      <c r="A43" s="66" t="s">
        <v>207</v>
      </c>
      <c r="B43" s="65" t="s">
        <v>205</v>
      </c>
      <c r="C43" s="277">
        <v>45301</v>
      </c>
      <c r="D43" s="277">
        <v>45565</v>
      </c>
      <c r="E43" s="279"/>
      <c r="F43" s="279"/>
      <c r="G43" s="276" t="s">
        <v>586</v>
      </c>
      <c r="H43" s="276" t="s">
        <v>586</v>
      </c>
      <c r="I43" s="279"/>
      <c r="J43" s="64"/>
      <c r="K43" s="64"/>
      <c r="L43" s="64"/>
    </row>
    <row r="44" spans="1:12" ht="24.75" customHeight="1" x14ac:dyDescent="0.25">
      <c r="A44" s="66" t="s">
        <v>206</v>
      </c>
      <c r="B44" s="65" t="s">
        <v>203</v>
      </c>
      <c r="C44" s="277">
        <v>45301</v>
      </c>
      <c r="D44" s="277">
        <v>45565</v>
      </c>
      <c r="E44" s="279"/>
      <c r="F44" s="279"/>
      <c r="G44" s="276" t="s">
        <v>586</v>
      </c>
      <c r="H44" s="276" t="s">
        <v>586</v>
      </c>
      <c r="I44" s="279"/>
      <c r="J44" s="64"/>
      <c r="K44" s="64"/>
      <c r="L44" s="64"/>
    </row>
    <row r="45" spans="1:12" ht="90.75" customHeight="1" x14ac:dyDescent="0.25">
      <c r="A45" s="66" t="s">
        <v>204</v>
      </c>
      <c r="B45" s="65" t="s">
        <v>451</v>
      </c>
      <c r="C45" s="276" t="s">
        <v>542</v>
      </c>
      <c r="D45" s="276" t="s">
        <v>542</v>
      </c>
      <c r="E45" s="279"/>
      <c r="F45" s="279"/>
      <c r="G45" s="276" t="s">
        <v>586</v>
      </c>
      <c r="H45" s="276" t="s">
        <v>586</v>
      </c>
      <c r="I45" s="276"/>
      <c r="J45" s="64"/>
      <c r="K45" s="64"/>
      <c r="L45" s="64"/>
    </row>
    <row r="46" spans="1:12" ht="167.25" customHeight="1" x14ac:dyDescent="0.25">
      <c r="A46" s="66" t="s">
        <v>202</v>
      </c>
      <c r="B46" s="65" t="s">
        <v>449</v>
      </c>
      <c r="C46" s="276" t="s">
        <v>542</v>
      </c>
      <c r="D46" s="276" t="s">
        <v>542</v>
      </c>
      <c r="E46" s="279"/>
      <c r="F46" s="279"/>
      <c r="G46" s="276" t="s">
        <v>586</v>
      </c>
      <c r="H46" s="276" t="s">
        <v>586</v>
      </c>
      <c r="I46" s="276"/>
      <c r="J46" s="64"/>
      <c r="K46" s="64"/>
      <c r="L46" s="64"/>
    </row>
    <row r="47" spans="1:12" ht="30.75" customHeight="1" x14ac:dyDescent="0.25">
      <c r="A47" s="66" t="s">
        <v>200</v>
      </c>
      <c r="B47" s="65" t="s">
        <v>201</v>
      </c>
      <c r="C47" s="277">
        <v>45838</v>
      </c>
      <c r="D47" s="277">
        <v>46021</v>
      </c>
      <c r="E47" s="279"/>
      <c r="F47" s="279"/>
      <c r="G47" s="276" t="s">
        <v>586</v>
      </c>
      <c r="H47" s="276" t="s">
        <v>586</v>
      </c>
      <c r="I47" s="276"/>
      <c r="J47" s="64"/>
      <c r="K47" s="64"/>
      <c r="L47" s="64"/>
    </row>
    <row r="48" spans="1:12" ht="37.5" customHeight="1" x14ac:dyDescent="0.25">
      <c r="A48" s="66" t="s">
        <v>461</v>
      </c>
      <c r="B48" s="67" t="s">
        <v>199</v>
      </c>
      <c r="C48" s="277">
        <v>45473</v>
      </c>
      <c r="D48" s="277">
        <v>45656</v>
      </c>
      <c r="E48" s="279"/>
      <c r="F48" s="279"/>
      <c r="G48" s="276" t="s">
        <v>586</v>
      </c>
      <c r="H48" s="276" t="s">
        <v>586</v>
      </c>
      <c r="I48" s="279"/>
      <c r="J48" s="64"/>
      <c r="K48" s="64"/>
      <c r="L48" s="64"/>
    </row>
    <row r="49" spans="1:12" ht="35.25" customHeight="1" x14ac:dyDescent="0.25">
      <c r="A49" s="66">
        <v>4</v>
      </c>
      <c r="B49" s="65" t="s">
        <v>197</v>
      </c>
      <c r="C49" s="276" t="s">
        <v>542</v>
      </c>
      <c r="D49" s="276" t="s">
        <v>542</v>
      </c>
      <c r="E49" s="279"/>
      <c r="F49" s="279"/>
      <c r="G49" s="276" t="s">
        <v>586</v>
      </c>
      <c r="H49" s="276" t="s">
        <v>586</v>
      </c>
      <c r="I49" s="276"/>
      <c r="J49" s="64"/>
      <c r="K49" s="64"/>
      <c r="L49" s="64"/>
    </row>
    <row r="50" spans="1:12" ht="86.25" customHeight="1" x14ac:dyDescent="0.25">
      <c r="A50" s="66" t="s">
        <v>198</v>
      </c>
      <c r="B50" s="65" t="s">
        <v>450</v>
      </c>
      <c r="C50" s="276" t="s">
        <v>542</v>
      </c>
      <c r="D50" s="276" t="s">
        <v>542</v>
      </c>
      <c r="E50" s="279"/>
      <c r="F50" s="279"/>
      <c r="G50" s="276" t="s">
        <v>586</v>
      </c>
      <c r="H50" s="276" t="s">
        <v>586</v>
      </c>
      <c r="I50" s="276"/>
      <c r="J50" s="64"/>
      <c r="K50" s="64"/>
      <c r="L50" s="64"/>
    </row>
    <row r="51" spans="1:12" ht="77.25" customHeight="1" x14ac:dyDescent="0.25">
      <c r="A51" s="66" t="s">
        <v>196</v>
      </c>
      <c r="B51" s="65" t="s">
        <v>452</v>
      </c>
      <c r="C51" s="276" t="s">
        <v>542</v>
      </c>
      <c r="D51" s="276" t="s">
        <v>542</v>
      </c>
      <c r="E51" s="279"/>
      <c r="F51" s="279"/>
      <c r="G51" s="276" t="s">
        <v>586</v>
      </c>
      <c r="H51" s="276" t="s">
        <v>586</v>
      </c>
      <c r="I51" s="276"/>
      <c r="J51" s="64"/>
      <c r="K51" s="64"/>
      <c r="L51" s="64"/>
    </row>
    <row r="52" spans="1:12" ht="71.25" customHeight="1" x14ac:dyDescent="0.25">
      <c r="A52" s="66" t="s">
        <v>194</v>
      </c>
      <c r="B52" s="65" t="s">
        <v>195</v>
      </c>
      <c r="C52" s="276" t="s">
        <v>542</v>
      </c>
      <c r="D52" s="276" t="s">
        <v>542</v>
      </c>
      <c r="E52" s="279"/>
      <c r="F52" s="279"/>
      <c r="G52" s="276" t="s">
        <v>586</v>
      </c>
      <c r="H52" s="276" t="s">
        <v>586</v>
      </c>
      <c r="I52" s="276"/>
      <c r="J52" s="64"/>
      <c r="K52" s="64"/>
      <c r="L52" s="64"/>
    </row>
    <row r="53" spans="1:12" ht="48" customHeight="1" x14ac:dyDescent="0.25">
      <c r="A53" s="66" t="s">
        <v>192</v>
      </c>
      <c r="B53" s="128" t="s">
        <v>453</v>
      </c>
      <c r="C53" s="277">
        <v>45838</v>
      </c>
      <c r="D53" s="277">
        <v>46021</v>
      </c>
      <c r="E53" s="279"/>
      <c r="F53" s="279"/>
      <c r="G53" s="276" t="s">
        <v>586</v>
      </c>
      <c r="H53" s="276" t="s">
        <v>586</v>
      </c>
      <c r="I53" s="279"/>
      <c r="J53" s="64"/>
      <c r="K53" s="64"/>
      <c r="L53" s="64"/>
    </row>
    <row r="54" spans="1:12" ht="46.5" customHeight="1" x14ac:dyDescent="0.25">
      <c r="A54" s="66" t="s">
        <v>454</v>
      </c>
      <c r="B54" s="65" t="s">
        <v>193</v>
      </c>
      <c r="C54" s="276" t="s">
        <v>542</v>
      </c>
      <c r="D54" s="276" t="s">
        <v>542</v>
      </c>
      <c r="E54" s="279"/>
      <c r="F54" s="279"/>
      <c r="G54" s="276" t="s">
        <v>586</v>
      </c>
      <c r="H54" s="276" t="s">
        <v>586</v>
      </c>
      <c r="I54" s="276"/>
      <c r="J54" s="64"/>
      <c r="K54" s="64"/>
      <c r="L54" s="6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2024-04-20T09:37:25Z</dcterms:modified>
</cp:coreProperties>
</file>