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89579F8A-0B88-42C1-937B-3D08DA352C31}" xr6:coauthVersionLast="47" xr6:coauthVersionMax="47" xr10:uidLastSave="{00000000-0000-0000-0000-000000000000}"/>
  <bookViews>
    <workbookView xWindow="-120" yWindow="-120" windowWidth="29040" windowHeight="1584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P140" i="30" l="1"/>
  <c r="Q140" i="30" s="1"/>
  <c r="R140" i="30" s="1"/>
  <c r="S140" i="30" s="1"/>
  <c r="T140" i="30" s="1"/>
  <c r="U140" i="30" s="1"/>
  <c r="V140" i="30" s="1"/>
  <c r="W140" i="30" s="1"/>
  <c r="X140" i="30" s="1"/>
  <c r="Y140" i="30" s="1"/>
  <c r="Z140" i="30" s="1"/>
  <c r="AA140" i="30" s="1"/>
  <c r="AB140" i="30" s="1"/>
  <c r="AC140" i="30" s="1"/>
  <c r="AD140" i="30" s="1"/>
  <c r="AE140" i="30" s="1"/>
  <c r="AF140" i="30" s="1"/>
  <c r="AG140" i="30" s="1"/>
  <c r="AH140" i="30" s="1"/>
  <c r="AI140" i="30" s="1"/>
  <c r="AJ140" i="30" s="1"/>
  <c r="AK140" i="30" s="1"/>
  <c r="AL140" i="30" s="1"/>
  <c r="AM140" i="30" s="1"/>
  <c r="AN140" i="30" s="1"/>
  <c r="AO140" i="30" s="1"/>
  <c r="AP140" i="30" s="1"/>
  <c r="AQ140" i="30" s="1"/>
  <c r="AR140" i="30" s="1"/>
  <c r="AS140" i="30" s="1"/>
  <c r="AT140" i="30" s="1"/>
  <c r="AU140" i="30" s="1"/>
  <c r="AV140" i="30" s="1"/>
  <c r="AW140" i="30" s="1"/>
  <c r="AX140" i="30" s="1"/>
  <c r="AY140" i="30" s="1"/>
  <c r="B25" i="26" l="1"/>
  <c r="M92" i="30"/>
  <c r="C48" i="30"/>
  <c r="D48" i="30"/>
  <c r="E48" i="30"/>
  <c r="F48" i="30"/>
  <c r="G48" i="30"/>
  <c r="H48" i="30"/>
  <c r="I48" i="30"/>
  <c r="J48" i="30"/>
  <c r="K48" i="30"/>
  <c r="L48" i="30"/>
  <c r="M48" i="30"/>
  <c r="B48" i="30"/>
  <c r="D51" i="30"/>
  <c r="E51" i="30" s="1"/>
  <c r="F51" i="30" s="1"/>
  <c r="G51" i="30" s="1"/>
  <c r="H51" i="30" s="1"/>
  <c r="I51" i="30" s="1"/>
  <c r="J51" i="30" s="1"/>
  <c r="K51" i="30" s="1"/>
  <c r="L51" i="30" s="1"/>
  <c r="M51" i="30" s="1"/>
  <c r="C51" i="30"/>
  <c r="G25" i="29"/>
  <c r="G26" i="29"/>
  <c r="G28" i="29"/>
  <c r="G29" i="29"/>
  <c r="G30" i="29"/>
  <c r="G31" i="29"/>
  <c r="G33" i="29"/>
  <c r="G34" i="29"/>
  <c r="G35" i="29"/>
  <c r="G36" i="29"/>
  <c r="G37" i="29"/>
  <c r="G38" i="29"/>
  <c r="G39" i="29"/>
  <c r="G40" i="29"/>
  <c r="G41" i="29"/>
  <c r="G42" i="29"/>
  <c r="G43" i="29"/>
  <c r="G44" i="29"/>
  <c r="G45" i="29"/>
  <c r="G46" i="29"/>
  <c r="G47" i="29"/>
  <c r="G48" i="29"/>
  <c r="G49" i="29"/>
  <c r="G51" i="29"/>
  <c r="G53" i="29"/>
  <c r="G54" i="29"/>
  <c r="G55" i="29"/>
  <c r="G56" i="29"/>
  <c r="G58" i="29"/>
  <c r="G59" i="29"/>
  <c r="G60" i="29"/>
  <c r="G61" i="29"/>
  <c r="G62" i="29"/>
  <c r="G63" i="29"/>
  <c r="G64" i="29"/>
  <c r="G24" i="29"/>
  <c r="B118" i="30" l="1"/>
  <c r="C58" i="30"/>
  <c r="C126" i="30"/>
  <c r="B122" i="30"/>
  <c r="B126" i="30"/>
  <c r="AA35" i="29"/>
  <c r="AA36" i="29"/>
  <c r="AA37" i="29"/>
  <c r="AA38" i="29"/>
  <c r="AA39" i="29"/>
  <c r="AA40" i="29"/>
  <c r="AA41" i="29"/>
  <c r="AA43" i="29"/>
  <c r="AA44" i="29"/>
  <c r="AA45" i="29"/>
  <c r="AA46" i="29"/>
  <c r="AA47" i="29"/>
  <c r="AA48" i="29"/>
  <c r="AA49" i="29"/>
  <c r="AA51" i="29"/>
  <c r="AA53" i="29"/>
  <c r="AA54" i="29"/>
  <c r="AA55" i="29"/>
  <c r="AA56" i="29"/>
  <c r="AA58" i="29"/>
  <c r="AA59" i="29"/>
  <c r="AA60" i="29"/>
  <c r="AA61" i="29"/>
  <c r="AA62" i="29"/>
  <c r="AA63" i="29"/>
  <c r="AA64" i="29"/>
  <c r="AA42" i="29"/>
  <c r="AA33" i="29"/>
  <c r="AA31" i="29"/>
  <c r="AA25" i="29"/>
  <c r="AA26" i="29"/>
  <c r="AA28" i="29"/>
  <c r="AA29" i="29"/>
  <c r="M24" i="29"/>
  <c r="G50" i="29"/>
  <c r="AA50" i="29" s="1"/>
  <c r="AA34" i="29"/>
  <c r="B25" i="30"/>
  <c r="G27" i="29"/>
  <c r="G57" i="29" l="1"/>
  <c r="AA57" i="29" s="1"/>
  <c r="AA30" i="29"/>
  <c r="AA27" i="29"/>
  <c r="AA24" i="29"/>
  <c r="D92" i="30"/>
  <c r="E92" i="30" s="1"/>
  <c r="F92" i="30" s="1"/>
  <c r="G92" i="30" s="1"/>
  <c r="H92" i="30" s="1"/>
  <c r="I92" i="30" s="1"/>
  <c r="J92" i="30" s="1"/>
  <c r="K92" i="30" s="1"/>
  <c r="L92" i="30" s="1"/>
  <c r="C92" i="30"/>
  <c r="G52" i="29" l="1"/>
  <c r="AA52" i="29" s="1"/>
  <c r="G32" i="29"/>
  <c r="AA32" i="29" s="1"/>
  <c r="C51" i="7"/>
  <c r="H141" i="30"/>
  <c r="D117" i="30"/>
  <c r="I118" i="30" s="1"/>
  <c r="M25" i="29"/>
  <c r="M26" i="29"/>
  <c r="M28" i="29"/>
  <c r="M29" i="29"/>
  <c r="M30" i="29"/>
  <c r="M31" i="29"/>
  <c r="M32" i="29"/>
  <c r="M33" i="29"/>
  <c r="M34" i="29"/>
  <c r="M35" i="29"/>
  <c r="M36" i="29"/>
  <c r="M38" i="29"/>
  <c r="M39" i="29"/>
  <c r="M40" i="29"/>
  <c r="M41" i="29"/>
  <c r="M42" i="29"/>
  <c r="M43" i="29"/>
  <c r="M44" i="29"/>
  <c r="M46" i="29"/>
  <c r="M47" i="29"/>
  <c r="M48" i="29"/>
  <c r="M49" i="29"/>
  <c r="M51" i="29"/>
  <c r="M53" i="29"/>
  <c r="M55" i="29"/>
  <c r="M56" i="29"/>
  <c r="M59" i="29"/>
  <c r="M60" i="29"/>
  <c r="M61" i="29"/>
  <c r="M62" i="29"/>
  <c r="M63" i="29"/>
  <c r="M52" i="29"/>
  <c r="M50" i="29"/>
  <c r="M37" i="29"/>
  <c r="M27" i="29"/>
  <c r="B27" i="26" l="1"/>
  <c r="M54" i="29"/>
  <c r="M45" i="29"/>
  <c r="M58" i="29"/>
  <c r="C50" i="7" l="1"/>
  <c r="B81" i="30"/>
  <c r="M57" i="29"/>
  <c r="A15" i="6"/>
  <c r="M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B49" i="30" s="1"/>
  <c r="H109" i="30"/>
  <c r="H108" i="30" s="1"/>
  <c r="G74" i="30"/>
  <c r="H58" i="30"/>
  <c r="G52" i="30"/>
  <c r="G47" i="30"/>
  <c r="I141" i="30"/>
  <c r="L137" i="30" l="1"/>
  <c r="C49" i="30" s="1"/>
  <c r="C50" i="30" s="1"/>
  <c r="C59" i="30" s="1"/>
  <c r="K141" i="30"/>
  <c r="B73" i="30" s="1"/>
  <c r="B85" i="30" s="1"/>
  <c r="B99" i="30" s="1"/>
  <c r="H74" i="30"/>
  <c r="I58" i="30"/>
  <c r="H52" i="30"/>
  <c r="H47" i="30"/>
  <c r="J141" i="30"/>
  <c r="M137" i="30" l="1"/>
  <c r="D49" i="30" s="1"/>
  <c r="I109" i="30"/>
  <c r="I74" i="30"/>
  <c r="J58" i="30"/>
  <c r="I52" i="30"/>
  <c r="I47" i="30"/>
  <c r="N137" i="30" l="1"/>
  <c r="E49" i="30" s="1"/>
  <c r="M141" i="30"/>
  <c r="D73" i="30" s="1"/>
  <c r="D85" i="30" s="1"/>
  <c r="D99" i="30" s="1"/>
  <c r="J74" i="30"/>
  <c r="J52" i="30"/>
  <c r="J47" i="30"/>
  <c r="K58" i="30"/>
  <c r="L141" i="30"/>
  <c r="C73" i="30" s="1"/>
  <c r="C85" i="30" s="1"/>
  <c r="I108" i="30"/>
  <c r="J109" i="30"/>
  <c r="E50" i="30" l="1"/>
  <c r="E59" i="30" s="1"/>
  <c r="O137" i="30"/>
  <c r="F49" i="30" s="1"/>
  <c r="K109" i="30"/>
  <c r="J108" i="30"/>
  <c r="K74" i="30"/>
  <c r="L58" i="30"/>
  <c r="K52" i="30"/>
  <c r="K47" i="30"/>
  <c r="N141" i="30"/>
  <c r="E73" i="30" s="1"/>
  <c r="E85" i="30" s="1"/>
  <c r="E99" i="30" s="1"/>
  <c r="F50" i="30" l="1"/>
  <c r="F59" i="30" s="1"/>
  <c r="P137" i="30"/>
  <c r="G49" i="30" s="1"/>
  <c r="F80" i="30"/>
  <c r="O141" i="30"/>
  <c r="F73" i="30" s="1"/>
  <c r="F85" i="30" s="1"/>
  <c r="F99" i="30" s="1"/>
  <c r="K108" i="30"/>
  <c r="L109" i="30"/>
  <c r="L74" i="30"/>
  <c r="M58" i="30"/>
  <c r="L52" i="30"/>
  <c r="L47" i="30"/>
  <c r="G50" i="30" l="1"/>
  <c r="G59" i="30" s="1"/>
  <c r="Q137" i="30"/>
  <c r="H49" i="30" s="1"/>
  <c r="D50" i="30" s="1"/>
  <c r="D59" i="30" s="1"/>
  <c r="G80" i="30"/>
  <c r="M109" i="30"/>
  <c r="L108" i="30"/>
  <c r="P141" i="30"/>
  <c r="G73" i="30" s="1"/>
  <c r="G85" i="30" s="1"/>
  <c r="G99" i="30" s="1"/>
  <c r="M74" i="30"/>
  <c r="N58" i="30"/>
  <c r="M52" i="30"/>
  <c r="M47" i="30"/>
  <c r="D80" i="30" l="1"/>
  <c r="E80" i="30"/>
  <c r="R137" i="30"/>
  <c r="I49" i="30" s="1"/>
  <c r="H50" i="30"/>
  <c r="H59" i="30" s="1"/>
  <c r="N74" i="30"/>
  <c r="N52" i="30"/>
  <c r="N47" i="30"/>
  <c r="O58" i="30"/>
  <c r="Q141" i="30"/>
  <c r="H73" i="30" s="1"/>
  <c r="H85" i="30" s="1"/>
  <c r="H99" i="30" s="1"/>
  <c r="M108" i="30"/>
  <c r="N109" i="30"/>
  <c r="S137" i="30" l="1"/>
  <c r="J49" i="30" s="1"/>
  <c r="I50" i="30"/>
  <c r="I59" i="30" s="1"/>
  <c r="H80" i="30"/>
  <c r="O109" i="30"/>
  <c r="N108" i="30"/>
  <c r="R141" i="30"/>
  <c r="I73" i="30" s="1"/>
  <c r="I85" i="30" s="1"/>
  <c r="I99" i="30" s="1"/>
  <c r="O74" i="30"/>
  <c r="P58" i="30"/>
  <c r="O52" i="30"/>
  <c r="O47" i="30"/>
  <c r="N49" i="30" l="1"/>
  <c r="N50" i="30" s="1"/>
  <c r="N59" i="30" s="1"/>
  <c r="T137" i="30"/>
  <c r="K49" i="30" s="1"/>
  <c r="J50" i="30"/>
  <c r="J59" i="30" s="1"/>
  <c r="I80" i="30"/>
  <c r="O108" i="30"/>
  <c r="P109" i="30"/>
  <c r="P74" i="30"/>
  <c r="Q58" i="30"/>
  <c r="P52" i="30"/>
  <c r="P47" i="30"/>
  <c r="S141" i="30"/>
  <c r="J73" i="30" s="1"/>
  <c r="J85" i="30" s="1"/>
  <c r="J99" i="30" s="1"/>
  <c r="O49" i="30" l="1"/>
  <c r="O50" i="30" s="1"/>
  <c r="O59" i="30" s="1"/>
  <c r="U137" i="30"/>
  <c r="L49" i="30" s="1"/>
  <c r="K50" i="30"/>
  <c r="K59" i="30" s="1"/>
  <c r="J80" i="30"/>
  <c r="Q74" i="30"/>
  <c r="R58" i="30"/>
  <c r="Q52" i="30"/>
  <c r="Q47" i="30"/>
  <c r="Q109" i="30"/>
  <c r="P108" i="30"/>
  <c r="O80" i="30" l="1"/>
  <c r="P49" i="30"/>
  <c r="P50" i="30" s="1"/>
  <c r="P59" i="30" s="1"/>
  <c r="P80" i="30" s="1"/>
  <c r="V137" i="30"/>
  <c r="M49" i="30" s="1"/>
  <c r="K80" i="30"/>
  <c r="L50" i="30"/>
  <c r="L59" i="30" s="1"/>
  <c r="R74" i="30"/>
  <c r="R52" i="30"/>
  <c r="R47" i="30"/>
  <c r="S58" i="30"/>
  <c r="U141" i="30"/>
  <c r="L73" i="30" s="1"/>
  <c r="L85" i="30" s="1"/>
  <c r="L99" i="30" s="1"/>
  <c r="Q108" i="30"/>
  <c r="R109" i="30"/>
  <c r="T141" i="30"/>
  <c r="K73" i="30" s="1"/>
  <c r="K85" i="30" s="1"/>
  <c r="K99" i="30" s="1"/>
  <c r="Q49" i="30" l="1"/>
  <c r="Q50" i="30" s="1"/>
  <c r="Q59" i="30" s="1"/>
  <c r="Q80" i="30" s="1"/>
  <c r="W137" i="30"/>
  <c r="L80" i="30"/>
  <c r="M50" i="30"/>
  <c r="M59" i="30" s="1"/>
  <c r="S74" i="30"/>
  <c r="T58" i="30"/>
  <c r="S52" i="30"/>
  <c r="S47" i="30"/>
  <c r="S109" i="30"/>
  <c r="R108" i="30"/>
  <c r="R49" i="30" l="1"/>
  <c r="R50" i="30" s="1"/>
  <c r="R59" i="30" s="1"/>
  <c r="R80" i="30" s="1"/>
  <c r="X137" i="30"/>
  <c r="M80" i="30"/>
  <c r="N80" i="30"/>
  <c r="T74" i="30"/>
  <c r="U58" i="30"/>
  <c r="T52" i="30"/>
  <c r="T47" i="30"/>
  <c r="W141" i="30"/>
  <c r="N73" i="30" s="1"/>
  <c r="N85" i="30" s="1"/>
  <c r="N99" i="30" s="1"/>
  <c r="S108" i="30"/>
  <c r="T109" i="30"/>
  <c r="V141" i="30"/>
  <c r="M73" i="30" s="1"/>
  <c r="M85" i="30" s="1"/>
  <c r="M99" i="30" s="1"/>
  <c r="S49" i="30" l="1"/>
  <c r="S50" i="30" s="1"/>
  <c r="S59" i="30" s="1"/>
  <c r="S80" i="30" s="1"/>
  <c r="Y137" i="30"/>
  <c r="U109" i="30"/>
  <c r="T108" i="30"/>
  <c r="X141" i="30"/>
  <c r="O73" i="30" s="1"/>
  <c r="O85" i="30" s="1"/>
  <c r="O99" i="30" s="1"/>
  <c r="U74" i="30"/>
  <c r="V58" i="30"/>
  <c r="U52" i="30"/>
  <c r="U47" i="30"/>
  <c r="T49" i="30" l="1"/>
  <c r="T50" i="30" s="1"/>
  <c r="T59" i="30" s="1"/>
  <c r="Z137" i="30"/>
  <c r="U108" i="30"/>
  <c r="V109" i="30"/>
  <c r="V74" i="30"/>
  <c r="V52" i="30"/>
  <c r="V47" i="30"/>
  <c r="W58" i="30"/>
  <c r="T80" i="30" l="1"/>
  <c r="U49" i="30"/>
  <c r="U50" i="30" s="1"/>
  <c r="U59" i="30" s="1"/>
  <c r="U80" i="30" s="1"/>
  <c r="AA137" i="30"/>
  <c r="W74" i="30"/>
  <c r="X58" i="30"/>
  <c r="W52" i="30"/>
  <c r="W47" i="30"/>
  <c r="W109" i="30"/>
  <c r="V108" i="30"/>
  <c r="Z141" i="30"/>
  <c r="Q73" i="30" s="1"/>
  <c r="Q85" i="30" s="1"/>
  <c r="Q99" i="30" s="1"/>
  <c r="Y141" i="30"/>
  <c r="P73" i="30" s="1"/>
  <c r="P85" i="30" s="1"/>
  <c r="P99" i="30" s="1"/>
  <c r="V49" i="30" l="1"/>
  <c r="V50" i="30" s="1"/>
  <c r="V59" i="30" s="1"/>
  <c r="AB137" i="30"/>
  <c r="W108" i="30"/>
  <c r="X109" i="30"/>
  <c r="AA141" i="30"/>
  <c r="R73" i="30" s="1"/>
  <c r="R85" i="30" s="1"/>
  <c r="R99" i="30" s="1"/>
  <c r="X74" i="30"/>
  <c r="Y58" i="30"/>
  <c r="X52" i="30"/>
  <c r="X47" i="30"/>
  <c r="V80" i="30" l="1"/>
  <c r="W49" i="30"/>
  <c r="W50" i="30" s="1"/>
  <c r="W59" i="30" s="1"/>
  <c r="AC137" i="30"/>
  <c r="Y74" i="30"/>
  <c r="Z58" i="30"/>
  <c r="Y52" i="30"/>
  <c r="Y47" i="30"/>
  <c r="AB141" i="30"/>
  <c r="S73" i="30" s="1"/>
  <c r="S85" i="30" s="1"/>
  <c r="S99" i="30" s="1"/>
  <c r="Y109" i="30"/>
  <c r="X108" i="30"/>
  <c r="W80" i="30" l="1"/>
  <c r="X49" i="30"/>
  <c r="X50" i="30" s="1"/>
  <c r="X59" i="30" s="1"/>
  <c r="AD137" i="30"/>
  <c r="Z74" i="30"/>
  <c r="Z52" i="30"/>
  <c r="Z47" i="30"/>
  <c r="AA58" i="30"/>
  <c r="Y108" i="30"/>
  <c r="Z109" i="30"/>
  <c r="AC141" i="30"/>
  <c r="T73" i="30" s="1"/>
  <c r="T85" i="30" s="1"/>
  <c r="T99" i="30" s="1"/>
  <c r="X80" i="30" l="1"/>
  <c r="Y49" i="30"/>
  <c r="Y50" i="30" s="1"/>
  <c r="Y59" i="30" s="1"/>
  <c r="Y80" i="30" s="1"/>
  <c r="AE137" i="30"/>
  <c r="AA74" i="30"/>
  <c r="AB58" i="30"/>
  <c r="AA52" i="30"/>
  <c r="AA47" i="30"/>
  <c r="AA109" i="30"/>
  <c r="Z108" i="30"/>
  <c r="Z49" i="30" l="1"/>
  <c r="Z50" i="30" s="1"/>
  <c r="Z59" i="30" s="1"/>
  <c r="AF137" i="30"/>
  <c r="AE141" i="30"/>
  <c r="V73" i="30" s="1"/>
  <c r="V85" i="30" s="1"/>
  <c r="V99" i="30" s="1"/>
  <c r="AD141" i="30"/>
  <c r="U73" i="30" s="1"/>
  <c r="U85" i="30" s="1"/>
  <c r="U99" i="30" s="1"/>
  <c r="AA108" i="30"/>
  <c r="AB109" i="30"/>
  <c r="AB74" i="30"/>
  <c r="AC58" i="30"/>
  <c r="AB52" i="30"/>
  <c r="AB47" i="30"/>
  <c r="Z80" i="30" l="1"/>
  <c r="AA49" i="30"/>
  <c r="AA50" i="30" s="1"/>
  <c r="AA59" i="30" s="1"/>
  <c r="AA80" i="30" s="1"/>
  <c r="AG137" i="30"/>
  <c r="AC74" i="30"/>
  <c r="AD58" i="30"/>
  <c r="AC52" i="30"/>
  <c r="AC47" i="30"/>
  <c r="AC109" i="30"/>
  <c r="AB108" i="30"/>
  <c r="AB49" i="30" l="1"/>
  <c r="AB50" i="30" s="1"/>
  <c r="AB59" i="30" s="1"/>
  <c r="AH137" i="30"/>
  <c r="AF141" i="30"/>
  <c r="W73" i="30" s="1"/>
  <c r="W85" i="30" s="1"/>
  <c r="W99" i="30" s="1"/>
  <c r="AC108" i="30"/>
  <c r="AD109" i="30"/>
  <c r="AD74" i="30"/>
  <c r="AD52" i="30"/>
  <c r="AD47" i="30"/>
  <c r="AE58" i="30"/>
  <c r="AB80" i="30" l="1"/>
  <c r="AC49" i="30"/>
  <c r="AC50" i="30" s="1"/>
  <c r="AC59" i="30" s="1"/>
  <c r="AI137" i="30"/>
  <c r="AE109" i="30"/>
  <c r="AD108" i="30"/>
  <c r="AE74" i="30"/>
  <c r="AF58" i="30"/>
  <c r="AE52" i="30"/>
  <c r="AE47" i="30"/>
  <c r="AG141" i="30"/>
  <c r="X73" i="30" s="1"/>
  <c r="X85" i="30" s="1"/>
  <c r="X99" i="30" s="1"/>
  <c r="AC80" i="30" l="1"/>
  <c r="AD49" i="30"/>
  <c r="AD50" i="30" s="1"/>
  <c r="AD59" i="30" s="1"/>
  <c r="AJ137" i="30"/>
  <c r="AE48" i="30"/>
  <c r="AF74" i="30"/>
  <c r="AG58" i="30"/>
  <c r="AF52" i="30"/>
  <c r="AF47" i="30"/>
  <c r="AE108" i="30"/>
  <c r="AF109" i="30"/>
  <c r="AH141" i="30"/>
  <c r="Y73" i="30" s="1"/>
  <c r="Y85" i="30" s="1"/>
  <c r="Y99" i="30" s="1"/>
  <c r="AF48" i="30" l="1"/>
  <c r="AE49" i="30"/>
  <c r="AE50" i="30" s="1"/>
  <c r="AE59" i="30" s="1"/>
  <c r="AK137" i="30"/>
  <c r="AD80" i="30"/>
  <c r="AG109" i="30"/>
  <c r="AF108" i="30"/>
  <c r="AJ141" i="30"/>
  <c r="AA73" i="30" s="1"/>
  <c r="AA85" i="30" s="1"/>
  <c r="AA99" i="30" s="1"/>
  <c r="AG74" i="30"/>
  <c r="AH58" i="30"/>
  <c r="AG52" i="30"/>
  <c r="AG47" i="30"/>
  <c r="AI141" i="30"/>
  <c r="Z73" i="30" s="1"/>
  <c r="Z85" i="30" s="1"/>
  <c r="Z99" i="30" s="1"/>
  <c r="AE80" i="30" l="1"/>
  <c r="AG48" i="30"/>
  <c r="AF49" i="30"/>
  <c r="AF50" i="30" s="1"/>
  <c r="AF59" i="30" s="1"/>
  <c r="AL137" i="30"/>
  <c r="AG108" i="30"/>
  <c r="AH109" i="30"/>
  <c r="AH74" i="30"/>
  <c r="AH52" i="30"/>
  <c r="AH47" i="30"/>
  <c r="AI58" i="30"/>
  <c r="AF80" i="30" l="1"/>
  <c r="AG49" i="30"/>
  <c r="AG50" i="30" s="1"/>
  <c r="AG59" i="30" s="1"/>
  <c r="AG80" i="30" s="1"/>
  <c r="AM137" i="30"/>
  <c r="AH48" i="30"/>
  <c r="AI74" i="30"/>
  <c r="AJ58" i="30"/>
  <c r="AI52" i="30"/>
  <c r="AI47" i="30"/>
  <c r="AK141" i="30"/>
  <c r="AB73" i="30" s="1"/>
  <c r="AB85" i="30" s="1"/>
  <c r="AB99" i="30" s="1"/>
  <c r="AI109" i="30"/>
  <c r="AH108" i="30"/>
  <c r="AH49" i="30" l="1"/>
  <c r="AH50" i="30" s="1"/>
  <c r="AH59" i="30" s="1"/>
  <c r="AN137" i="30"/>
  <c r="AI48" i="30"/>
  <c r="AJ74" i="30"/>
  <c r="AK58" i="30"/>
  <c r="AJ52" i="30"/>
  <c r="AJ47" i="30"/>
  <c r="AI108" i="30"/>
  <c r="AJ109" i="30"/>
  <c r="AL141" i="30"/>
  <c r="AC73" i="30" s="1"/>
  <c r="AC85" i="30" s="1"/>
  <c r="AC99" i="30" s="1"/>
  <c r="AH80" i="30" l="1"/>
  <c r="AI49" i="30"/>
  <c r="AI50" i="30" s="1"/>
  <c r="AI59" i="30" s="1"/>
  <c r="AI80" i="30" s="1"/>
  <c r="AO137" i="30"/>
  <c r="AJ48" i="30"/>
  <c r="AK109" i="30"/>
  <c r="AJ108" i="30"/>
  <c r="AN141" i="30"/>
  <c r="AE73" i="30" s="1"/>
  <c r="AE85" i="30" s="1"/>
  <c r="AE99" i="30" s="1"/>
  <c r="AK74" i="30"/>
  <c r="AL58" i="30"/>
  <c r="AK52" i="30"/>
  <c r="AK47" i="30"/>
  <c r="AM141" i="30"/>
  <c r="AD73" i="30" s="1"/>
  <c r="AD85" i="30" s="1"/>
  <c r="AD99" i="30" s="1"/>
  <c r="AJ49" i="30" l="1"/>
  <c r="AJ50" i="30" s="1"/>
  <c r="AJ59" i="30" s="1"/>
  <c r="AP137" i="30"/>
  <c r="AK48" i="30"/>
  <c r="AL74" i="30"/>
  <c r="AL52" i="30"/>
  <c r="AL47" i="30"/>
  <c r="AM58" i="30"/>
  <c r="AO141" i="30"/>
  <c r="AF73" i="30" s="1"/>
  <c r="AF85" i="30" s="1"/>
  <c r="AF99" i="30" s="1"/>
  <c r="AK108" i="30"/>
  <c r="AL109" i="30"/>
  <c r="AJ80" i="30" l="1"/>
  <c r="AL48" i="30"/>
  <c r="AK49" i="30"/>
  <c r="AK50" i="30" s="1"/>
  <c r="AK59" i="30" s="1"/>
  <c r="AK80" i="30" s="1"/>
  <c r="AQ137" i="30"/>
  <c r="AM109" i="30"/>
  <c r="AL108" i="30"/>
  <c r="AP141" i="30"/>
  <c r="AG73" i="30" s="1"/>
  <c r="AG85" i="30" s="1"/>
  <c r="AG99" i="30" s="1"/>
  <c r="AM74" i="30"/>
  <c r="AN58" i="30"/>
  <c r="AM52" i="30"/>
  <c r="AM47" i="30"/>
  <c r="AL49" i="30" l="1"/>
  <c r="AR137" i="30"/>
  <c r="AM48" i="30"/>
  <c r="AN74" i="30"/>
  <c r="AO58" i="30"/>
  <c r="AN52" i="30"/>
  <c r="AN47" i="30"/>
  <c r="AM108" i="30"/>
  <c r="AN109" i="30"/>
  <c r="AN48" i="30" l="1"/>
  <c r="AL50" i="30"/>
  <c r="AL59" i="30" s="1"/>
  <c r="AL80" i="30" s="1"/>
  <c r="AM49" i="30"/>
  <c r="AM50" i="30" s="1"/>
  <c r="AM59" i="30" s="1"/>
  <c r="AS137" i="30"/>
  <c r="AO109" i="30"/>
  <c r="AN108" i="30"/>
  <c r="AO74" i="30"/>
  <c r="AP58" i="30"/>
  <c r="AO52" i="30"/>
  <c r="AO47" i="30"/>
  <c r="AQ141" i="30"/>
  <c r="AH73" i="30" s="1"/>
  <c r="AH85" i="30" s="1"/>
  <c r="AH99" i="30" s="1"/>
  <c r="AM80" i="30" l="1"/>
  <c r="AO48" i="30"/>
  <c r="AN49" i="30"/>
  <c r="AN50" i="30" s="1"/>
  <c r="AN59" i="30" s="1"/>
  <c r="AN80" i="30" s="1"/>
  <c r="AT137" i="30"/>
  <c r="AP74" i="30"/>
  <c r="AP52" i="30"/>
  <c r="AP47" i="30"/>
  <c r="AS141" i="30"/>
  <c r="AR141" i="30"/>
  <c r="AI73" i="30" s="1"/>
  <c r="AI85" i="30" s="1"/>
  <c r="AI99" i="30" s="1"/>
  <c r="AO108" i="30"/>
  <c r="AP109" i="30"/>
  <c r="AP108" i="30" s="1"/>
  <c r="AJ73" i="30" l="1"/>
  <c r="AJ85" i="30" s="1"/>
  <c r="AJ99" i="30" s="1"/>
  <c r="AP48" i="30"/>
  <c r="AO49" i="30"/>
  <c r="AU137" i="30"/>
  <c r="AP49" i="30" l="1"/>
  <c r="AV137" i="30"/>
  <c r="AW137" i="30" s="1"/>
  <c r="AX137" i="30" s="1"/>
  <c r="AY137" i="30" s="1"/>
  <c r="AO50" i="30"/>
  <c r="AO59" i="30" s="1"/>
  <c r="AU141" i="30"/>
  <c r="AT141" i="30"/>
  <c r="AL73" i="30" l="1"/>
  <c r="AL85" i="30" s="1"/>
  <c r="AL99" i="30" s="1"/>
  <c r="AK73" i="30"/>
  <c r="AK85" i="30" s="1"/>
  <c r="AK99" i="30" s="1"/>
  <c r="AP50" i="30"/>
  <c r="AP59" i="30" s="1"/>
  <c r="AO80" i="30"/>
  <c r="AV141" i="30"/>
  <c r="AM73" i="30" s="1"/>
  <c r="AM85" i="30" s="1"/>
  <c r="AM99" i="30" s="1"/>
  <c r="AP80" i="30" l="1"/>
  <c r="AW141" i="30"/>
  <c r="AN73" i="30" s="1"/>
  <c r="AN85" i="30" s="1"/>
  <c r="AN99" i="30" s="1"/>
  <c r="AX141" i="30" l="1"/>
  <c r="AO73" i="30" s="1"/>
  <c r="AO85" i="30" s="1"/>
  <c r="AO99" i="30" s="1"/>
  <c r="AY141" i="30" l="1"/>
  <c r="AP73" i="30" s="1"/>
  <c r="AP85" i="30" s="1"/>
  <c r="AP99" i="30" s="1"/>
  <c r="L30" i="15" l="1"/>
  <c r="X24" i="29" l="1"/>
  <c r="L24" i="29"/>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30" l="1"/>
  <c r="B88" i="30"/>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<sst xmlns="http://schemas.openxmlformats.org/spreadsheetml/2006/main" count="1647" uniqueCount="645">
  <si>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</si>
  <si>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</si>
  <si>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</si>
  <si>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</si>
  <si>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</si>
  <si>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</si>
  <si>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</si>
  <si>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</si>
  <si>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</si>
  <si>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</si>
  <si>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</si>
  <si>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</si>
  <si>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</si>
  <si>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</si>
  <si>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</si>
  <si>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</si>
  <si>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</si>
  <si>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</si>
  <si>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</si>
  <si>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</si>
  <si>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</si>
  <si>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</si>
  <si>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</si>
  <si>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</si>
  <si>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</si>
  <si>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</si>
  <si>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</si>
  <si>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</si>
  <si>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</si>
  <si>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</si>
  <si>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</si>
  <si>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</si>
  <si>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</si>
  <si>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</si>
  <si>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</si>
  <si>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</si>
  <si>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</si>
  <si>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</si>
  <si>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</si>
  <si>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</si>
  <si>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</si>
  <si>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</si>
  <si>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</si>
  <si>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</si>
  <si>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</si>
  <si>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</si>
  <si>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</si>
  <si>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</si>
  <si>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</si>
  <si>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</si>
  <si>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</si>
  <si>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</si>
  <si>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</si>
  <si>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</si>
  <si>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</si>
  <si>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</si>
  <si>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</si>
  <si>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</si>
  <si>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</si>
  <si>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</si>
  <si>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</si>
  <si>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</si>
  <si>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</si>
  <si>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</si>
  <si>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</si>
  <si>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</si>
  <si>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</si>
  <si>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</si>
  <si>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</si>
  <si>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</si>
  <si>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</si>
  <si>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</si>
  <si>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</si>
  <si>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</si>
  <si>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</si>
  <si>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</si>
  <si>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</si>
  <si>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</si>
  <si>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</si>
  <si>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</si>
  <si>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</si>
  <si>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</si>
  <si>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</si>
  <si>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</si>
  <si>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</si>
  <si>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</si>
  <si>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</si>
  <si>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</si>
  <si>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</si>
  <si>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</si>
  <si>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</si>
  <si>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</si>
  <si>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</si>
  <si>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</si>
  <si>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</si>
  <si>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</si>
  <si>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</si>
  <si>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</si>
  <si>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</si>
  <si>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</si>
  <si>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</si>
  <si>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</si>
  <si>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</si>
  <si>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</si>
  <si>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</si>
  <si>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</si>
  <si>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</si>
  <si>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</si>
  <si>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</si>
  <si>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</si>
  <si>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</si>
  <si>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</si>
  <si>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</si>
  <si>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</si>
  <si>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</si>
  <si>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</si>
  <si>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</si>
  <si>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</si>
  <si>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</si>
  <si>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</si>
  <si>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</si>
  <si>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</si>
  <si>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</si>
  <si>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</si>
  <si>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</si>
  <si>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</si>
  <si>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</si>
  <si>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</si>
  <si>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</si>
  <si>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</si>
  <si>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</si>
  <si>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</si>
  <si>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</si>
  <si>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</si>
  <si>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</si>
  <si>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</si>
  <si>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</si>
  <si>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</si>
  <si>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</si>
  <si>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</si>
  <si>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</si>
  <si>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</si>
  <si>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</si>
  <si>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</si>
  <si>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</si>
  <si>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</si>
  <si>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</si>
  <si>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</si>
  <si>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</si>
  <si>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</si>
  <si>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</si>
  <si>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</si>
  <si>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</si>
  <si>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</si>
  <si>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</si>
  <si>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</si>
  <si>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</si>
  <si>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</si>
  <si>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</si>
  <si>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</si>
  <si>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</si>
  <si>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</si>
  <si>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</si>
  <si>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</si>
  <si>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</si>
  <si>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</si>
  <si>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</si>
  <si>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</si>
  <si>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</si>
  <si>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</si>
  <si>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</si>
  <si>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</si>
  <si>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</si>
  <si>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</si>
  <si>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</si>
  <si>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</si>
  <si>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</si>
  <si>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</si>
  <si>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</si>
  <si>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</si>
  <si>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</si>
  <si>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</si>
  <si>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</si>
  <si>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</si>
  <si>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</si>
  <si>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</si>
  <si>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</si>
  <si>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</si>
  <si>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</si>
  <si>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</si>
  <si>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</si>
  <si>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</si>
  <si>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</si>
  <si>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</si>
  <si>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</si>
  <si>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</si>
  <si>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</si>
  <si>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</si>
  <si>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</si>
  <si>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</si>
  <si>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</si>
  <si>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</si>
  <si>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</si>
  <si>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</si>
  <si>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</si>
  <si>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</si>
  <si>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</si>
  <si>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</si>
  <si>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</si>
  <si>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</si>
  <si>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</si>
  <si>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</si>
  <si>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</si>
  <si>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</si>
  <si>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</si>
  <si>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</si>
  <si>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</si>
  <si>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</si>
  <si>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</si>
  <si>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</si>
  <si>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</si>
  <si>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</si>
  <si>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</si>
  <si>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</si>
  <si>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</si>
  <si>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</si>
  <si>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</si>
  <si>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</si>
  <si>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</si>
  <si>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</si>
  <si>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</si>
  <si>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</si>
  <si>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</si>
  <si>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</si>
  <si>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</si>
  <si>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</si>
  <si>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</si>
  <si>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</si>
  <si>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</si>
  <si>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</si>
  <si>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</si>
  <si>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</si>
  <si>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</si>
  <si>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</si>
  <si>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</si>
  <si>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</si>
  <si>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</si>
  <si>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</si>
  <si>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</si>
  <si>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</si>
  <si>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</si>
  <si>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</si>
  <si>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</si>
  <si>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</si>
  <si>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</si>
  <si>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</si>
  <si>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</si>
  <si>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</si>
  <si>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</si>
  <si>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</si>
  <si>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</si>
  <si>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</si>
  <si>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</si>
  <si>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</si>
  <si>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</si>
  <si>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</si>
  <si>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</si>
  <si>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</si>
  <si>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</si>
  <si>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</si>
  <si>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</si>
  <si>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</si>
  <si>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</si>
  <si>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</si>
  <si>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</si>
  <si>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</si>
  <si>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</si>
  <si>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</si>
  <si>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</si>
  <si>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</si>
  <si>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</si>
  <si>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</si>
  <si>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</si>
  <si>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</si>
  <si>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</si>
  <si>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</si>
  <si>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</si>
  <si>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</si>
  <si>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</si>
  <si>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</si>
  <si>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</si>
  <si>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</si>
  <si>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</si>
  <si>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</si>
  <si>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</si>
  <si>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</si>
  <si>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</si>
  <si>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</si>
  <si>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</si>
  <si>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</si>
  <si>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</si>
  <si>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</si>
  <si>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</si>
  <si>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</si>
  <si>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</si>
  <si>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</si>
  <si>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</si>
  <si>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</si>
  <si>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</si>
  <si>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</si>
  <si>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</si>
  <si>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</si>
  <si>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</si>
  <si>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</si>
  <si>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</si>
  <si>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</si>
  <si>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</si>
  <si>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</si>
  <si>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</si>
  <si>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</si>
  <si>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</si>
  <si>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</si>
  <si>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</si>
  <si>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</si>
  <si>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</si>
  <si>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</si>
  <si>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</si>
  <si>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</si>
  <si>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</si>
  <si>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</si>
  <si>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</si>
  <si>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</si>
  <si>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</si>
  <si>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</si>
  <si>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</si>
  <si>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</si>
  <si>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</si>
  <si>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</si>
  <si>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</si>
  <si>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</si>
  <si>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</si>
  <si>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</si>
  <si>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</si>
  <si>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</si>
  <si>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</si>
  <si>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</si>
  <si>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</si>
  <si>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</si>
  <si>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</si>
  <si>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</si>
  <si>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</si>
  <si>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</si>
  <si>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</si>
  <si>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</si>
  <si>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</si>
  <si>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</si>
  <si>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</si>
  <si>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</si>
  <si>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</si>
  <si>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</si>
  <si>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</si>
  <si>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</si>
  <si>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</si>
  <si>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</si>
  <si>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</si>
  <si>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</si>
  <si>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</si>
  <si>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</si>
  <si>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</si>
  <si>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</si>
  <si>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</si>
  <si>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</si>
  <si>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</si>
  <si>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</si>
  <si>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</si>
  <si>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</si>
  <si>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</si>
  <si>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</si>
  <si>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</si>
  <si>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</si>
  <si>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</si>
  <si>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</si>
  <si>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</si>
  <si>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</si>
  <si>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</si>
  <si>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</si>
  <si>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</si>
  <si>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</si>
  <si>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</si>
  <si>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</si>
  <si>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</si>
  <si>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</si>
  <si>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</si>
  <si>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</si>
  <si>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</si>
  <si>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</si>
  <si>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</si>
  <si>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</si>
  <si>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</si>
  <si>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</si>
  <si>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</si>
  <si>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</si>
  <si>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</si>
  <si>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</si>
  <si>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</si>
  <si>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</si>
  <si>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</si>
  <si>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</si>
  <si>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</si>
  <si>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</si>
  <si>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</si>
  <si>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</si>
  <si>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</si>
  <si>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</si>
  <si>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</si>
  <si>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</si>
  <si>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</si>
  <si>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</si>
  <si>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</si>
  <si>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</si>
  <si>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</si>
  <si>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</si>
  <si>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</si>
  <si>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</si>
  <si>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</si>
  <si>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</si>
  <si>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</si>
  <si>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</si>
  <si>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</si>
  <si>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</si>
  <si>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</si>
  <si>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</si>
  <si>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</si>
  <si>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</si>
  <si>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</si>
  <si>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</si>
  <si>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</si>
  <si>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</si>
  <si>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</si>
  <si>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</si>
  <si>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</si>
  <si>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</si>
  <si>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</si>
  <si>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</si>
  <si>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</si>
  <si>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</si>
  <si>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</si>
  <si>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</si>
  <si>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</si>
  <si>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</si>
  <si>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</si>
  <si>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</si>
  <si>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</si>
  <si>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</si>
  <si>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</si>
  <si>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</si>
  <si>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</si>
  <si>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</si>
  <si>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</si>
  <si>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</si>
  <si>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</si>
  <si>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</si>
  <si>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</si>
  <si>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</si>
  <si>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</si>
  <si>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</si>
  <si>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</si>
  <si>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</si>
  <si>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</si>
  <si>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</si>
  <si>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</si>
  <si>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</si>
  <si>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</si>
  <si>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</si>
  <si>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</si>
  <si>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</si>
  <si>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</si>
  <si>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</si>
  <si>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</si>
  <si>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</si>
  <si>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</si>
  <si>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</si>
  <si>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</si>
  <si>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</si>
  <si>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</si>
  <si>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</si>
  <si>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</si>
  <si>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</si>
  <si>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</si>
  <si>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</si>
  <si>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</si>
  <si>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</si>
  <si>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</si>
  <si>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</si>
  <si>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</si>
  <si>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</si>
  <si>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</si>
  <si>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</si>
  <si>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</si>
  <si>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</si>
  <si>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</si>
  <si>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</si>
  <si>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</si>
  <si>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</si>
  <si>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</si>
  <si>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</si>
  <si>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</si>
  <si>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</si>
  <si>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</si>
  <si>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</si>
  <si>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</si>
  <si>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</si>
  <si>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</si>
  <si>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</si>
  <si>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</si>
  <si>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</si>
  <si>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</si>
  <si>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</si>
  <si>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</si>
  <si>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</si>
  <si>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</si>
  <si>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</si>
  <si>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</si>
  <si>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</si>
  <si>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</si>
  <si>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</si>
  <si>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</si>
  <si>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</si>
  <si>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</si>
  <si>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</si>
  <si>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</si>
  <si>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</si>
  <si>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</si>
  <si>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</si>
  <si>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</si>
  <si>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</si>
  <si>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</si>
  <si>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</si>
  <si>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</si>
  <si>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</si>
  <si>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</si>
  <si>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</si>
  <si>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</si>
  <si>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</si>
  <si>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</si>
  <si>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</si>
  <si>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</si>
  <si>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</si>
  <si>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</si>
  <si>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</si>
  <si>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</si>
  <si>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</si>
  <si>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</si>
  <si>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</si>
  <si>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</si>
  <si>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</si>
  <si>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</si>
  <si>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</si>
  <si>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</si>
  <si>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</si>
  <si>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</si>
  <si>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</si>
  <si>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</si>
  <si>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</si>
  <si>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</si>
  <si>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</si>
  <si>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</si>
  <si>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</si>
  <si>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</si>
  <si>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</si>
  <si>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</si>
  <si>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</si>
  <si>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</si>
  <si>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</si>
  <si>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</si>
  <si>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</si>
  <si>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</si>
  <si>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</si>
  <si>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</si>
  <si>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</si>
  <si>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</si>
  <si>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</si>
  <si>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</si>
  <si>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</si>
  <si>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</si>
  <si>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</si>
  <si>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</si>
  <si>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</si>
  <si>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</si>
  <si>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</si>
  <si>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</si>
  <si>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</si>
  <si>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</si>
  <si>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</si>
  <si>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</si>
  <si>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</si>
  <si>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</si>
  <si>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</si>
  <si>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</si>
  <si>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</si>
  <si>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</si>
  <si>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</si>
  <si>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</si>
  <si>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</si>
  <si>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</si>
  <si>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</si>
  <si>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</si>
  <si>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</si>
  <si>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</si>
  <si>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</si>
  <si>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</si>
  <si>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</si>
  <si>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</si>
  <si>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</si>
  <si>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</si>
  <si>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</si>
  <si>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</si>
  <si>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</si>
  <si>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</si>
  <si>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</si>
  <si>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</si>
  <si>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</si>
  <si>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</si>
  <si>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</si>
  <si>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</si>
  <si>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</si>
  <si>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</si>
  <si>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</si>
  <si>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</si>
  <si>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</si>
  <si>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</si>
  <si>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</si>
  <si>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</si>
  <si>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</si>
  <si>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</si>
  <si>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</si>
  <si>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</si>
  <si>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O_24-07</t>
  </si>
  <si>
    <t>Реконструкция трансформаторной подстанции 10/0,4 кВ (ТП-996) по адресу: г Калининград, бульвар Ф. Лефорта,18А замена РУ 10 кВ</t>
  </si>
  <si>
    <t xml:space="preserve">г. Калининград, бульвар Ф. Лефорта, 18А </t>
  </si>
  <si>
    <t>ТП 996</t>
  </si>
  <si>
    <t>ячейка силового трансформатора</t>
  </si>
  <si>
    <t>ТМГ 400/10/0,4</t>
  </si>
  <si>
    <t>Т1, Т2</t>
  </si>
  <si>
    <t>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</si>
</sst>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1" applyFont="1" applyFill="1" applyBorder="1" applyAlignment="1">
      <alignment horizontal="left" vertical="center" wrapText="1"/>
    </xf>
    <xf numFmtId="9" fontId="98"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2"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16"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9" t="s">
        <v>627</v>
      </c>
      <c r="B5" s="359"/>
      <c r="C5" s="359"/>
      <c r="D5" s="86"/>
      <c r="E5" s="86"/>
      <c r="F5" s="86"/>
      <c r="G5" s="86"/>
      <c r="H5" s="86"/>
      <c r="I5" s="86"/>
      <c r="J5" s="86"/>
    </row>
    <row r="6" spans="1:22" s="8" customFormat="1" ht="18.75" x14ac:dyDescent="0.3">
      <c r="A6" s="13"/>
      <c r="H6" s="12"/>
    </row>
    <row r="7" spans="1:22" s="8" customFormat="1" ht="18.75" x14ac:dyDescent="0.2">
      <c r="A7" s="363" t="s">
        <v>7</v>
      </c>
      <c r="B7" s="363"/>
      <c r="C7" s="363"/>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4" t="s">
        <v>545</v>
      </c>
      <c r="B9" s="364"/>
      <c r="C9" s="364"/>
      <c r="D9" s="7"/>
      <c r="E9" s="7"/>
      <c r="F9" s="7"/>
      <c r="G9" s="7"/>
      <c r="H9" s="7"/>
      <c r="I9" s="10"/>
      <c r="J9" s="10"/>
      <c r="K9" s="10"/>
      <c r="L9" s="10"/>
      <c r="M9" s="10"/>
      <c r="N9" s="10"/>
      <c r="O9" s="10"/>
      <c r="P9" s="10"/>
      <c r="Q9" s="10"/>
      <c r="R9" s="10"/>
      <c r="S9" s="10"/>
      <c r="T9" s="10"/>
      <c r="U9" s="10"/>
      <c r="V9" s="10"/>
    </row>
    <row r="10" spans="1:22" s="8" customFormat="1" ht="18.75" x14ac:dyDescent="0.2">
      <c r="A10" s="360" t="s">
        <v>6</v>
      </c>
      <c r="B10" s="360"/>
      <c r="C10" s="360"/>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4" t="s">
        <v>637</v>
      </c>
      <c r="B12" s="364"/>
      <c r="C12" s="364"/>
      <c r="D12" s="7"/>
      <c r="E12" s="7"/>
      <c r="F12" s="7"/>
      <c r="G12" s="7"/>
      <c r="H12" s="7"/>
      <c r="I12" s="10"/>
      <c r="J12" s="10"/>
      <c r="K12" s="10"/>
      <c r="L12" s="10"/>
      <c r="M12" s="10"/>
      <c r="N12" s="10"/>
      <c r="O12" s="10"/>
      <c r="P12" s="10"/>
      <c r="Q12" s="10"/>
      <c r="R12" s="10"/>
      <c r="S12" s="10"/>
      <c r="T12" s="10"/>
      <c r="U12" s="10"/>
      <c r="V12" s="10"/>
    </row>
    <row r="13" spans="1:22" s="8" customFormat="1" ht="18.75" x14ac:dyDescent="0.2">
      <c r="A13" s="360" t="s">
        <v>5</v>
      </c>
      <c r="B13" s="360"/>
      <c r="C13" s="360"/>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3" customHeight="1" x14ac:dyDescent="0.2">
      <c r="A15" s="361" t="s">
        <v>638</v>
      </c>
      <c r="B15" s="361"/>
      <c r="C15" s="361"/>
      <c r="D15" s="7"/>
      <c r="E15" s="7"/>
      <c r="F15" s="7"/>
      <c r="G15" s="7"/>
      <c r="H15" s="7"/>
      <c r="I15" s="7"/>
      <c r="J15" s="7"/>
      <c r="K15" s="7"/>
      <c r="L15" s="7"/>
      <c r="M15" s="7"/>
      <c r="N15" s="7"/>
      <c r="O15" s="7"/>
      <c r="P15" s="7"/>
      <c r="Q15" s="7"/>
      <c r="R15" s="7"/>
      <c r="S15" s="7"/>
      <c r="T15" s="7"/>
      <c r="U15" s="7"/>
      <c r="V15" s="7"/>
    </row>
    <row r="16" spans="1:22" s="3" customFormat="1" ht="15" customHeight="1" x14ac:dyDescent="0.2">
      <c r="A16" s="360" t="s">
        <v>4</v>
      </c>
      <c r="B16" s="360"/>
      <c r="C16" s="360"/>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1" t="s">
        <v>408</v>
      </c>
      <c r="B18" s="362"/>
      <c r="C18" s="362"/>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9" t="s">
        <v>607</v>
      </c>
      <c r="D22" s="5"/>
      <c r="E22" s="5"/>
      <c r="F22" s="5"/>
      <c r="G22" s="5"/>
      <c r="H22" s="5"/>
      <c r="I22" s="4"/>
      <c r="J22" s="4"/>
      <c r="K22" s="4"/>
      <c r="L22" s="4"/>
      <c r="M22" s="4"/>
      <c r="N22" s="4"/>
      <c r="O22" s="4"/>
      <c r="P22" s="4"/>
      <c r="Q22" s="4"/>
      <c r="R22" s="4"/>
      <c r="S22" s="4"/>
    </row>
    <row r="23" spans="1:22" s="3" customFormat="1" ht="47.25" x14ac:dyDescent="0.2">
      <c r="A23" s="15" t="s">
        <v>61</v>
      </c>
      <c r="B23" s="18" t="s">
        <v>534</v>
      </c>
      <c r="C23" s="329" t="s">
        <v>608</v>
      </c>
      <c r="D23" s="5"/>
      <c r="E23" s="5"/>
      <c r="F23" s="5"/>
      <c r="G23" s="5"/>
      <c r="H23" s="5"/>
      <c r="I23" s="4"/>
      <c r="J23" s="4"/>
      <c r="K23" s="4"/>
      <c r="L23" s="4"/>
      <c r="M23" s="4"/>
      <c r="N23" s="4"/>
      <c r="O23" s="4"/>
      <c r="P23" s="4"/>
      <c r="Q23" s="4"/>
      <c r="R23" s="4"/>
      <c r="S23" s="4"/>
    </row>
    <row r="24" spans="1:22" s="3" customFormat="1" ht="22.5" customHeight="1" x14ac:dyDescent="0.2">
      <c r="A24" s="356"/>
      <c r="B24" s="357"/>
      <c r="C24" s="358"/>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601</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602</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639</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603</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604</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605</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606</v>
      </c>
    </row>
    <row r="37" spans="1:18" ht="43.5" customHeight="1" x14ac:dyDescent="0.25">
      <c r="A37" s="15" t="s">
        <v>368</v>
      </c>
      <c r="B37" s="22" t="s">
        <v>366</v>
      </c>
      <c r="C37" s="16" t="s">
        <v>543</v>
      </c>
    </row>
    <row r="38" spans="1:18" ht="43.5" customHeight="1" x14ac:dyDescent="0.25">
      <c r="A38" s="15" t="s">
        <v>379</v>
      </c>
      <c r="B38" s="22" t="s">
        <v>209</v>
      </c>
      <c r="C38" s="16" t="s">
        <v>606</v>
      </c>
    </row>
    <row r="39" spans="1:18" ht="23.25" customHeight="1" x14ac:dyDescent="0.25">
      <c r="A39" s="356"/>
      <c r="B39" s="357"/>
      <c r="C39" s="358"/>
    </row>
    <row r="40" spans="1:18" ht="63" x14ac:dyDescent="0.25">
      <c r="A40" s="15" t="s">
        <v>369</v>
      </c>
      <c r="B40" s="22" t="s">
        <v>420</v>
      </c>
      <c r="C40" s="16" t="s">
        <v>632</v>
      </c>
    </row>
    <row r="41" spans="1:18" ht="169.5" customHeight="1" x14ac:dyDescent="0.25">
      <c r="A41" s="15" t="s">
        <v>380</v>
      </c>
      <c r="B41" s="22" t="s">
        <v>403</v>
      </c>
      <c r="C41" s="125" t="s">
        <v>538</v>
      </c>
    </row>
    <row r="42" spans="1:18" ht="162.75" customHeight="1" x14ac:dyDescent="0.25">
      <c r="A42" s="15" t="s">
        <v>370</v>
      </c>
      <c r="B42" s="22" t="s">
        <v>417</v>
      </c>
      <c r="C42" s="22" t="s">
        <v>538</v>
      </c>
    </row>
    <row r="43" spans="1:18" ht="186" customHeight="1" x14ac:dyDescent="0.25">
      <c r="A43" s="15" t="s">
        <v>383</v>
      </c>
      <c r="B43" s="22" t="s">
        <v>384</v>
      </c>
      <c r="C43" s="89" t="s">
        <v>542</v>
      </c>
    </row>
    <row r="44" spans="1:18" ht="111" customHeight="1" x14ac:dyDescent="0.25">
      <c r="A44" s="15" t="s">
        <v>371</v>
      </c>
      <c r="B44" s="22" t="s">
        <v>409</v>
      </c>
      <c r="C44" s="2" t="s">
        <v>543</v>
      </c>
    </row>
    <row r="45" spans="1:18" ht="120" customHeight="1" x14ac:dyDescent="0.25">
      <c r="A45" s="15" t="s">
        <v>404</v>
      </c>
      <c r="B45" s="22" t="s">
        <v>410</v>
      </c>
      <c r="C45" s="98" t="s">
        <v>538</v>
      </c>
    </row>
    <row r="46" spans="1:18" ht="101.25" customHeight="1" x14ac:dyDescent="0.25">
      <c r="A46" s="15" t="s">
        <v>372</v>
      </c>
      <c r="B46" s="22" t="s">
        <v>411</v>
      </c>
      <c r="C46" s="98" t="s">
        <v>437</v>
      </c>
    </row>
    <row r="47" spans="1:18" ht="18.75" customHeight="1" x14ac:dyDescent="0.25">
      <c r="A47" s="356"/>
      <c r="B47" s="357"/>
      <c r="C47" s="358"/>
    </row>
    <row r="48" spans="1:18" ht="75.75" hidden="1" customHeight="1" x14ac:dyDescent="0.25">
      <c r="A48" s="15" t="s">
        <v>405</v>
      </c>
      <c r="B48" s="22" t="s">
        <v>418</v>
      </c>
      <c r="C48" s="174" t="str">
        <f>CONCATENATE(ROUND('6.2. Паспорт фин осв ввод факт'!AB24,2)," млн.руб.")</f>
        <v>294,53 млн.руб.</v>
      </c>
      <c r="D48" s="1" t="s">
        <v>540</v>
      </c>
    </row>
    <row r="49" spans="1:4" ht="71.25" hidden="1" customHeight="1" x14ac:dyDescent="0.25">
      <c r="A49" s="15" t="s">
        <v>373</v>
      </c>
      <c r="B49" s="22" t="s">
        <v>419</v>
      </c>
      <c r="C49" s="174" t="str">
        <f>CONCATENATE(ROUND('6.2. Паспорт фин осв ввод факт'!AB30,2)," млн.руб.")</f>
        <v>249,6 млн.руб.</v>
      </c>
      <c r="D49" s="1" t="s">
        <v>540</v>
      </c>
    </row>
    <row r="50" spans="1:4" ht="75.75" customHeight="1" x14ac:dyDescent="0.25">
      <c r="A50" s="15" t="s">
        <v>405</v>
      </c>
      <c r="B50" s="22" t="s">
        <v>418</v>
      </c>
      <c r="C50" s="337" t="str">
        <f>'6.2. Паспорт фин осв ввод'!D24</f>
        <v>нд</v>
      </c>
      <c r="D50" s="1" t="s">
        <v>541</v>
      </c>
    </row>
    <row r="51" spans="1:4" ht="71.25" customHeight="1" x14ac:dyDescent="0.25">
      <c r="A51" s="15" t="s">
        <v>373</v>
      </c>
      <c r="B51" s="22" t="s">
        <v>419</v>
      </c>
      <c r="C51" s="337" t="str">
        <f>'6.2. Паспорт фин осв ввод'!D30</f>
        <v>нд</v>
      </c>
      <c r="D51" s="1" t="s">
        <v>541</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7" t="str">
        <f>'1. паспорт местоположение'!A5:C5</f>
        <v>Год раскрытия информации: 2024 год</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row>
    <row r="5" spans="1:29" ht="18.75" x14ac:dyDescent="0.3">
      <c r="AC5" s="12"/>
    </row>
    <row r="6" spans="1:29" ht="18.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363"/>
      <c r="AB6" s="363"/>
      <c r="AC6" s="363"/>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8" t="str">
        <f>'1. паспорт местоположение'!A9:C9</f>
        <v xml:space="preserve">Акционерное общество "Западная энергетическая компания" </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360" t="s">
        <v>6</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8" t="str">
        <f>'1. паспорт местоположение'!A12:C12</f>
        <v>O_24-07</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360" t="s">
        <v>5</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9" t="str">
        <f>'1. паспорт местоположение'!A15:C15</f>
        <v>Реконструкция трансформаторной подстанции 10/0,4 кВ (ТП-996) по адресу: г Калининград, бульвар Ф. Лефорта,18А замена РУ 10 кВ</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29" ht="15.75" customHeight="1" x14ac:dyDescent="0.25">
      <c r="A15" s="360" t="s">
        <v>4</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row>
    <row r="16" spans="1:29"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row>
    <row r="18" spans="1:32" x14ac:dyDescent="0.25">
      <c r="A18" s="442" t="s">
        <v>393</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20" spans="1:32" ht="33" customHeight="1" x14ac:dyDescent="0.25">
      <c r="A20" s="431" t="s">
        <v>183</v>
      </c>
      <c r="B20" s="431" t="s">
        <v>182</v>
      </c>
      <c r="C20" s="427" t="s">
        <v>181</v>
      </c>
      <c r="D20" s="427"/>
      <c r="E20" s="441" t="s">
        <v>180</v>
      </c>
      <c r="F20" s="441"/>
      <c r="G20" s="431" t="s">
        <v>423</v>
      </c>
      <c r="H20" s="434" t="s">
        <v>424</v>
      </c>
      <c r="I20" s="435"/>
      <c r="J20" s="435"/>
      <c r="K20" s="435"/>
      <c r="L20" s="434" t="s">
        <v>425</v>
      </c>
      <c r="M20" s="435"/>
      <c r="N20" s="435"/>
      <c r="O20" s="435"/>
      <c r="P20" s="434" t="s">
        <v>426</v>
      </c>
      <c r="Q20" s="435"/>
      <c r="R20" s="435"/>
      <c r="S20" s="435"/>
      <c r="T20" s="434" t="s">
        <v>439</v>
      </c>
      <c r="U20" s="435"/>
      <c r="V20" s="435"/>
      <c r="W20" s="435"/>
      <c r="X20" s="434" t="s">
        <v>440</v>
      </c>
      <c r="Y20" s="435"/>
      <c r="Z20" s="435"/>
      <c r="AA20" s="435"/>
      <c r="AB20" s="443" t="s">
        <v>179</v>
      </c>
      <c r="AC20" s="443"/>
      <c r="AD20" s="49"/>
      <c r="AE20" s="49"/>
      <c r="AF20" s="49"/>
    </row>
    <row r="21" spans="1:32" ht="99.75" customHeight="1" x14ac:dyDescent="0.25">
      <c r="A21" s="432"/>
      <c r="B21" s="432"/>
      <c r="C21" s="427"/>
      <c r="D21" s="427"/>
      <c r="E21" s="441"/>
      <c r="F21" s="441"/>
      <c r="G21" s="432"/>
      <c r="H21" s="427" t="s">
        <v>2</v>
      </c>
      <c r="I21" s="427"/>
      <c r="J21" s="427" t="s">
        <v>9</v>
      </c>
      <c r="K21" s="427"/>
      <c r="L21" s="427" t="s">
        <v>2</v>
      </c>
      <c r="M21" s="427"/>
      <c r="N21" s="427" t="s">
        <v>9</v>
      </c>
      <c r="O21" s="427"/>
      <c r="P21" s="427" t="s">
        <v>2</v>
      </c>
      <c r="Q21" s="427"/>
      <c r="R21" s="427" t="s">
        <v>178</v>
      </c>
      <c r="S21" s="427"/>
      <c r="T21" s="427" t="s">
        <v>2</v>
      </c>
      <c r="U21" s="427"/>
      <c r="V21" s="427" t="s">
        <v>178</v>
      </c>
      <c r="W21" s="427"/>
      <c r="X21" s="427" t="s">
        <v>2</v>
      </c>
      <c r="Y21" s="427"/>
      <c r="Z21" s="427" t="s">
        <v>178</v>
      </c>
      <c r="AA21" s="427"/>
      <c r="AB21" s="443"/>
      <c r="AC21" s="443"/>
    </row>
    <row r="22" spans="1:32" ht="89.25" customHeight="1" x14ac:dyDescent="0.25">
      <c r="A22" s="433"/>
      <c r="B22" s="433"/>
      <c r="C22" s="46" t="s">
        <v>2</v>
      </c>
      <c r="D22" s="46" t="s">
        <v>178</v>
      </c>
      <c r="E22" s="48" t="s">
        <v>438</v>
      </c>
      <c r="F22" s="48" t="s">
        <v>483</v>
      </c>
      <c r="G22" s="43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9">
        <f>SUM(C25:C29)</f>
        <v>294.53059319620257</v>
      </c>
      <c r="D24" s="99">
        <v>0</v>
      </c>
      <c r="E24" s="99">
        <f>SUM(E25:E29)</f>
        <v>294.53059319620257</v>
      </c>
      <c r="F24" s="99">
        <f>SUM(F25:F29)</f>
        <v>293.97652119620255</v>
      </c>
      <c r="G24" s="99">
        <f t="shared" ref="G24" si="1">SUM(G25:G29)</f>
        <v>0</v>
      </c>
      <c r="H24" s="99">
        <f t="shared" ref="H24:M24" si="2">SUM(H25:H29)</f>
        <v>0.55407200000000001</v>
      </c>
      <c r="I24" s="99">
        <f t="shared" si="2"/>
        <v>0</v>
      </c>
      <c r="J24" s="99">
        <f t="shared" si="2"/>
        <v>0.55407200000000001</v>
      </c>
      <c r="K24" s="99">
        <f t="shared" si="2"/>
        <v>0</v>
      </c>
      <c r="L24" s="99">
        <f t="shared" si="2"/>
        <v>160.58748429999991</v>
      </c>
      <c r="M24" s="99">
        <f t="shared" si="2"/>
        <v>128.46998823999991</v>
      </c>
      <c r="N24" s="99">
        <f t="shared" ref="N24" si="3">SUM(N25:N29)</f>
        <v>134.10904273</v>
      </c>
      <c r="O24" s="99">
        <f t="shared" ref="O24:AA24" si="4">SUM(O25:O29)</f>
        <v>101.99154667000002</v>
      </c>
      <c r="P24" s="99">
        <f t="shared" si="4"/>
        <v>133.38903689620324</v>
      </c>
      <c r="Q24" s="99">
        <f t="shared" si="4"/>
        <v>0</v>
      </c>
      <c r="R24" s="99">
        <f t="shared" si="4"/>
        <v>0</v>
      </c>
      <c r="S24" s="99">
        <f t="shared" si="4"/>
        <v>0</v>
      </c>
      <c r="T24" s="99">
        <f t="shared" si="4"/>
        <v>0</v>
      </c>
      <c r="U24" s="99">
        <f t="shared" si="4"/>
        <v>0</v>
      </c>
      <c r="V24" s="99">
        <f t="shared" si="4"/>
        <v>0</v>
      </c>
      <c r="W24" s="99">
        <f t="shared" si="4"/>
        <v>0</v>
      </c>
      <c r="X24" s="99">
        <f t="shared" si="4"/>
        <v>0</v>
      </c>
      <c r="Y24" s="99">
        <f t="shared" si="4"/>
        <v>0</v>
      </c>
      <c r="Z24" s="99">
        <f t="shared" si="4"/>
        <v>0</v>
      </c>
      <c r="AA24" s="99">
        <f t="shared" si="4"/>
        <v>0</v>
      </c>
      <c r="AB24" s="103">
        <f t="shared" ref="AB24:AB64" si="5">SUM(H24,L24,P24,T24,X24)</f>
        <v>294.53059319620314</v>
      </c>
      <c r="AC24" s="103">
        <f>J24+N24+R24+V24+Z24</f>
        <v>134.66311472999999</v>
      </c>
    </row>
    <row r="25" spans="1:32" ht="24" customHeight="1" x14ac:dyDescent="0.25">
      <c r="A25" s="41" t="s">
        <v>176</v>
      </c>
      <c r="B25" s="25" t="s">
        <v>175</v>
      </c>
      <c r="C25" s="99">
        <v>0</v>
      </c>
      <c r="D25" s="99">
        <v>0</v>
      </c>
      <c r="E25" s="99">
        <f>C25</f>
        <v>0</v>
      </c>
      <c r="F25" s="99">
        <f>E25-G25-H25</f>
        <v>0</v>
      </c>
      <c r="G25" s="101">
        <v>0</v>
      </c>
      <c r="H25" s="101">
        <v>0</v>
      </c>
      <c r="I25" s="101">
        <v>0</v>
      </c>
      <c r="J25" s="101">
        <v>0</v>
      </c>
      <c r="K25" s="101">
        <v>0</v>
      </c>
      <c r="L25" s="101">
        <f>F25</f>
        <v>0</v>
      </c>
      <c r="M25" s="101">
        <v>0</v>
      </c>
      <c r="N25" s="101">
        <f t="shared" ref="N25:N27" si="6">F25</f>
        <v>0</v>
      </c>
      <c r="O25" s="101">
        <v>0</v>
      </c>
      <c r="P25" s="101">
        <v>0</v>
      </c>
      <c r="Q25" s="101">
        <v>0</v>
      </c>
      <c r="R25" s="101">
        <v>0</v>
      </c>
      <c r="S25" s="101">
        <v>0</v>
      </c>
      <c r="T25" s="101">
        <v>0</v>
      </c>
      <c r="U25" s="101">
        <v>0</v>
      </c>
      <c r="V25" s="101">
        <v>0</v>
      </c>
      <c r="W25" s="101">
        <v>0</v>
      </c>
      <c r="X25" s="101">
        <v>0</v>
      </c>
      <c r="Y25" s="101">
        <v>0</v>
      </c>
      <c r="Z25" s="101">
        <v>0</v>
      </c>
      <c r="AA25" s="101">
        <v>0</v>
      </c>
      <c r="AB25" s="103">
        <f t="shared" si="5"/>
        <v>0</v>
      </c>
      <c r="AC25" s="103">
        <f t="shared" ref="AC25:AC64" si="7">J25+N25+R25+V25+Z25</f>
        <v>0</v>
      </c>
    </row>
    <row r="26" spans="1:32" x14ac:dyDescent="0.25">
      <c r="A26" s="41" t="s">
        <v>174</v>
      </c>
      <c r="B26" s="25" t="s">
        <v>173</v>
      </c>
      <c r="C26" s="99">
        <v>0</v>
      </c>
      <c r="D26" s="99">
        <v>0</v>
      </c>
      <c r="E26" s="99">
        <f>C26</f>
        <v>0</v>
      </c>
      <c r="F26" s="99">
        <f>E26-G26-H26</f>
        <v>0</v>
      </c>
      <c r="G26" s="101">
        <v>0</v>
      </c>
      <c r="H26" s="101">
        <v>0</v>
      </c>
      <c r="I26" s="101">
        <v>0</v>
      </c>
      <c r="J26" s="101">
        <v>0</v>
      </c>
      <c r="K26" s="101">
        <v>0</v>
      </c>
      <c r="L26" s="101">
        <f>F26</f>
        <v>0</v>
      </c>
      <c r="M26" s="101">
        <v>0</v>
      </c>
      <c r="N26" s="101">
        <f t="shared" si="6"/>
        <v>0</v>
      </c>
      <c r="O26" s="101">
        <v>0</v>
      </c>
      <c r="P26" s="101">
        <v>0</v>
      </c>
      <c r="Q26" s="101">
        <v>0</v>
      </c>
      <c r="R26" s="101">
        <v>0</v>
      </c>
      <c r="S26" s="101">
        <v>0</v>
      </c>
      <c r="T26" s="101">
        <v>0</v>
      </c>
      <c r="U26" s="101">
        <v>0</v>
      </c>
      <c r="V26" s="101">
        <v>0</v>
      </c>
      <c r="W26" s="101">
        <v>0</v>
      </c>
      <c r="X26" s="101">
        <v>0</v>
      </c>
      <c r="Y26" s="101">
        <v>0</v>
      </c>
      <c r="Z26" s="101">
        <v>0</v>
      </c>
      <c r="AA26" s="101">
        <v>0</v>
      </c>
      <c r="AB26" s="103">
        <f t="shared" si="5"/>
        <v>0</v>
      </c>
      <c r="AC26" s="103">
        <f t="shared" si="7"/>
        <v>0</v>
      </c>
    </row>
    <row r="27" spans="1:32" ht="31.5" x14ac:dyDescent="0.25">
      <c r="A27" s="41" t="s">
        <v>172</v>
      </c>
      <c r="B27" s="25" t="s">
        <v>356</v>
      </c>
      <c r="C27" s="99">
        <v>0</v>
      </c>
      <c r="D27" s="99">
        <v>0</v>
      </c>
      <c r="E27" s="99">
        <f>C27</f>
        <v>0</v>
      </c>
      <c r="F27" s="99">
        <f>E27-G27-H27</f>
        <v>0</v>
      </c>
      <c r="G27" s="101">
        <v>0</v>
      </c>
      <c r="H27" s="101">
        <v>0</v>
      </c>
      <c r="I27" s="101">
        <v>0</v>
      </c>
      <c r="J27" s="101">
        <v>0</v>
      </c>
      <c r="K27" s="101">
        <v>0</v>
      </c>
      <c r="L27" s="101">
        <f>F27</f>
        <v>0</v>
      </c>
      <c r="M27" s="101">
        <v>0</v>
      </c>
      <c r="N27" s="101">
        <f t="shared" si="6"/>
        <v>0</v>
      </c>
      <c r="O27" s="101">
        <v>0</v>
      </c>
      <c r="P27" s="101">
        <v>0</v>
      </c>
      <c r="Q27" s="101">
        <v>0</v>
      </c>
      <c r="R27" s="101">
        <v>0</v>
      </c>
      <c r="S27" s="101">
        <v>0</v>
      </c>
      <c r="T27" s="101">
        <v>0</v>
      </c>
      <c r="U27" s="101">
        <v>0</v>
      </c>
      <c r="V27" s="101">
        <v>0</v>
      </c>
      <c r="W27" s="101">
        <v>0</v>
      </c>
      <c r="X27" s="101">
        <v>0</v>
      </c>
      <c r="Y27" s="101">
        <v>0</v>
      </c>
      <c r="Z27" s="101">
        <v>0</v>
      </c>
      <c r="AA27" s="101">
        <v>0</v>
      </c>
      <c r="AB27" s="103">
        <f t="shared" si="5"/>
        <v>0</v>
      </c>
      <c r="AC27" s="103">
        <f t="shared" si="7"/>
        <v>0</v>
      </c>
      <c r="AF27" s="100"/>
    </row>
    <row r="28" spans="1:32" x14ac:dyDescent="0.25">
      <c r="A28" s="41" t="s">
        <v>171</v>
      </c>
      <c r="B28" s="25" t="s">
        <v>170</v>
      </c>
      <c r="C28" s="99">
        <f>C30*1.18</f>
        <v>294.53059319620257</v>
      </c>
      <c r="D28" s="99">
        <v>0</v>
      </c>
      <c r="E28" s="99">
        <f>C28</f>
        <v>294.53059319620257</v>
      </c>
      <c r="F28" s="99">
        <f>E28-G28-H28</f>
        <v>293.97652119620255</v>
      </c>
      <c r="G28" s="101">
        <v>0</v>
      </c>
      <c r="H28" s="101">
        <v>0.55407200000000001</v>
      </c>
      <c r="I28" s="101">
        <v>0</v>
      </c>
      <c r="J28" s="101">
        <v>0.55407200000000001</v>
      </c>
      <c r="K28" s="101">
        <v>0</v>
      </c>
      <c r="L28" s="101">
        <v>160.58748429999991</v>
      </c>
      <c r="M28" s="101">
        <v>128.46998823999991</v>
      </c>
      <c r="N28" s="101">
        <v>134.10904273</v>
      </c>
      <c r="O28" s="101">
        <v>101.99154667000002</v>
      </c>
      <c r="P28" s="101">
        <v>133.38903689620324</v>
      </c>
      <c r="Q28" s="101">
        <v>0</v>
      </c>
      <c r="R28" s="101">
        <v>0</v>
      </c>
      <c r="S28" s="101">
        <v>0</v>
      </c>
      <c r="T28" s="101">
        <v>0</v>
      </c>
      <c r="U28" s="101">
        <v>0</v>
      </c>
      <c r="V28" s="101">
        <v>0</v>
      </c>
      <c r="W28" s="101">
        <v>0</v>
      </c>
      <c r="X28" s="101">
        <v>0</v>
      </c>
      <c r="Y28" s="101">
        <v>0</v>
      </c>
      <c r="Z28" s="101">
        <v>0</v>
      </c>
      <c r="AA28" s="101">
        <v>0</v>
      </c>
      <c r="AB28" s="103">
        <f t="shared" si="5"/>
        <v>294.53059319620314</v>
      </c>
      <c r="AC28" s="103">
        <f t="shared" si="7"/>
        <v>134.66311472999999</v>
      </c>
    </row>
    <row r="29" spans="1:32" x14ac:dyDescent="0.25">
      <c r="A29" s="41" t="s">
        <v>169</v>
      </c>
      <c r="B29" s="45" t="s">
        <v>168</v>
      </c>
      <c r="C29" s="99">
        <v>0</v>
      </c>
      <c r="D29" s="99">
        <v>0</v>
      </c>
      <c r="E29" s="99">
        <f>C29</f>
        <v>0</v>
      </c>
      <c r="F29" s="99">
        <f>E29-G29-H29</f>
        <v>0</v>
      </c>
      <c r="G29" s="101">
        <v>0</v>
      </c>
      <c r="H29" s="101">
        <v>0</v>
      </c>
      <c r="I29" s="101">
        <v>0</v>
      </c>
      <c r="J29" s="101">
        <v>0</v>
      </c>
      <c r="K29" s="101">
        <v>0</v>
      </c>
      <c r="L29" s="101">
        <f>F29</f>
        <v>0</v>
      </c>
      <c r="M29" s="101">
        <v>0</v>
      </c>
      <c r="N29" s="101">
        <v>0</v>
      </c>
      <c r="O29" s="101">
        <v>0</v>
      </c>
      <c r="P29" s="101">
        <v>0</v>
      </c>
      <c r="Q29" s="101">
        <v>0</v>
      </c>
      <c r="R29" s="101">
        <v>0</v>
      </c>
      <c r="S29" s="101">
        <v>0</v>
      </c>
      <c r="T29" s="101">
        <v>0</v>
      </c>
      <c r="U29" s="101">
        <v>0</v>
      </c>
      <c r="V29" s="101">
        <v>0</v>
      </c>
      <c r="W29" s="101">
        <v>0</v>
      </c>
      <c r="X29" s="101">
        <v>0</v>
      </c>
      <c r="Y29" s="101">
        <v>0</v>
      </c>
      <c r="Z29" s="101">
        <v>0</v>
      </c>
      <c r="AA29" s="101">
        <v>0</v>
      </c>
      <c r="AB29" s="103">
        <f t="shared" si="5"/>
        <v>0</v>
      </c>
      <c r="AC29" s="103">
        <f t="shared" si="7"/>
        <v>0</v>
      </c>
      <c r="AF29" s="100"/>
    </row>
    <row r="30" spans="1:32" ht="47.25" x14ac:dyDescent="0.25">
      <c r="A30" s="44" t="s">
        <v>61</v>
      </c>
      <c r="B30" s="43" t="s">
        <v>167</v>
      </c>
      <c r="C30" s="99">
        <f>SUM(C31:C34)</f>
        <v>249.60219762390051</v>
      </c>
      <c r="D30" s="99">
        <v>0</v>
      </c>
      <c r="E30" s="99">
        <f>SUM(E31:E34)</f>
        <v>249.60219762390051</v>
      </c>
      <c r="F30" s="99">
        <f>SUM(F31:F34)</f>
        <v>249.13264508152764</v>
      </c>
      <c r="G30" s="99">
        <f t="shared" ref="G30" si="8">SUM(G31:G34)</f>
        <v>0</v>
      </c>
      <c r="H30" s="99">
        <f>SUM(H31:H34)</f>
        <v>0.46955254237288102</v>
      </c>
      <c r="I30" s="99">
        <f>SUM(I31:I34)</f>
        <v>0</v>
      </c>
      <c r="J30" s="99">
        <f>SUM(J31:J34)</f>
        <v>0.46955254237288102</v>
      </c>
      <c r="K30" s="99">
        <f>SUM(K31:K34)</f>
        <v>0</v>
      </c>
      <c r="L30" s="99">
        <f>145.62859444541</f>
        <v>145.62859444540999</v>
      </c>
      <c r="M30" s="99">
        <v>145.6285944454101</v>
      </c>
      <c r="N30" s="99">
        <v>94.271501650000005</v>
      </c>
      <c r="O30" s="99">
        <v>94.27150164999999</v>
      </c>
      <c r="P30" s="99">
        <v>103.504050636118</v>
      </c>
      <c r="Q30" s="99">
        <f t="shared" ref="Q30:AA30" si="9">SUM(Q31:Q34)</f>
        <v>0</v>
      </c>
      <c r="R30" s="99">
        <f t="shared" si="9"/>
        <v>0</v>
      </c>
      <c r="S30" s="99">
        <f t="shared" si="9"/>
        <v>0</v>
      </c>
      <c r="T30" s="99">
        <f t="shared" si="9"/>
        <v>0</v>
      </c>
      <c r="U30" s="99">
        <f t="shared" si="9"/>
        <v>0</v>
      </c>
      <c r="V30" s="99">
        <f t="shared" si="9"/>
        <v>0</v>
      </c>
      <c r="W30" s="99">
        <f t="shared" si="9"/>
        <v>0</v>
      </c>
      <c r="X30" s="99">
        <f t="shared" si="9"/>
        <v>0</v>
      </c>
      <c r="Y30" s="99">
        <f t="shared" si="9"/>
        <v>0</v>
      </c>
      <c r="Z30" s="99">
        <f t="shared" si="9"/>
        <v>0</v>
      </c>
      <c r="AA30" s="99">
        <f t="shared" si="9"/>
        <v>0</v>
      </c>
      <c r="AB30" s="103">
        <f t="shared" si="5"/>
        <v>249.60219762390085</v>
      </c>
      <c r="AC30" s="103">
        <f t="shared" si="7"/>
        <v>94.741054192372886</v>
      </c>
      <c r="AE30" s="100"/>
    </row>
    <row r="31" spans="1:32" x14ac:dyDescent="0.25">
      <c r="A31" s="44" t="s">
        <v>166</v>
      </c>
      <c r="B31" s="25" t="s">
        <v>165</v>
      </c>
      <c r="C31" s="99">
        <f>4.7144209*1.41456447846*0.7</f>
        <v>4.6681966391545968</v>
      </c>
      <c r="D31" s="99">
        <v>0</v>
      </c>
      <c r="E31" s="99">
        <f>C31</f>
        <v>4.6681966391545968</v>
      </c>
      <c r="F31" s="99">
        <f>E31-G31-H31</f>
        <v>4.6681966391545968</v>
      </c>
      <c r="G31" s="101">
        <v>0</v>
      </c>
      <c r="H31" s="101">
        <v>0</v>
      </c>
      <c r="I31" s="101">
        <v>0</v>
      </c>
      <c r="J31" s="101">
        <v>0</v>
      </c>
      <c r="K31" s="101">
        <v>0</v>
      </c>
      <c r="L31" s="101">
        <f>F31</f>
        <v>4.6681966391545968</v>
      </c>
      <c r="M31" s="101">
        <v>4.6681966391545968</v>
      </c>
      <c r="N31" s="101">
        <v>0</v>
      </c>
      <c r="O31" s="101">
        <v>0</v>
      </c>
      <c r="P31" s="101">
        <v>0</v>
      </c>
      <c r="Q31" s="101">
        <v>0</v>
      </c>
      <c r="R31" s="101">
        <v>0</v>
      </c>
      <c r="S31" s="101">
        <v>0</v>
      </c>
      <c r="T31" s="101">
        <v>0</v>
      </c>
      <c r="U31" s="101">
        <v>0</v>
      </c>
      <c r="V31" s="101">
        <v>0</v>
      </c>
      <c r="W31" s="101">
        <v>0</v>
      </c>
      <c r="X31" s="101">
        <v>0</v>
      </c>
      <c r="Y31" s="101">
        <v>0</v>
      </c>
      <c r="Z31" s="101">
        <v>0</v>
      </c>
      <c r="AA31" s="101">
        <v>0</v>
      </c>
      <c r="AB31" s="103">
        <f t="shared" si="5"/>
        <v>4.6681966391545968</v>
      </c>
      <c r="AC31" s="103">
        <f t="shared" si="7"/>
        <v>0</v>
      </c>
    </row>
    <row r="32" spans="1:32" ht="31.5" x14ac:dyDescent="0.25">
      <c r="A32" s="44" t="s">
        <v>164</v>
      </c>
      <c r="B32" s="25" t="s">
        <v>163</v>
      </c>
      <c r="C32" s="99">
        <f>22.591709*1.41456447846*0.7</f>
        <v>22.370200341373565</v>
      </c>
      <c r="D32" s="99">
        <v>0</v>
      </c>
      <c r="E32" s="99">
        <f>C32</f>
        <v>22.370200341373565</v>
      </c>
      <c r="F32" s="99">
        <f>E32-G32-H32</f>
        <v>22.370200341373565</v>
      </c>
      <c r="G32" s="101">
        <v>0</v>
      </c>
      <c r="H32" s="101">
        <v>0</v>
      </c>
      <c r="I32" s="101">
        <v>0</v>
      </c>
      <c r="J32" s="101">
        <v>0</v>
      </c>
      <c r="K32" s="101">
        <v>0</v>
      </c>
      <c r="L32" s="101">
        <f>F32-P32</f>
        <v>13.076330611391265</v>
      </c>
      <c r="M32" s="101">
        <v>13.076330611391265</v>
      </c>
      <c r="N32" s="101">
        <v>1.979398</v>
      </c>
      <c r="O32" s="101">
        <v>1.979398</v>
      </c>
      <c r="P32" s="101">
        <f>F32*(P30/F30)</f>
        <v>9.2938697299822994</v>
      </c>
      <c r="Q32" s="101">
        <v>0</v>
      </c>
      <c r="R32" s="101">
        <v>0</v>
      </c>
      <c r="S32" s="101">
        <v>0</v>
      </c>
      <c r="T32" s="101">
        <v>0</v>
      </c>
      <c r="U32" s="101">
        <v>0</v>
      </c>
      <c r="V32" s="101">
        <v>0</v>
      </c>
      <c r="W32" s="101">
        <v>0</v>
      </c>
      <c r="X32" s="101">
        <v>0</v>
      </c>
      <c r="Y32" s="101">
        <v>0</v>
      </c>
      <c r="Z32" s="101">
        <v>0</v>
      </c>
      <c r="AA32" s="101">
        <v>0</v>
      </c>
      <c r="AB32" s="103">
        <f t="shared" si="5"/>
        <v>22.370200341373565</v>
      </c>
      <c r="AC32" s="103">
        <f t="shared" si="7"/>
        <v>1.979398</v>
      </c>
    </row>
    <row r="33" spans="1:29" x14ac:dyDescent="0.25">
      <c r="A33" s="44" t="s">
        <v>162</v>
      </c>
      <c r="B33" s="25" t="s">
        <v>161</v>
      </c>
      <c r="C33" s="102">
        <f>210.6058062*1.41456447846*0.7</f>
        <v>208.54084468556556</v>
      </c>
      <c r="D33" s="102">
        <v>0</v>
      </c>
      <c r="E33" s="99">
        <f>C33</f>
        <v>208.54084468556556</v>
      </c>
      <c r="F33" s="99">
        <f>E33-G33-H33</f>
        <v>208.54084468556556</v>
      </c>
      <c r="G33" s="101">
        <v>0</v>
      </c>
      <c r="H33" s="101">
        <v>0</v>
      </c>
      <c r="I33" s="101">
        <v>0</v>
      </c>
      <c r="J33" s="101">
        <v>0</v>
      </c>
      <c r="K33" s="101">
        <v>0</v>
      </c>
      <c r="L33" s="101">
        <f>F33-P33</f>
        <v>121.90096599375441</v>
      </c>
      <c r="M33" s="101">
        <v>121.90096599375441</v>
      </c>
      <c r="N33" s="101">
        <v>91.699434690000004</v>
      </c>
      <c r="O33" s="101">
        <v>91.699434690000004</v>
      </c>
      <c r="P33" s="101">
        <f>F33*(P30/F30)</f>
        <v>86.639878691811148</v>
      </c>
      <c r="Q33" s="101">
        <v>0</v>
      </c>
      <c r="R33" s="101">
        <v>0</v>
      </c>
      <c r="S33" s="101">
        <v>0</v>
      </c>
      <c r="T33" s="101">
        <v>0</v>
      </c>
      <c r="U33" s="101">
        <v>0</v>
      </c>
      <c r="V33" s="101">
        <v>0</v>
      </c>
      <c r="W33" s="101">
        <v>0</v>
      </c>
      <c r="X33" s="101">
        <v>0</v>
      </c>
      <c r="Y33" s="101">
        <v>0</v>
      </c>
      <c r="Z33" s="101">
        <v>0</v>
      </c>
      <c r="AA33" s="101">
        <v>0</v>
      </c>
      <c r="AB33" s="103">
        <f t="shared" si="5"/>
        <v>208.54084468556556</v>
      </c>
      <c r="AC33" s="103">
        <f t="shared" si="7"/>
        <v>91.699434690000004</v>
      </c>
    </row>
    <row r="34" spans="1:29" x14ac:dyDescent="0.25">
      <c r="A34" s="44" t="s">
        <v>160</v>
      </c>
      <c r="B34" s="25" t="s">
        <v>159</v>
      </c>
      <c r="C34" s="99">
        <f>14.1618106*1.41456447846*0.7</f>
        <v>14.022955957806809</v>
      </c>
      <c r="D34" s="99">
        <v>0</v>
      </c>
      <c r="E34" s="99">
        <f>C34</f>
        <v>14.022955957806809</v>
      </c>
      <c r="F34" s="99">
        <f>E34-G34-H34</f>
        <v>13.553403415433928</v>
      </c>
      <c r="G34" s="101">
        <v>0</v>
      </c>
      <c r="H34" s="101">
        <v>0.46955254237288102</v>
      </c>
      <c r="I34" s="101">
        <v>0</v>
      </c>
      <c r="J34" s="101">
        <v>0.46955254237288102</v>
      </c>
      <c r="K34" s="101">
        <v>0</v>
      </c>
      <c r="L34" s="101">
        <f>L30-L31-L32-L33</f>
        <v>5.9831012011097187</v>
      </c>
      <c r="M34" s="101">
        <v>5.9831012011097187</v>
      </c>
      <c r="N34" s="101">
        <v>0.59266895999999991</v>
      </c>
      <c r="O34" s="101">
        <v>0.59266895999999991</v>
      </c>
      <c r="P34" s="101">
        <f>P30-P31-P32-P33</f>
        <v>7.570302214324542</v>
      </c>
      <c r="Q34" s="101">
        <v>0</v>
      </c>
      <c r="R34" s="101">
        <v>0</v>
      </c>
      <c r="S34" s="101">
        <v>0</v>
      </c>
      <c r="T34" s="101">
        <v>0</v>
      </c>
      <c r="U34" s="101">
        <v>0</v>
      </c>
      <c r="V34" s="101">
        <v>0</v>
      </c>
      <c r="W34" s="101">
        <v>0</v>
      </c>
      <c r="X34" s="101">
        <v>0</v>
      </c>
      <c r="Y34" s="101">
        <v>0</v>
      </c>
      <c r="Z34" s="101">
        <v>0</v>
      </c>
      <c r="AA34" s="101">
        <v>0</v>
      </c>
      <c r="AB34" s="103">
        <f t="shared" si="5"/>
        <v>14.022955957807142</v>
      </c>
      <c r="AC34" s="103">
        <f t="shared" si="7"/>
        <v>1.0622215023728809</v>
      </c>
    </row>
    <row r="35" spans="1:29" ht="31.5" x14ac:dyDescent="0.25">
      <c r="A35" s="44" t="s">
        <v>60</v>
      </c>
      <c r="B35" s="43" t="s">
        <v>158</v>
      </c>
      <c r="C35" s="99">
        <v>0</v>
      </c>
      <c r="D35" s="99">
        <v>0</v>
      </c>
      <c r="E35" s="99">
        <v>0</v>
      </c>
      <c r="F35" s="99">
        <v>0</v>
      </c>
      <c r="G35" s="99">
        <v>0</v>
      </c>
      <c r="H35" s="99">
        <v>0</v>
      </c>
      <c r="I35" s="99">
        <v>0</v>
      </c>
      <c r="J35" s="99">
        <v>0</v>
      </c>
      <c r="K35" s="99">
        <v>0</v>
      </c>
      <c r="L35" s="99">
        <v>0</v>
      </c>
      <c r="M35" s="99">
        <v>0</v>
      </c>
      <c r="N35" s="99">
        <v>0</v>
      </c>
      <c r="O35" s="99">
        <v>0</v>
      </c>
      <c r="P35" s="99">
        <v>0</v>
      </c>
      <c r="Q35" s="99">
        <v>0</v>
      </c>
      <c r="R35" s="99">
        <v>0</v>
      </c>
      <c r="S35" s="99">
        <v>0</v>
      </c>
      <c r="T35" s="99">
        <v>0</v>
      </c>
      <c r="U35" s="99">
        <v>0</v>
      </c>
      <c r="V35" s="99">
        <v>0</v>
      </c>
      <c r="W35" s="99">
        <v>0</v>
      </c>
      <c r="X35" s="99">
        <v>0</v>
      </c>
      <c r="Y35" s="99">
        <v>0</v>
      </c>
      <c r="Z35" s="99">
        <v>0</v>
      </c>
      <c r="AA35" s="99">
        <v>0</v>
      </c>
      <c r="AB35" s="103">
        <f t="shared" si="5"/>
        <v>0</v>
      </c>
      <c r="AC35" s="103">
        <f t="shared" si="7"/>
        <v>0</v>
      </c>
    </row>
    <row r="36" spans="1:29" ht="31.5" x14ac:dyDescent="0.25">
      <c r="A36" s="41" t="s">
        <v>157</v>
      </c>
      <c r="B36" s="40" t="s">
        <v>156</v>
      </c>
      <c r="C36" s="99">
        <v>0</v>
      </c>
      <c r="D36" s="99">
        <v>0</v>
      </c>
      <c r="E36" s="99">
        <v>0</v>
      </c>
      <c r="F36" s="99">
        <v>0</v>
      </c>
      <c r="G36" s="101">
        <v>0</v>
      </c>
      <c r="H36" s="101">
        <v>0</v>
      </c>
      <c r="I36" s="101">
        <v>0</v>
      </c>
      <c r="J36" s="101">
        <v>0</v>
      </c>
      <c r="K36" s="101">
        <v>0</v>
      </c>
      <c r="L36" s="101">
        <v>0</v>
      </c>
      <c r="M36" s="101">
        <v>0</v>
      </c>
      <c r="N36" s="101">
        <v>0</v>
      </c>
      <c r="O36" s="101">
        <v>0</v>
      </c>
      <c r="P36" s="101">
        <v>0</v>
      </c>
      <c r="Q36" s="101">
        <v>0</v>
      </c>
      <c r="R36" s="101">
        <v>0</v>
      </c>
      <c r="S36" s="101">
        <v>0</v>
      </c>
      <c r="T36" s="101">
        <v>0</v>
      </c>
      <c r="U36" s="101">
        <v>0</v>
      </c>
      <c r="V36" s="101">
        <v>0</v>
      </c>
      <c r="W36" s="101">
        <v>0</v>
      </c>
      <c r="X36" s="101">
        <v>0</v>
      </c>
      <c r="Y36" s="101">
        <v>0</v>
      </c>
      <c r="Z36" s="101">
        <v>0</v>
      </c>
      <c r="AA36" s="101">
        <v>0</v>
      </c>
      <c r="AB36" s="103">
        <f t="shared" si="5"/>
        <v>0</v>
      </c>
      <c r="AC36" s="103">
        <f t="shared" si="7"/>
        <v>0</v>
      </c>
    </row>
    <row r="37" spans="1:29" x14ac:dyDescent="0.25">
      <c r="A37" s="41" t="s">
        <v>155</v>
      </c>
      <c r="B37" s="40" t="s">
        <v>145</v>
      </c>
      <c r="C37" s="99">
        <v>80</v>
      </c>
      <c r="D37" s="99">
        <v>0</v>
      </c>
      <c r="E37" s="99">
        <f>C37</f>
        <v>80</v>
      </c>
      <c r="F37" s="99">
        <f>E37-G37-H37</f>
        <v>80</v>
      </c>
      <c r="G37" s="101">
        <v>0</v>
      </c>
      <c r="H37" s="101">
        <v>0</v>
      </c>
      <c r="I37" s="101">
        <v>0</v>
      </c>
      <c r="J37" s="101">
        <v>0</v>
      </c>
      <c r="K37" s="101">
        <v>0</v>
      </c>
      <c r="L37" s="101">
        <v>0</v>
      </c>
      <c r="M37" s="101">
        <v>0</v>
      </c>
      <c r="N37" s="101">
        <v>0</v>
      </c>
      <c r="O37" s="101">
        <v>0</v>
      </c>
      <c r="P37" s="101">
        <f t="shared" ref="P37:P42" si="10">F37</f>
        <v>80</v>
      </c>
      <c r="Q37" s="101">
        <v>0</v>
      </c>
      <c r="R37" s="101">
        <v>0</v>
      </c>
      <c r="S37" s="101">
        <v>0</v>
      </c>
      <c r="T37" s="101">
        <v>0</v>
      </c>
      <c r="U37" s="101">
        <v>0</v>
      </c>
      <c r="V37" s="101">
        <v>0</v>
      </c>
      <c r="W37" s="101">
        <v>0</v>
      </c>
      <c r="X37" s="101">
        <v>0</v>
      </c>
      <c r="Y37" s="101">
        <v>0</v>
      </c>
      <c r="Z37" s="101">
        <v>0</v>
      </c>
      <c r="AA37" s="101">
        <v>0</v>
      </c>
      <c r="AB37" s="103">
        <f t="shared" si="5"/>
        <v>80</v>
      </c>
      <c r="AC37" s="103">
        <f t="shared" si="7"/>
        <v>0</v>
      </c>
    </row>
    <row r="38" spans="1:29" x14ac:dyDescent="0.25">
      <c r="A38" s="41" t="s">
        <v>154</v>
      </c>
      <c r="B38" s="40" t="s">
        <v>143</v>
      </c>
      <c r="C38" s="99">
        <v>0</v>
      </c>
      <c r="D38" s="99">
        <v>0</v>
      </c>
      <c r="E38" s="99">
        <v>0</v>
      </c>
      <c r="F38" s="99">
        <v>0</v>
      </c>
      <c r="G38" s="101">
        <v>0</v>
      </c>
      <c r="H38" s="101">
        <v>0</v>
      </c>
      <c r="I38" s="101">
        <v>0</v>
      </c>
      <c r="J38" s="101">
        <v>0</v>
      </c>
      <c r="K38" s="101">
        <v>0</v>
      </c>
      <c r="L38" s="101">
        <v>0</v>
      </c>
      <c r="M38" s="101">
        <v>0</v>
      </c>
      <c r="N38" s="101">
        <v>0</v>
      </c>
      <c r="O38" s="101">
        <v>0</v>
      </c>
      <c r="P38" s="101">
        <f t="shared" si="10"/>
        <v>0</v>
      </c>
      <c r="Q38" s="101">
        <v>0</v>
      </c>
      <c r="R38" s="101">
        <v>0</v>
      </c>
      <c r="S38" s="101">
        <v>0</v>
      </c>
      <c r="T38" s="101">
        <v>0</v>
      </c>
      <c r="U38" s="101">
        <v>0</v>
      </c>
      <c r="V38" s="101">
        <v>0</v>
      </c>
      <c r="W38" s="101">
        <v>0</v>
      </c>
      <c r="X38" s="101">
        <v>0</v>
      </c>
      <c r="Y38" s="101">
        <v>0</v>
      </c>
      <c r="Z38" s="101">
        <v>0</v>
      </c>
      <c r="AA38" s="101">
        <v>0</v>
      </c>
      <c r="AB38" s="103">
        <f t="shared" si="5"/>
        <v>0</v>
      </c>
      <c r="AC38" s="103">
        <f t="shared" si="7"/>
        <v>0</v>
      </c>
    </row>
    <row r="39" spans="1:29" ht="31.5" x14ac:dyDescent="0.25">
      <c r="A39" s="41" t="s">
        <v>153</v>
      </c>
      <c r="B39" s="25" t="s">
        <v>141</v>
      </c>
      <c r="C39" s="99">
        <v>0</v>
      </c>
      <c r="D39" s="99">
        <v>0</v>
      </c>
      <c r="E39" s="99">
        <v>0</v>
      </c>
      <c r="F39" s="99">
        <v>0</v>
      </c>
      <c r="G39" s="101">
        <v>0</v>
      </c>
      <c r="H39" s="101">
        <v>0</v>
      </c>
      <c r="I39" s="101">
        <v>0</v>
      </c>
      <c r="J39" s="101">
        <v>0</v>
      </c>
      <c r="K39" s="101">
        <v>0</v>
      </c>
      <c r="L39" s="101">
        <v>0</v>
      </c>
      <c r="M39" s="101">
        <v>0</v>
      </c>
      <c r="N39" s="101">
        <v>0</v>
      </c>
      <c r="O39" s="101">
        <v>0</v>
      </c>
      <c r="P39" s="101">
        <f t="shared" si="10"/>
        <v>0</v>
      </c>
      <c r="Q39" s="101">
        <v>0</v>
      </c>
      <c r="R39" s="101">
        <v>0</v>
      </c>
      <c r="S39" s="101">
        <v>0</v>
      </c>
      <c r="T39" s="101">
        <v>0</v>
      </c>
      <c r="U39" s="101">
        <v>0</v>
      </c>
      <c r="V39" s="101">
        <v>0</v>
      </c>
      <c r="W39" s="101">
        <v>0</v>
      </c>
      <c r="X39" s="101">
        <v>0</v>
      </c>
      <c r="Y39" s="101">
        <v>0</v>
      </c>
      <c r="Z39" s="101">
        <v>0</v>
      </c>
      <c r="AA39" s="101">
        <v>0</v>
      </c>
      <c r="AB39" s="103">
        <f t="shared" si="5"/>
        <v>0</v>
      </c>
      <c r="AC39" s="103">
        <f t="shared" si="7"/>
        <v>0</v>
      </c>
    </row>
    <row r="40" spans="1:29" ht="31.5" x14ac:dyDescent="0.25">
      <c r="A40" s="41" t="s">
        <v>152</v>
      </c>
      <c r="B40" s="25" t="s">
        <v>139</v>
      </c>
      <c r="C40" s="99">
        <v>0</v>
      </c>
      <c r="D40" s="99">
        <v>0</v>
      </c>
      <c r="E40" s="99">
        <v>0</v>
      </c>
      <c r="F40" s="99">
        <v>0</v>
      </c>
      <c r="G40" s="101">
        <v>0</v>
      </c>
      <c r="H40" s="101">
        <v>0</v>
      </c>
      <c r="I40" s="101">
        <v>0</v>
      </c>
      <c r="J40" s="101">
        <v>0</v>
      </c>
      <c r="K40" s="101">
        <v>0</v>
      </c>
      <c r="L40" s="101">
        <v>0</v>
      </c>
      <c r="M40" s="101">
        <v>0</v>
      </c>
      <c r="N40" s="101">
        <v>0</v>
      </c>
      <c r="O40" s="101">
        <v>0</v>
      </c>
      <c r="P40" s="101">
        <f t="shared" si="10"/>
        <v>0</v>
      </c>
      <c r="Q40" s="101">
        <v>0</v>
      </c>
      <c r="R40" s="101">
        <v>0</v>
      </c>
      <c r="S40" s="101">
        <v>0</v>
      </c>
      <c r="T40" s="101">
        <v>0</v>
      </c>
      <c r="U40" s="101">
        <v>0</v>
      </c>
      <c r="V40" s="101">
        <v>0</v>
      </c>
      <c r="W40" s="101">
        <v>0</v>
      </c>
      <c r="X40" s="101">
        <v>0</v>
      </c>
      <c r="Y40" s="101">
        <v>0</v>
      </c>
      <c r="Z40" s="101">
        <v>0</v>
      </c>
      <c r="AA40" s="101">
        <v>0</v>
      </c>
      <c r="AB40" s="103">
        <f t="shared" si="5"/>
        <v>0</v>
      </c>
      <c r="AC40" s="103">
        <f t="shared" si="7"/>
        <v>0</v>
      </c>
    </row>
    <row r="41" spans="1:29" x14ac:dyDescent="0.25">
      <c r="A41" s="41" t="s">
        <v>151</v>
      </c>
      <c r="B41" s="25" t="s">
        <v>137</v>
      </c>
      <c r="C41" s="99">
        <v>0</v>
      </c>
      <c r="D41" s="99">
        <v>0</v>
      </c>
      <c r="E41" s="99">
        <v>0</v>
      </c>
      <c r="F41" s="99">
        <v>0</v>
      </c>
      <c r="G41" s="101">
        <v>0</v>
      </c>
      <c r="H41" s="101">
        <v>0</v>
      </c>
      <c r="I41" s="101">
        <v>0</v>
      </c>
      <c r="J41" s="101">
        <v>0</v>
      </c>
      <c r="K41" s="101">
        <v>0</v>
      </c>
      <c r="L41" s="101">
        <v>0</v>
      </c>
      <c r="M41" s="101">
        <v>0</v>
      </c>
      <c r="N41" s="101">
        <v>0</v>
      </c>
      <c r="O41" s="101">
        <v>0</v>
      </c>
      <c r="P41" s="101">
        <f t="shared" si="10"/>
        <v>0</v>
      </c>
      <c r="Q41" s="101">
        <v>0</v>
      </c>
      <c r="R41" s="101">
        <v>0</v>
      </c>
      <c r="S41" s="101">
        <v>0</v>
      </c>
      <c r="T41" s="101">
        <v>0</v>
      </c>
      <c r="U41" s="101">
        <v>0</v>
      </c>
      <c r="V41" s="101">
        <v>0</v>
      </c>
      <c r="W41" s="101">
        <v>0</v>
      </c>
      <c r="X41" s="101">
        <v>0</v>
      </c>
      <c r="Y41" s="101">
        <v>0</v>
      </c>
      <c r="Z41" s="101">
        <v>0</v>
      </c>
      <c r="AA41" s="101">
        <v>0</v>
      </c>
      <c r="AB41" s="103">
        <f t="shared" si="5"/>
        <v>0</v>
      </c>
      <c r="AC41" s="103">
        <f t="shared" si="7"/>
        <v>0</v>
      </c>
    </row>
    <row r="42" spans="1:29" ht="18.75" x14ac:dyDescent="0.25">
      <c r="A42" s="41" t="s">
        <v>150</v>
      </c>
      <c r="B42" s="40" t="s">
        <v>530</v>
      </c>
      <c r="C42" s="99">
        <v>34</v>
      </c>
      <c r="D42" s="99">
        <v>0</v>
      </c>
      <c r="E42" s="99">
        <v>34</v>
      </c>
      <c r="F42" s="99">
        <v>34</v>
      </c>
      <c r="G42" s="101">
        <v>0</v>
      </c>
      <c r="H42" s="101">
        <v>0</v>
      </c>
      <c r="I42" s="101">
        <v>0</v>
      </c>
      <c r="J42" s="101">
        <v>0</v>
      </c>
      <c r="K42" s="101">
        <v>0</v>
      </c>
      <c r="L42" s="101">
        <v>0</v>
      </c>
      <c r="M42" s="101">
        <v>0</v>
      </c>
      <c r="N42" s="101">
        <v>0</v>
      </c>
      <c r="O42" s="101">
        <v>0</v>
      </c>
      <c r="P42" s="101">
        <f t="shared" si="10"/>
        <v>34</v>
      </c>
      <c r="Q42" s="101">
        <v>0</v>
      </c>
      <c r="R42" s="101">
        <v>0</v>
      </c>
      <c r="S42" s="101">
        <v>0</v>
      </c>
      <c r="T42" s="101">
        <v>0</v>
      </c>
      <c r="U42" s="101">
        <v>0</v>
      </c>
      <c r="V42" s="101">
        <v>0</v>
      </c>
      <c r="W42" s="101">
        <v>0</v>
      </c>
      <c r="X42" s="101">
        <v>0</v>
      </c>
      <c r="Y42" s="101">
        <v>0</v>
      </c>
      <c r="Z42" s="101">
        <v>0</v>
      </c>
      <c r="AA42" s="101">
        <v>0</v>
      </c>
      <c r="AB42" s="103">
        <f t="shared" si="5"/>
        <v>34</v>
      </c>
      <c r="AC42" s="103">
        <f t="shared" si="7"/>
        <v>0</v>
      </c>
    </row>
    <row r="43" spans="1:29" x14ac:dyDescent="0.25">
      <c r="A43" s="44" t="s">
        <v>59</v>
      </c>
      <c r="B43" s="43" t="s">
        <v>149</v>
      </c>
      <c r="C43" s="99">
        <v>0</v>
      </c>
      <c r="D43" s="99">
        <v>0</v>
      </c>
      <c r="E43" s="99">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99">
        <v>0</v>
      </c>
      <c r="AA43" s="99">
        <v>0</v>
      </c>
      <c r="AB43" s="103">
        <f t="shared" si="5"/>
        <v>0</v>
      </c>
      <c r="AC43" s="103">
        <f t="shared" si="7"/>
        <v>0</v>
      </c>
    </row>
    <row r="44" spans="1:29" x14ac:dyDescent="0.25">
      <c r="A44" s="41" t="s">
        <v>148</v>
      </c>
      <c r="B44" s="25" t="s">
        <v>147</v>
      </c>
      <c r="C44" s="99">
        <v>0</v>
      </c>
      <c r="D44" s="99">
        <v>0</v>
      </c>
      <c r="E44" s="99">
        <v>0</v>
      </c>
      <c r="F44" s="99">
        <v>0</v>
      </c>
      <c r="G44" s="101">
        <v>0</v>
      </c>
      <c r="H44" s="101">
        <v>0</v>
      </c>
      <c r="I44" s="101">
        <v>0</v>
      </c>
      <c r="J44" s="101">
        <v>0</v>
      </c>
      <c r="K44" s="101">
        <v>0</v>
      </c>
      <c r="L44" s="101">
        <v>0</v>
      </c>
      <c r="M44" s="101">
        <v>0</v>
      </c>
      <c r="N44" s="101">
        <v>0</v>
      </c>
      <c r="O44" s="101">
        <v>0</v>
      </c>
      <c r="P44" s="101">
        <f t="shared" ref="P44:P50" si="11">F44</f>
        <v>0</v>
      </c>
      <c r="Q44" s="101">
        <v>0</v>
      </c>
      <c r="R44" s="101">
        <v>0</v>
      </c>
      <c r="S44" s="101">
        <v>0</v>
      </c>
      <c r="T44" s="101">
        <v>0</v>
      </c>
      <c r="U44" s="101">
        <v>0</v>
      </c>
      <c r="V44" s="101">
        <v>0</v>
      </c>
      <c r="W44" s="101">
        <v>0</v>
      </c>
      <c r="X44" s="101">
        <v>0</v>
      </c>
      <c r="Y44" s="101">
        <v>0</v>
      </c>
      <c r="Z44" s="101">
        <v>0</v>
      </c>
      <c r="AA44" s="101">
        <v>0</v>
      </c>
      <c r="AB44" s="103">
        <f t="shared" si="5"/>
        <v>0</v>
      </c>
      <c r="AC44" s="103">
        <f t="shared" si="7"/>
        <v>0</v>
      </c>
    </row>
    <row r="45" spans="1:29" x14ac:dyDescent="0.25">
      <c r="A45" s="41" t="s">
        <v>146</v>
      </c>
      <c r="B45" s="25" t="s">
        <v>145</v>
      </c>
      <c r="C45" s="99">
        <f>C37</f>
        <v>80</v>
      </c>
      <c r="D45" s="99">
        <v>0</v>
      </c>
      <c r="E45" s="99">
        <f>C45</f>
        <v>80</v>
      </c>
      <c r="F45" s="99">
        <f>E45-G45-H45</f>
        <v>80</v>
      </c>
      <c r="G45" s="101">
        <v>0</v>
      </c>
      <c r="H45" s="101">
        <v>0</v>
      </c>
      <c r="I45" s="101">
        <v>0</v>
      </c>
      <c r="J45" s="101">
        <v>0</v>
      </c>
      <c r="K45" s="101">
        <v>0</v>
      </c>
      <c r="L45" s="101">
        <v>0</v>
      </c>
      <c r="M45" s="101">
        <v>0</v>
      </c>
      <c r="N45" s="101">
        <v>0</v>
      </c>
      <c r="O45" s="101">
        <v>0</v>
      </c>
      <c r="P45" s="101">
        <f t="shared" si="11"/>
        <v>80</v>
      </c>
      <c r="Q45" s="101">
        <v>0</v>
      </c>
      <c r="R45" s="101">
        <v>0</v>
      </c>
      <c r="S45" s="101">
        <v>0</v>
      </c>
      <c r="T45" s="101">
        <v>0</v>
      </c>
      <c r="U45" s="101">
        <v>0</v>
      </c>
      <c r="V45" s="101">
        <v>0</v>
      </c>
      <c r="W45" s="101">
        <v>0</v>
      </c>
      <c r="X45" s="101">
        <v>0</v>
      </c>
      <c r="Y45" s="101">
        <v>0</v>
      </c>
      <c r="Z45" s="101">
        <v>0</v>
      </c>
      <c r="AA45" s="101">
        <v>0</v>
      </c>
      <c r="AB45" s="103">
        <f t="shared" si="5"/>
        <v>80</v>
      </c>
      <c r="AC45" s="103">
        <f t="shared" si="7"/>
        <v>0</v>
      </c>
    </row>
    <row r="46" spans="1:29" x14ac:dyDescent="0.25">
      <c r="A46" s="41" t="s">
        <v>144</v>
      </c>
      <c r="B46" s="25" t="s">
        <v>143</v>
      </c>
      <c r="C46" s="99">
        <v>0</v>
      </c>
      <c r="D46" s="99">
        <v>0</v>
      </c>
      <c r="E46" s="99">
        <v>0</v>
      </c>
      <c r="F46" s="99">
        <v>0</v>
      </c>
      <c r="G46" s="101">
        <v>0</v>
      </c>
      <c r="H46" s="101">
        <v>0</v>
      </c>
      <c r="I46" s="101">
        <v>0</v>
      </c>
      <c r="J46" s="101">
        <v>0</v>
      </c>
      <c r="K46" s="101">
        <v>0</v>
      </c>
      <c r="L46" s="101">
        <v>0</v>
      </c>
      <c r="M46" s="101">
        <v>0</v>
      </c>
      <c r="N46" s="101">
        <v>0</v>
      </c>
      <c r="O46" s="101">
        <v>0</v>
      </c>
      <c r="P46" s="101">
        <f t="shared" si="11"/>
        <v>0</v>
      </c>
      <c r="Q46" s="101">
        <v>0</v>
      </c>
      <c r="R46" s="101">
        <v>0</v>
      </c>
      <c r="S46" s="101">
        <v>0</v>
      </c>
      <c r="T46" s="101">
        <v>0</v>
      </c>
      <c r="U46" s="101">
        <v>0</v>
      </c>
      <c r="V46" s="101">
        <v>0</v>
      </c>
      <c r="W46" s="101">
        <v>0</v>
      </c>
      <c r="X46" s="101">
        <v>0</v>
      </c>
      <c r="Y46" s="101">
        <v>0</v>
      </c>
      <c r="Z46" s="101">
        <v>0</v>
      </c>
      <c r="AA46" s="101">
        <v>0</v>
      </c>
      <c r="AB46" s="103">
        <f t="shared" si="5"/>
        <v>0</v>
      </c>
      <c r="AC46" s="103">
        <f t="shared" si="7"/>
        <v>0</v>
      </c>
    </row>
    <row r="47" spans="1:29" ht="31.5" x14ac:dyDescent="0.25">
      <c r="A47" s="41" t="s">
        <v>142</v>
      </c>
      <c r="B47" s="25" t="s">
        <v>141</v>
      </c>
      <c r="C47" s="99">
        <v>0</v>
      </c>
      <c r="D47" s="99">
        <v>0</v>
      </c>
      <c r="E47" s="99">
        <v>0</v>
      </c>
      <c r="F47" s="99">
        <v>0</v>
      </c>
      <c r="G47" s="101">
        <v>0</v>
      </c>
      <c r="H47" s="101">
        <v>0</v>
      </c>
      <c r="I47" s="101">
        <v>0</v>
      </c>
      <c r="J47" s="101">
        <v>0</v>
      </c>
      <c r="K47" s="101">
        <v>0</v>
      </c>
      <c r="L47" s="101">
        <v>0</v>
      </c>
      <c r="M47" s="101">
        <v>0</v>
      </c>
      <c r="N47" s="101">
        <v>0</v>
      </c>
      <c r="O47" s="101">
        <v>0</v>
      </c>
      <c r="P47" s="101">
        <f t="shared" si="11"/>
        <v>0</v>
      </c>
      <c r="Q47" s="101">
        <v>0</v>
      </c>
      <c r="R47" s="101">
        <v>0</v>
      </c>
      <c r="S47" s="101">
        <v>0</v>
      </c>
      <c r="T47" s="101">
        <v>0</v>
      </c>
      <c r="U47" s="101">
        <v>0</v>
      </c>
      <c r="V47" s="101">
        <v>0</v>
      </c>
      <c r="W47" s="101">
        <v>0</v>
      </c>
      <c r="X47" s="101">
        <v>0</v>
      </c>
      <c r="Y47" s="101">
        <v>0</v>
      </c>
      <c r="Z47" s="101">
        <v>0</v>
      </c>
      <c r="AA47" s="101">
        <v>0</v>
      </c>
      <c r="AB47" s="103">
        <f t="shared" si="5"/>
        <v>0</v>
      </c>
      <c r="AC47" s="103">
        <f t="shared" si="7"/>
        <v>0</v>
      </c>
    </row>
    <row r="48" spans="1:29" ht="31.5" x14ac:dyDescent="0.25">
      <c r="A48" s="41" t="s">
        <v>140</v>
      </c>
      <c r="B48" s="25" t="s">
        <v>139</v>
      </c>
      <c r="C48" s="99">
        <v>0</v>
      </c>
      <c r="D48" s="99">
        <v>0</v>
      </c>
      <c r="E48" s="99">
        <v>0</v>
      </c>
      <c r="F48" s="99">
        <v>0</v>
      </c>
      <c r="G48" s="101">
        <v>0</v>
      </c>
      <c r="H48" s="101">
        <v>0</v>
      </c>
      <c r="I48" s="101">
        <v>0</v>
      </c>
      <c r="J48" s="101">
        <v>0</v>
      </c>
      <c r="K48" s="101">
        <v>0</v>
      </c>
      <c r="L48" s="101">
        <v>0</v>
      </c>
      <c r="M48" s="101">
        <v>0</v>
      </c>
      <c r="N48" s="101">
        <v>0</v>
      </c>
      <c r="O48" s="101">
        <v>0</v>
      </c>
      <c r="P48" s="101">
        <f t="shared" si="11"/>
        <v>0</v>
      </c>
      <c r="Q48" s="101">
        <v>0</v>
      </c>
      <c r="R48" s="101">
        <v>0</v>
      </c>
      <c r="S48" s="101">
        <v>0</v>
      </c>
      <c r="T48" s="101">
        <v>0</v>
      </c>
      <c r="U48" s="101">
        <v>0</v>
      </c>
      <c r="V48" s="101">
        <v>0</v>
      </c>
      <c r="W48" s="101">
        <v>0</v>
      </c>
      <c r="X48" s="101">
        <v>0</v>
      </c>
      <c r="Y48" s="101">
        <v>0</v>
      </c>
      <c r="Z48" s="101">
        <v>0</v>
      </c>
      <c r="AA48" s="101">
        <v>0</v>
      </c>
      <c r="AB48" s="103">
        <f t="shared" si="5"/>
        <v>0</v>
      </c>
      <c r="AC48" s="103">
        <f t="shared" si="7"/>
        <v>0</v>
      </c>
    </row>
    <row r="49" spans="1:29" x14ac:dyDescent="0.25">
      <c r="A49" s="41" t="s">
        <v>138</v>
      </c>
      <c r="B49" s="25" t="s">
        <v>137</v>
      </c>
      <c r="C49" s="99">
        <v>0</v>
      </c>
      <c r="D49" s="99">
        <v>0</v>
      </c>
      <c r="E49" s="99">
        <v>0</v>
      </c>
      <c r="F49" s="99">
        <v>0</v>
      </c>
      <c r="G49" s="101">
        <v>0</v>
      </c>
      <c r="H49" s="101">
        <v>0</v>
      </c>
      <c r="I49" s="101">
        <v>0</v>
      </c>
      <c r="J49" s="101">
        <v>0</v>
      </c>
      <c r="K49" s="101">
        <v>0</v>
      </c>
      <c r="L49" s="101">
        <v>0</v>
      </c>
      <c r="M49" s="101">
        <v>0</v>
      </c>
      <c r="N49" s="101">
        <v>0</v>
      </c>
      <c r="O49" s="101">
        <v>0</v>
      </c>
      <c r="P49" s="101">
        <f t="shared" si="11"/>
        <v>0</v>
      </c>
      <c r="Q49" s="101">
        <v>0</v>
      </c>
      <c r="R49" s="101">
        <v>0</v>
      </c>
      <c r="S49" s="101">
        <v>0</v>
      </c>
      <c r="T49" s="101">
        <v>0</v>
      </c>
      <c r="U49" s="101">
        <v>0</v>
      </c>
      <c r="V49" s="101">
        <v>0</v>
      </c>
      <c r="W49" s="101">
        <v>0</v>
      </c>
      <c r="X49" s="101">
        <v>0</v>
      </c>
      <c r="Y49" s="101">
        <v>0</v>
      </c>
      <c r="Z49" s="101">
        <v>0</v>
      </c>
      <c r="AA49" s="101">
        <v>0</v>
      </c>
      <c r="AB49" s="103">
        <f t="shared" si="5"/>
        <v>0</v>
      </c>
      <c r="AC49" s="103">
        <f t="shared" si="7"/>
        <v>0</v>
      </c>
    </row>
    <row r="50" spans="1:29" ht="18.75" x14ac:dyDescent="0.25">
      <c r="A50" s="41" t="s">
        <v>136</v>
      </c>
      <c r="B50" s="40" t="s">
        <v>530</v>
      </c>
      <c r="C50" s="99">
        <v>34</v>
      </c>
      <c r="D50" s="99">
        <v>0</v>
      </c>
      <c r="E50" s="99">
        <v>34</v>
      </c>
      <c r="F50" s="99">
        <v>34</v>
      </c>
      <c r="G50" s="101">
        <v>0</v>
      </c>
      <c r="H50" s="101">
        <v>0</v>
      </c>
      <c r="I50" s="101">
        <v>0</v>
      </c>
      <c r="J50" s="101">
        <v>0</v>
      </c>
      <c r="K50" s="101">
        <v>0</v>
      </c>
      <c r="L50" s="101">
        <v>0</v>
      </c>
      <c r="M50" s="101">
        <v>0</v>
      </c>
      <c r="N50" s="101">
        <v>0</v>
      </c>
      <c r="O50" s="101">
        <v>0</v>
      </c>
      <c r="P50" s="101">
        <f t="shared" si="11"/>
        <v>34</v>
      </c>
      <c r="Q50" s="101">
        <v>0</v>
      </c>
      <c r="R50" s="101">
        <v>0</v>
      </c>
      <c r="S50" s="101">
        <v>0</v>
      </c>
      <c r="T50" s="101">
        <v>0</v>
      </c>
      <c r="U50" s="101">
        <v>0</v>
      </c>
      <c r="V50" s="101">
        <v>0</v>
      </c>
      <c r="W50" s="101">
        <v>0</v>
      </c>
      <c r="X50" s="101">
        <v>0</v>
      </c>
      <c r="Y50" s="101">
        <v>0</v>
      </c>
      <c r="Z50" s="101">
        <v>0</v>
      </c>
      <c r="AA50" s="101">
        <v>0</v>
      </c>
      <c r="AB50" s="103">
        <f t="shared" si="5"/>
        <v>34</v>
      </c>
      <c r="AC50" s="103">
        <f t="shared" si="7"/>
        <v>0</v>
      </c>
    </row>
    <row r="51" spans="1:29" ht="35.25" customHeight="1" x14ac:dyDescent="0.25">
      <c r="A51" s="44" t="s">
        <v>57</v>
      </c>
      <c r="B51" s="43" t="s">
        <v>135</v>
      </c>
      <c r="C51" s="99">
        <v>0</v>
      </c>
      <c r="D51" s="99">
        <v>0</v>
      </c>
      <c r="E51" s="99">
        <v>0</v>
      </c>
      <c r="F51" s="99">
        <v>0</v>
      </c>
      <c r="G51" s="99">
        <v>0</v>
      </c>
      <c r="H51" s="99">
        <v>0</v>
      </c>
      <c r="I51" s="99">
        <v>0</v>
      </c>
      <c r="J51" s="99">
        <v>0</v>
      </c>
      <c r="K51" s="99">
        <v>0</v>
      </c>
      <c r="L51" s="99">
        <v>0</v>
      </c>
      <c r="M51" s="99">
        <v>0</v>
      </c>
      <c r="N51" s="99">
        <v>0</v>
      </c>
      <c r="O51" s="99">
        <v>0</v>
      </c>
      <c r="P51" s="99">
        <v>0</v>
      </c>
      <c r="Q51" s="99">
        <v>0</v>
      </c>
      <c r="R51" s="99">
        <v>0</v>
      </c>
      <c r="S51" s="99">
        <v>0</v>
      </c>
      <c r="T51" s="99">
        <v>0</v>
      </c>
      <c r="U51" s="99">
        <v>0</v>
      </c>
      <c r="V51" s="99">
        <v>0</v>
      </c>
      <c r="W51" s="99">
        <v>0</v>
      </c>
      <c r="X51" s="99">
        <v>0</v>
      </c>
      <c r="Y51" s="99">
        <v>0</v>
      </c>
      <c r="Z51" s="99">
        <v>0</v>
      </c>
      <c r="AA51" s="99">
        <v>0</v>
      </c>
      <c r="AB51" s="103">
        <f t="shared" si="5"/>
        <v>0</v>
      </c>
      <c r="AC51" s="103">
        <f t="shared" si="7"/>
        <v>0</v>
      </c>
    </row>
    <row r="52" spans="1:29" x14ac:dyDescent="0.25">
      <c r="A52" s="41" t="s">
        <v>134</v>
      </c>
      <c r="B52" s="25" t="s">
        <v>133</v>
      </c>
      <c r="C52" s="99">
        <f>C30</f>
        <v>249.60219762390051</v>
      </c>
      <c r="D52" s="99">
        <v>0</v>
      </c>
      <c r="E52" s="99">
        <f>C52</f>
        <v>249.60219762390051</v>
      </c>
      <c r="F52" s="99">
        <f>E52-G52-H52</f>
        <v>249.60219762390051</v>
      </c>
      <c r="G52" s="101">
        <v>0</v>
      </c>
      <c r="H52" s="101">
        <v>0</v>
      </c>
      <c r="I52" s="101">
        <v>0</v>
      </c>
      <c r="J52" s="101">
        <v>0</v>
      </c>
      <c r="K52" s="101">
        <v>0</v>
      </c>
      <c r="L52" s="101">
        <v>0</v>
      </c>
      <c r="M52" s="101">
        <v>0</v>
      </c>
      <c r="N52" s="101">
        <v>0</v>
      </c>
      <c r="O52" s="101">
        <v>0</v>
      </c>
      <c r="P52" s="101">
        <f t="shared" ref="P52:P57" si="12">F52</f>
        <v>249.60219762390051</v>
      </c>
      <c r="Q52" s="101">
        <v>0</v>
      </c>
      <c r="R52" s="101">
        <v>0</v>
      </c>
      <c r="S52" s="101">
        <v>0</v>
      </c>
      <c r="T52" s="101">
        <v>0</v>
      </c>
      <c r="U52" s="101">
        <v>0</v>
      </c>
      <c r="V52" s="101">
        <v>0</v>
      </c>
      <c r="W52" s="101">
        <v>0</v>
      </c>
      <c r="X52" s="101">
        <v>0</v>
      </c>
      <c r="Y52" s="101">
        <v>0</v>
      </c>
      <c r="Z52" s="101">
        <v>0</v>
      </c>
      <c r="AA52" s="101">
        <v>0</v>
      </c>
      <c r="AB52" s="103">
        <f t="shared" si="5"/>
        <v>249.60219762390051</v>
      </c>
      <c r="AC52" s="103">
        <f t="shared" si="7"/>
        <v>0</v>
      </c>
    </row>
    <row r="53" spans="1:29" x14ac:dyDescent="0.25">
      <c r="A53" s="41" t="s">
        <v>132</v>
      </c>
      <c r="B53" s="25" t="s">
        <v>126</v>
      </c>
      <c r="C53" s="99">
        <v>0</v>
      </c>
      <c r="D53" s="99">
        <v>0</v>
      </c>
      <c r="E53" s="99">
        <f>C53</f>
        <v>0</v>
      </c>
      <c r="F53" s="99">
        <f>E53-G53-H53</f>
        <v>0</v>
      </c>
      <c r="G53" s="101">
        <v>0</v>
      </c>
      <c r="H53" s="101">
        <v>0</v>
      </c>
      <c r="I53" s="101">
        <v>0</v>
      </c>
      <c r="J53" s="101">
        <v>0</v>
      </c>
      <c r="K53" s="101">
        <v>0</v>
      </c>
      <c r="L53" s="101">
        <v>0</v>
      </c>
      <c r="M53" s="101">
        <v>0</v>
      </c>
      <c r="N53" s="101">
        <v>0</v>
      </c>
      <c r="O53" s="101">
        <v>0</v>
      </c>
      <c r="P53" s="101">
        <f t="shared" si="12"/>
        <v>0</v>
      </c>
      <c r="Q53" s="101">
        <v>0</v>
      </c>
      <c r="R53" s="101">
        <v>0</v>
      </c>
      <c r="S53" s="101">
        <v>0</v>
      </c>
      <c r="T53" s="101">
        <v>0</v>
      </c>
      <c r="U53" s="101">
        <v>0</v>
      </c>
      <c r="V53" s="101">
        <v>0</v>
      </c>
      <c r="W53" s="101">
        <v>0</v>
      </c>
      <c r="X53" s="101">
        <v>0</v>
      </c>
      <c r="Y53" s="101">
        <v>0</v>
      </c>
      <c r="Z53" s="101">
        <v>0</v>
      </c>
      <c r="AA53" s="101">
        <v>0</v>
      </c>
      <c r="AB53" s="103">
        <f t="shared" si="5"/>
        <v>0</v>
      </c>
      <c r="AC53" s="103">
        <f t="shared" si="7"/>
        <v>0</v>
      </c>
    </row>
    <row r="54" spans="1:29" x14ac:dyDescent="0.25">
      <c r="A54" s="41" t="s">
        <v>131</v>
      </c>
      <c r="B54" s="40" t="s">
        <v>125</v>
      </c>
      <c r="C54" s="99">
        <f>C45</f>
        <v>80</v>
      </c>
      <c r="D54" s="99">
        <v>0</v>
      </c>
      <c r="E54" s="99">
        <f>C54</f>
        <v>80</v>
      </c>
      <c r="F54" s="99">
        <f>E54-G54-H54</f>
        <v>80</v>
      </c>
      <c r="G54" s="101">
        <v>0</v>
      </c>
      <c r="H54" s="101">
        <v>0</v>
      </c>
      <c r="I54" s="101">
        <v>0</v>
      </c>
      <c r="J54" s="101">
        <v>0</v>
      </c>
      <c r="K54" s="101">
        <v>0</v>
      </c>
      <c r="L54" s="101">
        <v>0</v>
      </c>
      <c r="M54" s="101">
        <v>0</v>
      </c>
      <c r="N54" s="101">
        <v>0</v>
      </c>
      <c r="O54" s="101">
        <v>0</v>
      </c>
      <c r="P54" s="101">
        <f t="shared" si="12"/>
        <v>80</v>
      </c>
      <c r="Q54" s="101">
        <v>0</v>
      </c>
      <c r="R54" s="101">
        <v>0</v>
      </c>
      <c r="S54" s="101">
        <v>0</v>
      </c>
      <c r="T54" s="101">
        <v>0</v>
      </c>
      <c r="U54" s="101">
        <v>0</v>
      </c>
      <c r="V54" s="101">
        <v>0</v>
      </c>
      <c r="W54" s="101">
        <v>0</v>
      </c>
      <c r="X54" s="101">
        <v>0</v>
      </c>
      <c r="Y54" s="101">
        <v>0</v>
      </c>
      <c r="Z54" s="101">
        <v>0</v>
      </c>
      <c r="AA54" s="101">
        <v>0</v>
      </c>
      <c r="AB54" s="103">
        <f t="shared" si="5"/>
        <v>80</v>
      </c>
      <c r="AC54" s="103">
        <f t="shared" si="7"/>
        <v>0</v>
      </c>
    </row>
    <row r="55" spans="1:29" x14ac:dyDescent="0.25">
      <c r="A55" s="41" t="s">
        <v>130</v>
      </c>
      <c r="B55" s="40" t="s">
        <v>124</v>
      </c>
      <c r="C55" s="99">
        <v>0</v>
      </c>
      <c r="D55" s="99">
        <v>0</v>
      </c>
      <c r="E55" s="99">
        <v>0</v>
      </c>
      <c r="F55" s="99">
        <v>0</v>
      </c>
      <c r="G55" s="101">
        <v>0</v>
      </c>
      <c r="H55" s="101">
        <v>0</v>
      </c>
      <c r="I55" s="101">
        <v>0</v>
      </c>
      <c r="J55" s="101">
        <v>0</v>
      </c>
      <c r="K55" s="101">
        <v>0</v>
      </c>
      <c r="L55" s="101">
        <v>0</v>
      </c>
      <c r="M55" s="101">
        <v>0</v>
      </c>
      <c r="N55" s="101">
        <v>0</v>
      </c>
      <c r="O55" s="101">
        <v>0</v>
      </c>
      <c r="P55" s="101">
        <f t="shared" si="12"/>
        <v>0</v>
      </c>
      <c r="Q55" s="101">
        <v>0</v>
      </c>
      <c r="R55" s="101">
        <v>0</v>
      </c>
      <c r="S55" s="101">
        <v>0</v>
      </c>
      <c r="T55" s="101">
        <v>0</v>
      </c>
      <c r="U55" s="101">
        <v>0</v>
      </c>
      <c r="V55" s="101">
        <v>0</v>
      </c>
      <c r="W55" s="101">
        <v>0</v>
      </c>
      <c r="X55" s="101">
        <v>0</v>
      </c>
      <c r="Y55" s="101">
        <v>0</v>
      </c>
      <c r="Z55" s="101">
        <v>0</v>
      </c>
      <c r="AA55" s="101">
        <v>0</v>
      </c>
      <c r="AB55" s="103">
        <f t="shared" si="5"/>
        <v>0</v>
      </c>
      <c r="AC55" s="103">
        <f t="shared" si="7"/>
        <v>0</v>
      </c>
    </row>
    <row r="56" spans="1:29" x14ac:dyDescent="0.25">
      <c r="A56" s="41" t="s">
        <v>129</v>
      </c>
      <c r="B56" s="40" t="s">
        <v>123</v>
      </c>
      <c r="C56" s="99">
        <v>0</v>
      </c>
      <c r="D56" s="99">
        <v>0</v>
      </c>
      <c r="E56" s="99">
        <v>0</v>
      </c>
      <c r="F56" s="99">
        <v>0</v>
      </c>
      <c r="G56" s="101">
        <v>0</v>
      </c>
      <c r="H56" s="101">
        <v>0</v>
      </c>
      <c r="I56" s="101">
        <v>0</v>
      </c>
      <c r="J56" s="101">
        <v>0</v>
      </c>
      <c r="K56" s="101">
        <v>0</v>
      </c>
      <c r="L56" s="101">
        <v>0</v>
      </c>
      <c r="M56" s="101">
        <v>0</v>
      </c>
      <c r="N56" s="101">
        <v>0</v>
      </c>
      <c r="O56" s="101">
        <v>0</v>
      </c>
      <c r="P56" s="101">
        <f t="shared" si="12"/>
        <v>0</v>
      </c>
      <c r="Q56" s="101">
        <v>0</v>
      </c>
      <c r="R56" s="101">
        <v>0</v>
      </c>
      <c r="S56" s="101">
        <v>0</v>
      </c>
      <c r="T56" s="101">
        <v>0</v>
      </c>
      <c r="U56" s="101">
        <v>0</v>
      </c>
      <c r="V56" s="101">
        <v>0</v>
      </c>
      <c r="W56" s="101">
        <v>0</v>
      </c>
      <c r="X56" s="101">
        <v>0</v>
      </c>
      <c r="Y56" s="101">
        <v>0</v>
      </c>
      <c r="Z56" s="101">
        <v>0</v>
      </c>
      <c r="AA56" s="101">
        <v>0</v>
      </c>
      <c r="AB56" s="103">
        <f t="shared" si="5"/>
        <v>0</v>
      </c>
      <c r="AC56" s="103">
        <f t="shared" si="7"/>
        <v>0</v>
      </c>
    </row>
    <row r="57" spans="1:29" ht="18.75" x14ac:dyDescent="0.25">
      <c r="A57" s="41" t="s">
        <v>128</v>
      </c>
      <c r="B57" s="40" t="s">
        <v>530</v>
      </c>
      <c r="C57" s="99">
        <v>34</v>
      </c>
      <c r="D57" s="99">
        <v>0</v>
      </c>
      <c r="E57" s="99">
        <v>34</v>
      </c>
      <c r="F57" s="99">
        <v>34</v>
      </c>
      <c r="G57" s="101">
        <v>0</v>
      </c>
      <c r="H57" s="101">
        <v>0</v>
      </c>
      <c r="I57" s="101">
        <v>0</v>
      </c>
      <c r="J57" s="101">
        <v>0</v>
      </c>
      <c r="K57" s="101">
        <v>0</v>
      </c>
      <c r="L57" s="101">
        <v>0</v>
      </c>
      <c r="M57" s="101">
        <v>0</v>
      </c>
      <c r="N57" s="101">
        <v>0</v>
      </c>
      <c r="O57" s="101">
        <v>0</v>
      </c>
      <c r="P57" s="101">
        <f t="shared" si="12"/>
        <v>34</v>
      </c>
      <c r="Q57" s="101">
        <v>0</v>
      </c>
      <c r="R57" s="101">
        <v>0</v>
      </c>
      <c r="S57" s="101">
        <v>0</v>
      </c>
      <c r="T57" s="101">
        <v>0</v>
      </c>
      <c r="U57" s="101">
        <v>0</v>
      </c>
      <c r="V57" s="101">
        <v>0</v>
      </c>
      <c r="W57" s="101">
        <v>0</v>
      </c>
      <c r="X57" s="101">
        <v>0</v>
      </c>
      <c r="Y57" s="101">
        <v>0</v>
      </c>
      <c r="Z57" s="101">
        <v>0</v>
      </c>
      <c r="AA57" s="101">
        <v>0</v>
      </c>
      <c r="AB57" s="103">
        <f t="shared" si="5"/>
        <v>34</v>
      </c>
      <c r="AC57" s="103">
        <f t="shared" si="7"/>
        <v>0</v>
      </c>
    </row>
    <row r="58" spans="1:29" ht="36.75" customHeight="1" x14ac:dyDescent="0.25">
      <c r="A58" s="44" t="s">
        <v>56</v>
      </c>
      <c r="B58" s="53" t="s">
        <v>207</v>
      </c>
      <c r="C58" s="99">
        <v>0</v>
      </c>
      <c r="D58" s="99">
        <v>0</v>
      </c>
      <c r="E58" s="99">
        <v>0</v>
      </c>
      <c r="F58" s="99">
        <v>0</v>
      </c>
      <c r="G58" s="99">
        <v>0</v>
      </c>
      <c r="H58" s="99">
        <v>0</v>
      </c>
      <c r="I58" s="99">
        <v>0</v>
      </c>
      <c r="J58" s="99">
        <v>0</v>
      </c>
      <c r="K58" s="99">
        <v>0</v>
      </c>
      <c r="L58" s="99">
        <v>0</v>
      </c>
      <c r="M58" s="99">
        <v>0</v>
      </c>
      <c r="N58" s="99">
        <v>0</v>
      </c>
      <c r="O58" s="99">
        <v>0</v>
      </c>
      <c r="P58" s="99">
        <v>0</v>
      </c>
      <c r="Q58" s="99">
        <v>0</v>
      </c>
      <c r="R58" s="99">
        <v>0</v>
      </c>
      <c r="S58" s="99">
        <v>0</v>
      </c>
      <c r="T58" s="99">
        <v>0</v>
      </c>
      <c r="U58" s="99">
        <v>0</v>
      </c>
      <c r="V58" s="99">
        <v>0</v>
      </c>
      <c r="W58" s="99">
        <v>0</v>
      </c>
      <c r="X58" s="99">
        <v>0</v>
      </c>
      <c r="Y58" s="99">
        <v>0</v>
      </c>
      <c r="Z58" s="99">
        <v>0</v>
      </c>
      <c r="AA58" s="99">
        <v>0</v>
      </c>
      <c r="AB58" s="103">
        <f t="shared" si="5"/>
        <v>0</v>
      </c>
      <c r="AC58" s="103">
        <f t="shared" si="7"/>
        <v>0</v>
      </c>
    </row>
    <row r="59" spans="1:29" x14ac:dyDescent="0.25">
      <c r="A59" s="44" t="s">
        <v>54</v>
      </c>
      <c r="B59" s="43" t="s">
        <v>127</v>
      </c>
      <c r="C59" s="99">
        <v>0</v>
      </c>
      <c r="D59" s="99">
        <v>0</v>
      </c>
      <c r="E59" s="99">
        <v>0</v>
      </c>
      <c r="F59" s="99">
        <v>0</v>
      </c>
      <c r="G59" s="99">
        <v>0</v>
      </c>
      <c r="H59" s="99">
        <v>0</v>
      </c>
      <c r="I59" s="99">
        <v>0</v>
      </c>
      <c r="J59" s="99">
        <v>0</v>
      </c>
      <c r="K59" s="99">
        <v>0</v>
      </c>
      <c r="L59" s="99">
        <v>0</v>
      </c>
      <c r="M59" s="99">
        <v>0</v>
      </c>
      <c r="N59" s="99">
        <v>0</v>
      </c>
      <c r="O59" s="99">
        <v>0</v>
      </c>
      <c r="P59" s="99">
        <v>0</v>
      </c>
      <c r="Q59" s="99">
        <v>0</v>
      </c>
      <c r="R59" s="99">
        <v>0</v>
      </c>
      <c r="S59" s="99">
        <v>0</v>
      </c>
      <c r="T59" s="99">
        <v>0</v>
      </c>
      <c r="U59" s="99">
        <v>0</v>
      </c>
      <c r="V59" s="99">
        <v>0</v>
      </c>
      <c r="W59" s="99">
        <v>0</v>
      </c>
      <c r="X59" s="99">
        <v>0</v>
      </c>
      <c r="Y59" s="99">
        <v>0</v>
      </c>
      <c r="Z59" s="99">
        <v>0</v>
      </c>
      <c r="AA59" s="99">
        <v>0</v>
      </c>
      <c r="AB59" s="103">
        <f t="shared" si="5"/>
        <v>0</v>
      </c>
      <c r="AC59" s="103">
        <f t="shared" si="7"/>
        <v>0</v>
      </c>
    </row>
    <row r="60" spans="1:29" x14ac:dyDescent="0.25">
      <c r="A60" s="41" t="s">
        <v>201</v>
      </c>
      <c r="B60" s="42" t="s">
        <v>147</v>
      </c>
      <c r="C60" s="99">
        <v>0</v>
      </c>
      <c r="D60" s="99">
        <v>0</v>
      </c>
      <c r="E60" s="99">
        <v>0</v>
      </c>
      <c r="F60" s="99">
        <v>0</v>
      </c>
      <c r="G60" s="101">
        <v>0</v>
      </c>
      <c r="H60" s="101">
        <v>0</v>
      </c>
      <c r="I60" s="101">
        <v>0</v>
      </c>
      <c r="J60" s="101">
        <v>0</v>
      </c>
      <c r="K60" s="101">
        <v>0</v>
      </c>
      <c r="L60" s="101">
        <v>0</v>
      </c>
      <c r="M60" s="101">
        <v>0</v>
      </c>
      <c r="N60" s="101">
        <v>0</v>
      </c>
      <c r="O60" s="101">
        <v>0</v>
      </c>
      <c r="P60" s="101">
        <v>0</v>
      </c>
      <c r="Q60" s="101">
        <v>0</v>
      </c>
      <c r="R60" s="101">
        <v>0</v>
      </c>
      <c r="S60" s="101">
        <v>0</v>
      </c>
      <c r="T60" s="101">
        <v>0</v>
      </c>
      <c r="U60" s="101">
        <v>0</v>
      </c>
      <c r="V60" s="101">
        <v>0</v>
      </c>
      <c r="W60" s="101">
        <v>0</v>
      </c>
      <c r="X60" s="101">
        <v>0</v>
      </c>
      <c r="Y60" s="101">
        <v>0</v>
      </c>
      <c r="Z60" s="101">
        <v>0</v>
      </c>
      <c r="AA60" s="101">
        <v>0</v>
      </c>
      <c r="AB60" s="103">
        <f t="shared" si="5"/>
        <v>0</v>
      </c>
      <c r="AC60" s="103">
        <f t="shared" si="7"/>
        <v>0</v>
      </c>
    </row>
    <row r="61" spans="1:29" x14ac:dyDescent="0.25">
      <c r="A61" s="41" t="s">
        <v>202</v>
      </c>
      <c r="B61" s="42" t="s">
        <v>145</v>
      </c>
      <c r="C61" s="99">
        <v>0</v>
      </c>
      <c r="D61" s="99">
        <v>0</v>
      </c>
      <c r="E61" s="99">
        <v>0</v>
      </c>
      <c r="F61" s="99">
        <v>0</v>
      </c>
      <c r="G61" s="101">
        <v>0</v>
      </c>
      <c r="H61" s="101">
        <v>0</v>
      </c>
      <c r="I61" s="101">
        <v>0</v>
      </c>
      <c r="J61" s="101">
        <v>0</v>
      </c>
      <c r="K61" s="101">
        <v>0</v>
      </c>
      <c r="L61" s="101">
        <v>0</v>
      </c>
      <c r="M61" s="101">
        <v>0</v>
      </c>
      <c r="N61" s="101">
        <v>0</v>
      </c>
      <c r="O61" s="101">
        <v>0</v>
      </c>
      <c r="P61" s="101">
        <v>0</v>
      </c>
      <c r="Q61" s="101">
        <v>0</v>
      </c>
      <c r="R61" s="101">
        <v>0</v>
      </c>
      <c r="S61" s="101">
        <v>0</v>
      </c>
      <c r="T61" s="101">
        <v>0</v>
      </c>
      <c r="U61" s="101">
        <v>0</v>
      </c>
      <c r="V61" s="101">
        <v>0</v>
      </c>
      <c r="W61" s="101">
        <v>0</v>
      </c>
      <c r="X61" s="101">
        <v>0</v>
      </c>
      <c r="Y61" s="101">
        <v>0</v>
      </c>
      <c r="Z61" s="101">
        <v>0</v>
      </c>
      <c r="AA61" s="101">
        <v>0</v>
      </c>
      <c r="AB61" s="103">
        <f t="shared" si="5"/>
        <v>0</v>
      </c>
      <c r="AC61" s="103">
        <f t="shared" si="7"/>
        <v>0</v>
      </c>
    </row>
    <row r="62" spans="1:29" x14ac:dyDescent="0.25">
      <c r="A62" s="41" t="s">
        <v>203</v>
      </c>
      <c r="B62" s="42" t="s">
        <v>143</v>
      </c>
      <c r="C62" s="99">
        <v>0</v>
      </c>
      <c r="D62" s="99">
        <v>0</v>
      </c>
      <c r="E62" s="99">
        <v>0</v>
      </c>
      <c r="F62" s="99">
        <v>0</v>
      </c>
      <c r="G62" s="101">
        <v>0</v>
      </c>
      <c r="H62" s="101">
        <v>0</v>
      </c>
      <c r="I62" s="101">
        <v>0</v>
      </c>
      <c r="J62" s="101">
        <v>0</v>
      </c>
      <c r="K62" s="101">
        <v>0</v>
      </c>
      <c r="L62" s="101">
        <v>0</v>
      </c>
      <c r="M62" s="101">
        <v>0</v>
      </c>
      <c r="N62" s="101">
        <v>0</v>
      </c>
      <c r="O62" s="101">
        <v>0</v>
      </c>
      <c r="P62" s="101">
        <v>0</v>
      </c>
      <c r="Q62" s="101">
        <v>0</v>
      </c>
      <c r="R62" s="101">
        <v>0</v>
      </c>
      <c r="S62" s="101">
        <v>0</v>
      </c>
      <c r="T62" s="101">
        <v>0</v>
      </c>
      <c r="U62" s="101">
        <v>0</v>
      </c>
      <c r="V62" s="101">
        <v>0</v>
      </c>
      <c r="W62" s="101">
        <v>0</v>
      </c>
      <c r="X62" s="101">
        <v>0</v>
      </c>
      <c r="Y62" s="101">
        <v>0</v>
      </c>
      <c r="Z62" s="101">
        <v>0</v>
      </c>
      <c r="AA62" s="101">
        <v>0</v>
      </c>
      <c r="AB62" s="103">
        <f t="shared" si="5"/>
        <v>0</v>
      </c>
      <c r="AC62" s="103">
        <f t="shared" si="7"/>
        <v>0</v>
      </c>
    </row>
    <row r="63" spans="1:29" x14ac:dyDescent="0.25">
      <c r="A63" s="41" t="s">
        <v>204</v>
      </c>
      <c r="B63" s="42" t="s">
        <v>206</v>
      </c>
      <c r="C63" s="99">
        <v>0</v>
      </c>
      <c r="D63" s="99">
        <v>0</v>
      </c>
      <c r="E63" s="99">
        <v>0</v>
      </c>
      <c r="F63" s="99">
        <v>0</v>
      </c>
      <c r="G63" s="101">
        <v>0</v>
      </c>
      <c r="H63" s="101">
        <v>0</v>
      </c>
      <c r="I63" s="101">
        <v>0</v>
      </c>
      <c r="J63" s="101">
        <v>0</v>
      </c>
      <c r="K63" s="101">
        <v>0</v>
      </c>
      <c r="L63" s="101">
        <v>0</v>
      </c>
      <c r="M63" s="101">
        <v>0</v>
      </c>
      <c r="N63" s="101">
        <v>0</v>
      </c>
      <c r="O63" s="101">
        <v>0</v>
      </c>
      <c r="P63" s="101">
        <v>0</v>
      </c>
      <c r="Q63" s="101">
        <v>0</v>
      </c>
      <c r="R63" s="101">
        <v>0</v>
      </c>
      <c r="S63" s="101">
        <v>0</v>
      </c>
      <c r="T63" s="101">
        <v>0</v>
      </c>
      <c r="U63" s="101">
        <v>0</v>
      </c>
      <c r="V63" s="101">
        <v>0</v>
      </c>
      <c r="W63" s="101">
        <v>0</v>
      </c>
      <c r="X63" s="101">
        <v>0</v>
      </c>
      <c r="Y63" s="101">
        <v>0</v>
      </c>
      <c r="Z63" s="101">
        <v>0</v>
      </c>
      <c r="AA63" s="101">
        <v>0</v>
      </c>
      <c r="AB63" s="103">
        <f t="shared" si="5"/>
        <v>0</v>
      </c>
      <c r="AC63" s="103">
        <f t="shared" si="7"/>
        <v>0</v>
      </c>
    </row>
    <row r="64" spans="1:29" ht="18.75" x14ac:dyDescent="0.25">
      <c r="A64" s="41" t="s">
        <v>205</v>
      </c>
      <c r="B64" s="40" t="s">
        <v>122</v>
      </c>
      <c r="C64" s="99">
        <v>0</v>
      </c>
      <c r="D64" s="99">
        <v>0</v>
      </c>
      <c r="E64" s="99">
        <v>0</v>
      </c>
      <c r="F64" s="99">
        <v>0</v>
      </c>
      <c r="G64" s="101">
        <v>0</v>
      </c>
      <c r="H64" s="101">
        <v>0</v>
      </c>
      <c r="I64" s="101">
        <v>0</v>
      </c>
      <c r="J64" s="101">
        <v>0</v>
      </c>
      <c r="K64" s="101">
        <v>0</v>
      </c>
      <c r="L64" s="101">
        <v>0</v>
      </c>
      <c r="M64" s="101">
        <v>0</v>
      </c>
      <c r="N64" s="101">
        <v>0</v>
      </c>
      <c r="O64" s="101">
        <v>0</v>
      </c>
      <c r="P64" s="101">
        <v>0</v>
      </c>
      <c r="Q64" s="101">
        <v>0</v>
      </c>
      <c r="R64" s="101">
        <v>0</v>
      </c>
      <c r="S64" s="101">
        <v>0</v>
      </c>
      <c r="T64" s="101">
        <v>0</v>
      </c>
      <c r="U64" s="101">
        <v>0</v>
      </c>
      <c r="V64" s="101">
        <v>0</v>
      </c>
      <c r="W64" s="101">
        <v>0</v>
      </c>
      <c r="X64" s="101">
        <v>0</v>
      </c>
      <c r="Y64" s="101">
        <v>0</v>
      </c>
      <c r="Z64" s="101">
        <v>0</v>
      </c>
      <c r="AA64" s="101">
        <v>0</v>
      </c>
      <c r="AB64" s="103">
        <f t="shared" si="5"/>
        <v>0</v>
      </c>
      <c r="AC64" s="103">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0"/>
      <c r="C66" s="430"/>
      <c r="D66" s="430"/>
      <c r="E66" s="430"/>
      <c r="F66" s="430"/>
      <c r="G66" s="430"/>
      <c r="H66" s="430"/>
      <c r="I66" s="430"/>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0"/>
      <c r="C68" s="430"/>
      <c r="D68" s="430"/>
      <c r="E68" s="430"/>
      <c r="F68" s="430"/>
      <c r="G68" s="430"/>
      <c r="H68" s="430"/>
      <c r="I68" s="430"/>
      <c r="J68" s="35"/>
      <c r="K68" s="35"/>
    </row>
    <row r="70" spans="1:28" ht="36.75" customHeight="1" x14ac:dyDescent="0.25">
      <c r="B70" s="430"/>
      <c r="C70" s="430"/>
      <c r="D70" s="430"/>
      <c r="E70" s="430"/>
      <c r="F70" s="430"/>
      <c r="G70" s="430"/>
      <c r="H70" s="430"/>
      <c r="I70" s="430"/>
      <c r="J70" s="35"/>
      <c r="K70" s="35"/>
    </row>
    <row r="71" spans="1:28" x14ac:dyDescent="0.25">
      <c r="N71" s="36"/>
      <c r="V71" s="36"/>
    </row>
    <row r="72" spans="1:28" ht="51" customHeight="1" x14ac:dyDescent="0.25">
      <c r="B72" s="430"/>
      <c r="C72" s="430"/>
      <c r="D72" s="430"/>
      <c r="E72" s="430"/>
      <c r="F72" s="430"/>
      <c r="G72" s="430"/>
      <c r="H72" s="430"/>
      <c r="I72" s="430"/>
      <c r="J72" s="35"/>
      <c r="K72" s="35"/>
      <c r="N72" s="36"/>
      <c r="V72" s="36"/>
    </row>
    <row r="73" spans="1:28" ht="32.25" customHeight="1" x14ac:dyDescent="0.25">
      <c r="B73" s="430"/>
      <c r="C73" s="430"/>
      <c r="D73" s="430"/>
      <c r="E73" s="430"/>
      <c r="F73" s="430"/>
      <c r="G73" s="430"/>
      <c r="H73" s="430"/>
      <c r="I73" s="430"/>
      <c r="J73" s="35"/>
      <c r="K73" s="35"/>
    </row>
    <row r="74" spans="1:28" ht="51.75" customHeight="1" x14ac:dyDescent="0.25">
      <c r="B74" s="430"/>
      <c r="C74" s="430"/>
      <c r="D74" s="430"/>
      <c r="E74" s="430"/>
      <c r="F74" s="430"/>
      <c r="G74" s="430"/>
      <c r="H74" s="430"/>
      <c r="I74" s="430"/>
      <c r="J74" s="35"/>
      <c r="K74" s="35"/>
    </row>
    <row r="75" spans="1:28" ht="21.75" customHeight="1" x14ac:dyDescent="0.25">
      <c r="B75" s="436"/>
      <c r="C75" s="436"/>
      <c r="D75" s="436"/>
      <c r="E75" s="436"/>
      <c r="F75" s="436"/>
      <c r="G75" s="436"/>
      <c r="H75" s="436"/>
      <c r="I75" s="436"/>
      <c r="J75" s="34"/>
      <c r="K75" s="34"/>
    </row>
    <row r="76" spans="1:28" ht="23.25" customHeight="1" x14ac:dyDescent="0.25"/>
    <row r="77" spans="1:28" ht="18.75" customHeight="1" x14ac:dyDescent="0.25">
      <c r="B77" s="429"/>
      <c r="C77" s="429"/>
      <c r="D77" s="429"/>
      <c r="E77" s="429"/>
      <c r="F77" s="429"/>
      <c r="G77" s="429"/>
      <c r="H77" s="429"/>
      <c r="I77" s="429"/>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H77"/>
  <sheetViews>
    <sheetView tabSelected="1" topLeftCell="A13" zoomScale="70" zoomScaleNormal="70" zoomScaleSheetLayoutView="70" workbookViewId="0">
      <selection activeCell="AH27" sqref="AH27"/>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customWidth="1"/>
    <col min="6" max="6" width="15.85546875" style="32" customWidth="1"/>
    <col min="7" max="14" width="9.28515625" style="32" customWidth="1"/>
    <col min="15" max="16" width="8" style="32" customWidth="1"/>
    <col min="17" max="18" width="8.5703125" style="32" customWidth="1"/>
    <col min="19" max="19" width="8" style="345" customWidth="1"/>
    <col min="20" max="20" width="8" style="341" customWidth="1"/>
    <col min="21" max="22" width="8.5703125" style="32" customWidth="1"/>
    <col min="23" max="24" width="10.7109375" style="32" customWidth="1"/>
    <col min="25" max="26" width="8.5703125" style="32" customWidth="1"/>
    <col min="27" max="27" width="13.140625" style="32" customWidth="1"/>
    <col min="28" max="28" width="18.5703125" style="32" customWidth="1"/>
    <col min="29" max="29" width="9.140625" style="32"/>
    <col min="30" max="34" width="14" style="32" customWidth="1"/>
    <col min="35"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359" t="str">
        <f>'6.1. Паспорт сетевой график'!A5:K5</f>
        <v>Год раскрытия информации: 2024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c r="AB4" s="359"/>
    </row>
    <row r="5" spans="1:28" ht="18.75" x14ac:dyDescent="0.3">
      <c r="AB5" s="12"/>
    </row>
    <row r="6" spans="1:28" ht="18.75" x14ac:dyDescent="0.25">
      <c r="A6" s="366" t="s">
        <v>7</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row>
    <row r="7" spans="1:28" ht="18.75" x14ac:dyDescent="0.25">
      <c r="A7" s="110"/>
      <c r="B7" s="110"/>
      <c r="C7" s="110"/>
      <c r="D7" s="110"/>
      <c r="E7" s="110"/>
      <c r="F7" s="110"/>
      <c r="G7" s="170"/>
      <c r="H7" s="170"/>
      <c r="I7" s="170"/>
      <c r="J7" s="170"/>
      <c r="K7" s="170"/>
      <c r="L7" s="170"/>
      <c r="M7" s="170"/>
      <c r="N7" s="170"/>
      <c r="O7" s="170"/>
      <c r="P7" s="170"/>
      <c r="Q7" s="170"/>
      <c r="R7" s="170"/>
      <c r="S7" s="346"/>
      <c r="T7" s="342"/>
      <c r="U7" s="170"/>
      <c r="V7" s="170"/>
      <c r="W7" s="170"/>
      <c r="X7" s="170"/>
      <c r="Y7" s="170"/>
      <c r="Z7" s="170"/>
      <c r="AA7" s="170"/>
      <c r="AB7" s="170"/>
    </row>
    <row r="8" spans="1:28" x14ac:dyDescent="0.25">
      <c r="A8" s="364" t="str">
        <f>'6.1. Паспорт сетевой график'!A9</f>
        <v xml:space="preserve">Акционерное общество "Западная энергетическая компания" </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row>
    <row r="9" spans="1:28" ht="18.75" customHeight="1" x14ac:dyDescent="0.25">
      <c r="A9" s="370" t="s">
        <v>6</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row>
    <row r="10" spans="1:28" ht="18.75" x14ac:dyDescent="0.25">
      <c r="A10" s="110"/>
      <c r="B10" s="110"/>
      <c r="C10" s="110"/>
      <c r="D10" s="110"/>
      <c r="E10" s="110"/>
      <c r="F10" s="110"/>
      <c r="G10" s="170"/>
      <c r="H10" s="170"/>
      <c r="I10" s="170"/>
      <c r="J10" s="170"/>
      <c r="K10" s="170"/>
      <c r="L10" s="170"/>
      <c r="M10" s="170"/>
      <c r="N10" s="170"/>
      <c r="O10" s="170"/>
      <c r="P10" s="170"/>
      <c r="Q10" s="170"/>
      <c r="R10" s="170"/>
      <c r="S10" s="346"/>
      <c r="T10" s="342"/>
      <c r="U10" s="170"/>
      <c r="V10" s="170"/>
      <c r="W10" s="170"/>
      <c r="X10" s="170"/>
      <c r="Y10" s="170"/>
      <c r="Z10" s="170"/>
      <c r="AA10" s="170"/>
      <c r="AB10" s="170"/>
    </row>
    <row r="11" spans="1:28" x14ac:dyDescent="0.25">
      <c r="A11" s="364" t="str">
        <f>'6.1. Паспорт сетевой график'!A12</f>
        <v>O_24-07</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row>
    <row r="12" spans="1:28" x14ac:dyDescent="0.25">
      <c r="A12" s="370" t="s">
        <v>5</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row>
    <row r="13" spans="1:28" ht="16.5" customHeight="1" x14ac:dyDescent="0.3">
      <c r="A13" s="127"/>
      <c r="B13" s="127"/>
      <c r="C13" s="127"/>
      <c r="D13" s="127"/>
      <c r="E13" s="127"/>
      <c r="F13" s="127"/>
      <c r="G13" s="50"/>
      <c r="H13" s="50"/>
      <c r="I13" s="50"/>
      <c r="J13" s="50"/>
      <c r="K13" s="50"/>
      <c r="L13" s="50"/>
      <c r="M13" s="50"/>
      <c r="N13" s="50"/>
      <c r="O13" s="50"/>
      <c r="P13" s="50"/>
      <c r="Q13" s="50"/>
      <c r="R13" s="50"/>
      <c r="S13" s="347"/>
      <c r="T13" s="343"/>
      <c r="U13" s="50"/>
      <c r="V13" s="50"/>
      <c r="W13" s="50"/>
      <c r="X13" s="50"/>
      <c r="Y13" s="50"/>
      <c r="Z13" s="50"/>
      <c r="AA13" s="50"/>
      <c r="AB13" s="50"/>
    </row>
    <row r="14" spans="1:28" ht="36" customHeight="1" x14ac:dyDescent="0.25">
      <c r="A14" s="391" t="str">
        <f>'6.1. Паспорт сетевой график'!A15</f>
        <v>Реконструкция трансформаторной подстанции 10/0,4 кВ (ТП-996) по адресу: г Калининград, бульвар Ф. Лефорта,18А замена РУ 10 кВ</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row>
    <row r="15" spans="1:28" ht="15.75" customHeight="1" x14ac:dyDescent="0.25">
      <c r="A15" s="370" t="s">
        <v>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row>
    <row r="16" spans="1:28"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row>
    <row r="18" spans="1:34" x14ac:dyDescent="0.25">
      <c r="A18" s="442" t="s">
        <v>393</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row>
    <row r="19" spans="1:34" ht="49.5" hidden="1" customHeight="1" x14ac:dyDescent="0.25">
      <c r="E19" s="48" t="s">
        <v>595</v>
      </c>
      <c r="F19" s="48" t="s">
        <v>596</v>
      </c>
      <c r="G19" s="32" t="s">
        <v>597</v>
      </c>
      <c r="K19" s="32" t="s">
        <v>598</v>
      </c>
      <c r="O19" s="32" t="s">
        <v>599</v>
      </c>
    </row>
    <row r="20" spans="1:34" ht="33" customHeight="1" x14ac:dyDescent="0.25">
      <c r="A20" s="431" t="s">
        <v>183</v>
      </c>
      <c r="B20" s="431" t="s">
        <v>182</v>
      </c>
      <c r="C20" s="427" t="s">
        <v>181</v>
      </c>
      <c r="D20" s="427"/>
      <c r="E20" s="441" t="s">
        <v>180</v>
      </c>
      <c r="F20" s="431">
        <v>2024</v>
      </c>
      <c r="G20" s="434">
        <v>2025</v>
      </c>
      <c r="H20" s="435"/>
      <c r="I20" s="435"/>
      <c r="J20" s="444"/>
      <c r="K20" s="434">
        <v>2026</v>
      </c>
      <c r="L20" s="435"/>
      <c r="M20" s="435"/>
      <c r="N20" s="444"/>
      <c r="O20" s="434">
        <v>2027</v>
      </c>
      <c r="P20" s="435"/>
      <c r="Q20" s="435"/>
      <c r="R20" s="444"/>
      <c r="S20" s="434">
        <v>2028</v>
      </c>
      <c r="T20" s="435"/>
      <c r="U20" s="435"/>
      <c r="V20" s="444"/>
      <c r="W20" s="434">
        <v>2029</v>
      </c>
      <c r="X20" s="435"/>
      <c r="Y20" s="435"/>
      <c r="Z20" s="444"/>
      <c r="AA20" s="443" t="s">
        <v>179</v>
      </c>
      <c r="AB20" s="443"/>
      <c r="AC20" s="49"/>
      <c r="AD20" s="49"/>
      <c r="AE20" s="49"/>
    </row>
    <row r="21" spans="1:34" ht="99.75" customHeight="1" x14ac:dyDescent="0.25">
      <c r="A21" s="432"/>
      <c r="B21" s="432"/>
      <c r="C21" s="427"/>
      <c r="D21" s="427"/>
      <c r="E21" s="441"/>
      <c r="F21" s="432"/>
      <c r="G21" s="427" t="s">
        <v>2</v>
      </c>
      <c r="H21" s="427"/>
      <c r="I21" s="427" t="s">
        <v>178</v>
      </c>
      <c r="J21" s="427"/>
      <c r="K21" s="427" t="s">
        <v>2</v>
      </c>
      <c r="L21" s="427"/>
      <c r="M21" s="427" t="s">
        <v>178</v>
      </c>
      <c r="N21" s="427"/>
      <c r="O21" s="427" t="s">
        <v>2</v>
      </c>
      <c r="P21" s="427"/>
      <c r="Q21" s="427" t="s">
        <v>178</v>
      </c>
      <c r="R21" s="427"/>
      <c r="S21" s="427" t="s">
        <v>2</v>
      </c>
      <c r="T21" s="427"/>
      <c r="U21" s="427" t="s">
        <v>178</v>
      </c>
      <c r="V21" s="427"/>
      <c r="W21" s="427" t="s">
        <v>2</v>
      </c>
      <c r="X21" s="427"/>
      <c r="Y21" s="427" t="s">
        <v>178</v>
      </c>
      <c r="Z21" s="427"/>
      <c r="AA21" s="443"/>
      <c r="AB21" s="443"/>
    </row>
    <row r="22" spans="1:34" ht="89.25" customHeight="1" x14ac:dyDescent="0.25">
      <c r="A22" s="433"/>
      <c r="B22" s="433"/>
      <c r="C22" s="46" t="s">
        <v>2</v>
      </c>
      <c r="D22" s="46" t="s">
        <v>178</v>
      </c>
      <c r="E22" s="48" t="s">
        <v>630</v>
      </c>
      <c r="F22" s="433"/>
      <c r="G22" s="47" t="s">
        <v>374</v>
      </c>
      <c r="H22" s="47" t="s">
        <v>375</v>
      </c>
      <c r="I22" s="47" t="s">
        <v>374</v>
      </c>
      <c r="J22" s="47" t="s">
        <v>375</v>
      </c>
      <c r="K22" s="47" t="s">
        <v>374</v>
      </c>
      <c r="L22" s="47" t="s">
        <v>375</v>
      </c>
      <c r="M22" s="47" t="s">
        <v>374</v>
      </c>
      <c r="N22" s="47" t="s">
        <v>375</v>
      </c>
      <c r="O22" s="47" t="s">
        <v>374</v>
      </c>
      <c r="P22" s="47" t="s">
        <v>375</v>
      </c>
      <c r="Q22" s="47" t="s">
        <v>374</v>
      </c>
      <c r="R22" s="47" t="s">
        <v>375</v>
      </c>
      <c r="S22" s="349" t="s">
        <v>374</v>
      </c>
      <c r="T22" s="349" t="s">
        <v>375</v>
      </c>
      <c r="U22" s="47" t="s">
        <v>374</v>
      </c>
      <c r="V22" s="47" t="s">
        <v>375</v>
      </c>
      <c r="W22" s="47" t="s">
        <v>374</v>
      </c>
      <c r="X22" s="47" t="s">
        <v>375</v>
      </c>
      <c r="Y22" s="47" t="s">
        <v>374</v>
      </c>
      <c r="Z22" s="47" t="s">
        <v>375</v>
      </c>
      <c r="AA22" s="46" t="s">
        <v>609</v>
      </c>
      <c r="AB22" s="46" t="s">
        <v>537</v>
      </c>
    </row>
    <row r="23" spans="1:34" ht="19.5" customHeight="1" x14ac:dyDescent="0.25">
      <c r="A23" s="39">
        <v>1</v>
      </c>
      <c r="B23" s="39">
        <v>2</v>
      </c>
      <c r="C23" s="39">
        <v>3</v>
      </c>
      <c r="D23" s="39">
        <v>4</v>
      </c>
      <c r="E23" s="39">
        <v>5</v>
      </c>
      <c r="F23" s="39">
        <v>7</v>
      </c>
      <c r="G23" s="39">
        <v>8</v>
      </c>
      <c r="H23" s="39">
        <v>9</v>
      </c>
      <c r="I23" s="39">
        <v>10</v>
      </c>
      <c r="J23" s="39">
        <v>11</v>
      </c>
      <c r="K23" s="39">
        <v>12</v>
      </c>
      <c r="L23" s="39">
        <v>13</v>
      </c>
      <c r="M23" s="39">
        <v>14</v>
      </c>
      <c r="N23" s="39">
        <v>15</v>
      </c>
      <c r="O23" s="39">
        <v>16</v>
      </c>
      <c r="P23" s="39">
        <v>17</v>
      </c>
      <c r="Q23" s="39">
        <v>18</v>
      </c>
      <c r="R23" s="39">
        <v>19</v>
      </c>
      <c r="S23" s="350">
        <v>20</v>
      </c>
      <c r="T23" s="350">
        <v>21</v>
      </c>
      <c r="U23" s="39">
        <v>22</v>
      </c>
      <c r="V23" s="39">
        <v>23</v>
      </c>
      <c r="W23" s="39">
        <v>24</v>
      </c>
      <c r="X23" s="39">
        <v>25</v>
      </c>
      <c r="Y23" s="39">
        <v>26</v>
      </c>
      <c r="Z23" s="39">
        <v>27</v>
      </c>
      <c r="AA23" s="39">
        <v>28</v>
      </c>
      <c r="AB23" s="39">
        <v>29</v>
      </c>
    </row>
    <row r="24" spans="1:34" ht="47.25" customHeight="1" x14ac:dyDescent="0.25">
      <c r="A24" s="44">
        <v>1</v>
      </c>
      <c r="B24" s="43" t="s">
        <v>177</v>
      </c>
      <c r="C24" s="99">
        <v>12.95292297354</v>
      </c>
      <c r="D24" s="101" t="s">
        <v>538</v>
      </c>
      <c r="E24" s="99">
        <f>C24</f>
        <v>12.95292297354</v>
      </c>
      <c r="F24" s="101">
        <v>0</v>
      </c>
      <c r="G24" s="101">
        <f>C24</f>
        <v>12.95292297354</v>
      </c>
      <c r="H24" s="101">
        <v>4</v>
      </c>
      <c r="I24" s="101" t="s">
        <v>538</v>
      </c>
      <c r="J24" s="101" t="s">
        <v>538</v>
      </c>
      <c r="K24" s="101">
        <v>0</v>
      </c>
      <c r="L24" s="101">
        <f t="shared" ref="L24:X24" si="0">SUM(L25:L29)</f>
        <v>0</v>
      </c>
      <c r="M24" s="101" t="str">
        <f t="shared" ref="M24:M64" si="1">D24</f>
        <v>нд</v>
      </c>
      <c r="N24" s="101" t="s">
        <v>538</v>
      </c>
      <c r="O24" s="101">
        <v>0</v>
      </c>
      <c r="P24" s="101">
        <v>0</v>
      </c>
      <c r="Q24" s="101" t="s">
        <v>538</v>
      </c>
      <c r="R24" s="101" t="s">
        <v>538</v>
      </c>
      <c r="S24" s="101">
        <v>0</v>
      </c>
      <c r="T24" s="101">
        <v>0</v>
      </c>
      <c r="U24" s="101" t="s">
        <v>538</v>
      </c>
      <c r="V24" s="101" t="s">
        <v>538</v>
      </c>
      <c r="W24" s="101">
        <v>0</v>
      </c>
      <c r="X24" s="99">
        <f t="shared" si="0"/>
        <v>0</v>
      </c>
      <c r="Y24" s="101" t="s">
        <v>538</v>
      </c>
      <c r="Z24" s="101" t="s">
        <v>538</v>
      </c>
      <c r="AA24" s="99">
        <f>W24+S24+O24+K24+G24</f>
        <v>12.95292297354</v>
      </c>
      <c r="AB24" s="101" t="s">
        <v>538</v>
      </c>
    </row>
    <row r="25" spans="1:34" ht="24" customHeight="1" x14ac:dyDescent="0.25">
      <c r="A25" s="41" t="s">
        <v>176</v>
      </c>
      <c r="B25" s="25" t="s">
        <v>175</v>
      </c>
      <c r="C25" s="99">
        <v>0</v>
      </c>
      <c r="D25" s="101" t="s">
        <v>538</v>
      </c>
      <c r="E25" s="99">
        <f t="shared" ref="E25:E29" si="2">C25</f>
        <v>0</v>
      </c>
      <c r="F25" s="101">
        <v>0</v>
      </c>
      <c r="G25" s="101">
        <f t="shared" ref="G25:G64" si="3">C25</f>
        <v>0</v>
      </c>
      <c r="H25" s="101">
        <v>0</v>
      </c>
      <c r="I25" s="101" t="s">
        <v>538</v>
      </c>
      <c r="J25" s="101" t="s">
        <v>538</v>
      </c>
      <c r="K25" s="101">
        <v>0</v>
      </c>
      <c r="L25" s="101">
        <v>0</v>
      </c>
      <c r="M25" s="101" t="str">
        <f t="shared" si="1"/>
        <v>нд</v>
      </c>
      <c r="N25" s="101" t="s">
        <v>538</v>
      </c>
      <c r="O25" s="101">
        <v>0</v>
      </c>
      <c r="P25" s="101">
        <v>0</v>
      </c>
      <c r="Q25" s="101" t="s">
        <v>538</v>
      </c>
      <c r="R25" s="101" t="s">
        <v>538</v>
      </c>
      <c r="S25" s="101">
        <v>0</v>
      </c>
      <c r="T25" s="101">
        <v>0</v>
      </c>
      <c r="U25" s="101" t="s">
        <v>538</v>
      </c>
      <c r="V25" s="101" t="s">
        <v>538</v>
      </c>
      <c r="W25" s="101">
        <v>0</v>
      </c>
      <c r="X25" s="101">
        <v>0</v>
      </c>
      <c r="Y25" s="101" t="s">
        <v>538</v>
      </c>
      <c r="Z25" s="101" t="s">
        <v>538</v>
      </c>
      <c r="AA25" s="99">
        <f t="shared" ref="AA25:AA64" si="4">W25+S25+O25+K25+G25</f>
        <v>0</v>
      </c>
      <c r="AB25" s="101" t="s">
        <v>538</v>
      </c>
    </row>
    <row r="26" spans="1:34" x14ac:dyDescent="0.25">
      <c r="A26" s="41" t="s">
        <v>174</v>
      </c>
      <c r="B26" s="25" t="s">
        <v>173</v>
      </c>
      <c r="C26" s="99">
        <v>0</v>
      </c>
      <c r="D26" s="101" t="s">
        <v>538</v>
      </c>
      <c r="E26" s="99">
        <f t="shared" si="2"/>
        <v>0</v>
      </c>
      <c r="F26" s="101">
        <v>0</v>
      </c>
      <c r="G26" s="101">
        <f t="shared" si="3"/>
        <v>0</v>
      </c>
      <c r="H26" s="101">
        <v>0</v>
      </c>
      <c r="I26" s="101" t="s">
        <v>538</v>
      </c>
      <c r="J26" s="101" t="s">
        <v>538</v>
      </c>
      <c r="K26" s="101">
        <v>0</v>
      </c>
      <c r="L26" s="101">
        <v>0</v>
      </c>
      <c r="M26" s="101" t="str">
        <f t="shared" si="1"/>
        <v>нд</v>
      </c>
      <c r="N26" s="101" t="s">
        <v>538</v>
      </c>
      <c r="O26" s="101">
        <v>0</v>
      </c>
      <c r="P26" s="101">
        <v>0</v>
      </c>
      <c r="Q26" s="101" t="s">
        <v>538</v>
      </c>
      <c r="R26" s="101" t="s">
        <v>538</v>
      </c>
      <c r="S26" s="101">
        <v>0</v>
      </c>
      <c r="T26" s="101">
        <v>0</v>
      </c>
      <c r="U26" s="101" t="s">
        <v>538</v>
      </c>
      <c r="V26" s="101" t="s">
        <v>538</v>
      </c>
      <c r="W26" s="101">
        <v>0</v>
      </c>
      <c r="X26" s="101">
        <v>0</v>
      </c>
      <c r="Y26" s="101" t="s">
        <v>538</v>
      </c>
      <c r="Z26" s="101" t="s">
        <v>538</v>
      </c>
      <c r="AA26" s="99">
        <f t="shared" si="4"/>
        <v>0</v>
      </c>
      <c r="AB26" s="101" t="s">
        <v>538</v>
      </c>
    </row>
    <row r="27" spans="1:34" ht="31.5" x14ac:dyDescent="0.25">
      <c r="A27" s="41" t="s">
        <v>172</v>
      </c>
      <c r="B27" s="25" t="s">
        <v>356</v>
      </c>
      <c r="C27" s="99">
        <v>12.95292297354</v>
      </c>
      <c r="D27" s="101" t="s">
        <v>538</v>
      </c>
      <c r="E27" s="99">
        <f t="shared" si="2"/>
        <v>12.95292297354</v>
      </c>
      <c r="F27" s="101">
        <v>0</v>
      </c>
      <c r="G27" s="101">
        <f t="shared" si="3"/>
        <v>12.95292297354</v>
      </c>
      <c r="H27" s="101">
        <v>4</v>
      </c>
      <c r="I27" s="101" t="s">
        <v>538</v>
      </c>
      <c r="J27" s="101" t="s">
        <v>538</v>
      </c>
      <c r="K27" s="101">
        <v>0</v>
      </c>
      <c r="L27" s="101">
        <v>0</v>
      </c>
      <c r="M27" s="101" t="str">
        <f t="shared" si="1"/>
        <v>нд</v>
      </c>
      <c r="N27" s="101" t="s">
        <v>538</v>
      </c>
      <c r="O27" s="101">
        <v>0</v>
      </c>
      <c r="P27" s="101">
        <v>0</v>
      </c>
      <c r="Q27" s="101" t="s">
        <v>538</v>
      </c>
      <c r="R27" s="101" t="s">
        <v>538</v>
      </c>
      <c r="S27" s="101">
        <v>0</v>
      </c>
      <c r="T27" s="101">
        <v>0</v>
      </c>
      <c r="U27" s="101" t="s">
        <v>538</v>
      </c>
      <c r="V27" s="101" t="s">
        <v>538</v>
      </c>
      <c r="W27" s="101">
        <v>0</v>
      </c>
      <c r="X27" s="101">
        <v>0</v>
      </c>
      <c r="Y27" s="101" t="s">
        <v>538</v>
      </c>
      <c r="Z27" s="101" t="s">
        <v>538</v>
      </c>
      <c r="AA27" s="99">
        <f t="shared" si="4"/>
        <v>12.95292297354</v>
      </c>
      <c r="AB27" s="101" t="s">
        <v>538</v>
      </c>
    </row>
    <row r="28" spans="1:34" x14ac:dyDescent="0.25">
      <c r="A28" s="41" t="s">
        <v>171</v>
      </c>
      <c r="B28" s="25" t="s">
        <v>539</v>
      </c>
      <c r="C28" s="99">
        <v>0</v>
      </c>
      <c r="D28" s="101" t="s">
        <v>538</v>
      </c>
      <c r="E28" s="99">
        <f t="shared" si="2"/>
        <v>0</v>
      </c>
      <c r="F28" s="101">
        <v>0</v>
      </c>
      <c r="G28" s="101">
        <f t="shared" si="3"/>
        <v>0</v>
      </c>
      <c r="H28" s="101">
        <v>0</v>
      </c>
      <c r="I28" s="101" t="s">
        <v>538</v>
      </c>
      <c r="J28" s="101" t="s">
        <v>538</v>
      </c>
      <c r="K28" s="101">
        <v>0</v>
      </c>
      <c r="L28" s="101">
        <v>0</v>
      </c>
      <c r="M28" s="101" t="str">
        <f t="shared" si="1"/>
        <v>нд</v>
      </c>
      <c r="N28" s="101" t="s">
        <v>538</v>
      </c>
      <c r="O28" s="101">
        <v>0</v>
      </c>
      <c r="P28" s="101">
        <v>0</v>
      </c>
      <c r="Q28" s="101" t="s">
        <v>538</v>
      </c>
      <c r="R28" s="101" t="s">
        <v>538</v>
      </c>
      <c r="S28" s="101">
        <v>0</v>
      </c>
      <c r="T28" s="101">
        <v>0</v>
      </c>
      <c r="U28" s="101" t="s">
        <v>538</v>
      </c>
      <c r="V28" s="101" t="s">
        <v>538</v>
      </c>
      <c r="W28" s="101">
        <v>0</v>
      </c>
      <c r="X28" s="101">
        <v>0</v>
      </c>
      <c r="Y28" s="101" t="s">
        <v>538</v>
      </c>
      <c r="Z28" s="101" t="s">
        <v>538</v>
      </c>
      <c r="AA28" s="99">
        <f t="shared" si="4"/>
        <v>0</v>
      </c>
      <c r="AB28" s="101" t="s">
        <v>538</v>
      </c>
    </row>
    <row r="29" spans="1:34" x14ac:dyDescent="0.25">
      <c r="A29" s="41" t="s">
        <v>169</v>
      </c>
      <c r="B29" s="45" t="s">
        <v>168</v>
      </c>
      <c r="C29" s="99">
        <v>0</v>
      </c>
      <c r="D29" s="101" t="s">
        <v>538</v>
      </c>
      <c r="E29" s="99">
        <f t="shared" si="2"/>
        <v>0</v>
      </c>
      <c r="F29" s="101">
        <v>0</v>
      </c>
      <c r="G29" s="101">
        <f t="shared" si="3"/>
        <v>0</v>
      </c>
      <c r="H29" s="101">
        <v>0</v>
      </c>
      <c r="I29" s="101" t="s">
        <v>538</v>
      </c>
      <c r="J29" s="101" t="s">
        <v>538</v>
      </c>
      <c r="K29" s="101">
        <v>0</v>
      </c>
      <c r="L29" s="101">
        <v>0</v>
      </c>
      <c r="M29" s="101" t="str">
        <f t="shared" si="1"/>
        <v>нд</v>
      </c>
      <c r="N29" s="101" t="s">
        <v>538</v>
      </c>
      <c r="O29" s="101">
        <v>0</v>
      </c>
      <c r="P29" s="101">
        <v>0</v>
      </c>
      <c r="Q29" s="101" t="s">
        <v>538</v>
      </c>
      <c r="R29" s="101" t="s">
        <v>538</v>
      </c>
      <c r="S29" s="101">
        <v>0</v>
      </c>
      <c r="T29" s="101">
        <v>0</v>
      </c>
      <c r="U29" s="101" t="s">
        <v>538</v>
      </c>
      <c r="V29" s="101" t="s">
        <v>538</v>
      </c>
      <c r="W29" s="101">
        <v>0</v>
      </c>
      <c r="X29" s="101">
        <v>0</v>
      </c>
      <c r="Y29" s="101" t="s">
        <v>538</v>
      </c>
      <c r="Z29" s="101" t="s">
        <v>538</v>
      </c>
      <c r="AA29" s="99">
        <f t="shared" si="4"/>
        <v>0</v>
      </c>
      <c r="AB29" s="101" t="s">
        <v>538</v>
      </c>
    </row>
    <row r="30" spans="1:34" s="339" customFormat="1" ht="47.25" x14ac:dyDescent="0.25">
      <c r="A30" s="44" t="s">
        <v>61</v>
      </c>
      <c r="B30" s="43" t="s">
        <v>167</v>
      </c>
      <c r="C30" s="99">
        <v>10.79410247795</v>
      </c>
      <c r="D30" s="101" t="s">
        <v>538</v>
      </c>
      <c r="E30" s="99">
        <f t="shared" ref="E30" si="5">SUM(E31:E34)</f>
        <v>10.79410247795</v>
      </c>
      <c r="F30" s="101">
        <v>0</v>
      </c>
      <c r="G30" s="101">
        <f t="shared" si="3"/>
        <v>10.79410247795</v>
      </c>
      <c r="H30" s="99">
        <v>0</v>
      </c>
      <c r="I30" s="101" t="s">
        <v>538</v>
      </c>
      <c r="J30" s="101" t="s">
        <v>538</v>
      </c>
      <c r="K30" s="101">
        <v>0</v>
      </c>
      <c r="L30" s="99">
        <v>0</v>
      </c>
      <c r="M30" s="101" t="str">
        <f t="shared" si="1"/>
        <v>нд</v>
      </c>
      <c r="N30" s="101" t="s">
        <v>538</v>
      </c>
      <c r="O30" s="101">
        <v>0</v>
      </c>
      <c r="P30" s="101">
        <v>0</v>
      </c>
      <c r="Q30" s="101" t="s">
        <v>538</v>
      </c>
      <c r="R30" s="101" t="s">
        <v>538</v>
      </c>
      <c r="S30" s="101">
        <v>0</v>
      </c>
      <c r="T30" s="101">
        <v>0</v>
      </c>
      <c r="U30" s="101" t="s">
        <v>538</v>
      </c>
      <c r="V30" s="101" t="s">
        <v>538</v>
      </c>
      <c r="W30" s="101">
        <v>0</v>
      </c>
      <c r="X30" s="99">
        <v>0</v>
      </c>
      <c r="Y30" s="101" t="s">
        <v>538</v>
      </c>
      <c r="Z30" s="101" t="s">
        <v>538</v>
      </c>
      <c r="AA30" s="99">
        <f t="shared" si="4"/>
        <v>10.79410247795</v>
      </c>
      <c r="AB30" s="101" t="s">
        <v>538</v>
      </c>
      <c r="AC30" s="352"/>
      <c r="AD30" s="352"/>
      <c r="AE30" s="352"/>
      <c r="AF30" s="352"/>
      <c r="AG30" s="352"/>
      <c r="AH30" s="352"/>
    </row>
    <row r="31" spans="1:34" x14ac:dyDescent="0.25">
      <c r="A31" s="44" t="s">
        <v>166</v>
      </c>
      <c r="B31" s="25" t="s">
        <v>165</v>
      </c>
      <c r="C31" s="99">
        <v>0.37964537348999999</v>
      </c>
      <c r="D31" s="101" t="s">
        <v>538</v>
      </c>
      <c r="E31" s="99">
        <f t="shared" ref="E31:E34" si="6">C31</f>
        <v>0.37964537348999999</v>
      </c>
      <c r="F31" s="101">
        <v>0</v>
      </c>
      <c r="G31" s="101">
        <f t="shared" si="3"/>
        <v>0.37964537348999999</v>
      </c>
      <c r="H31" s="101">
        <v>1</v>
      </c>
      <c r="I31" s="101" t="s">
        <v>538</v>
      </c>
      <c r="J31" s="101" t="s">
        <v>538</v>
      </c>
      <c r="K31" s="101">
        <v>0</v>
      </c>
      <c r="L31" s="101">
        <v>0</v>
      </c>
      <c r="M31" s="101" t="str">
        <f t="shared" si="1"/>
        <v>нд</v>
      </c>
      <c r="N31" s="101" t="s">
        <v>538</v>
      </c>
      <c r="O31" s="101">
        <v>0</v>
      </c>
      <c r="P31" s="101">
        <v>0</v>
      </c>
      <c r="Q31" s="101" t="s">
        <v>538</v>
      </c>
      <c r="R31" s="101" t="s">
        <v>538</v>
      </c>
      <c r="S31" s="101">
        <v>0</v>
      </c>
      <c r="T31" s="101">
        <v>0</v>
      </c>
      <c r="U31" s="101" t="s">
        <v>538</v>
      </c>
      <c r="V31" s="101" t="s">
        <v>538</v>
      </c>
      <c r="W31" s="101">
        <v>0</v>
      </c>
      <c r="X31" s="101">
        <v>0</v>
      </c>
      <c r="Y31" s="101" t="s">
        <v>538</v>
      </c>
      <c r="Z31" s="101" t="s">
        <v>538</v>
      </c>
      <c r="AA31" s="99">
        <f t="shared" si="4"/>
        <v>0.37964537348999999</v>
      </c>
      <c r="AB31" s="101" t="s">
        <v>538</v>
      </c>
    </row>
    <row r="32" spans="1:34" ht="31.5" x14ac:dyDescent="0.25">
      <c r="A32" s="44" t="s">
        <v>164</v>
      </c>
      <c r="B32" s="25" t="s">
        <v>163</v>
      </c>
      <c r="C32" s="99">
        <v>2.54279264477</v>
      </c>
      <c r="D32" s="101" t="s">
        <v>538</v>
      </c>
      <c r="E32" s="99">
        <f t="shared" si="6"/>
        <v>2.54279264477</v>
      </c>
      <c r="F32" s="101">
        <v>0</v>
      </c>
      <c r="G32" s="101">
        <f t="shared" si="3"/>
        <v>2.54279264477</v>
      </c>
      <c r="H32" s="101">
        <v>3</v>
      </c>
      <c r="I32" s="101" t="s">
        <v>538</v>
      </c>
      <c r="J32" s="101" t="s">
        <v>538</v>
      </c>
      <c r="K32" s="101">
        <v>0</v>
      </c>
      <c r="L32" s="101">
        <v>0</v>
      </c>
      <c r="M32" s="101" t="str">
        <f t="shared" si="1"/>
        <v>нд</v>
      </c>
      <c r="N32" s="101" t="s">
        <v>538</v>
      </c>
      <c r="O32" s="101">
        <v>0</v>
      </c>
      <c r="P32" s="101">
        <v>0</v>
      </c>
      <c r="Q32" s="101" t="s">
        <v>538</v>
      </c>
      <c r="R32" s="101" t="s">
        <v>538</v>
      </c>
      <c r="S32" s="101">
        <v>0</v>
      </c>
      <c r="T32" s="101">
        <v>0</v>
      </c>
      <c r="U32" s="101" t="s">
        <v>538</v>
      </c>
      <c r="V32" s="101" t="s">
        <v>538</v>
      </c>
      <c r="W32" s="101">
        <v>0</v>
      </c>
      <c r="X32" s="101">
        <v>0</v>
      </c>
      <c r="Y32" s="101" t="s">
        <v>538</v>
      </c>
      <c r="Z32" s="101" t="s">
        <v>538</v>
      </c>
      <c r="AA32" s="99">
        <f t="shared" si="4"/>
        <v>2.54279264477</v>
      </c>
      <c r="AB32" s="101" t="s">
        <v>538</v>
      </c>
    </row>
    <row r="33" spans="1:28" x14ac:dyDescent="0.25">
      <c r="A33" s="44" t="s">
        <v>162</v>
      </c>
      <c r="B33" s="25" t="s">
        <v>161</v>
      </c>
      <c r="C33" s="99">
        <v>7.2647569925799997</v>
      </c>
      <c r="D33" s="101" t="s">
        <v>538</v>
      </c>
      <c r="E33" s="99">
        <f t="shared" si="6"/>
        <v>7.2647569925799997</v>
      </c>
      <c r="F33" s="101">
        <v>0</v>
      </c>
      <c r="G33" s="101">
        <f t="shared" si="3"/>
        <v>7.2647569925799997</v>
      </c>
      <c r="H33" s="101">
        <v>3</v>
      </c>
      <c r="I33" s="101" t="s">
        <v>538</v>
      </c>
      <c r="J33" s="101" t="s">
        <v>538</v>
      </c>
      <c r="K33" s="101">
        <v>0</v>
      </c>
      <c r="L33" s="101">
        <v>0</v>
      </c>
      <c r="M33" s="101" t="str">
        <f t="shared" si="1"/>
        <v>нд</v>
      </c>
      <c r="N33" s="101" t="s">
        <v>538</v>
      </c>
      <c r="O33" s="101">
        <v>0</v>
      </c>
      <c r="P33" s="101">
        <v>0</v>
      </c>
      <c r="Q33" s="101" t="s">
        <v>538</v>
      </c>
      <c r="R33" s="101" t="s">
        <v>538</v>
      </c>
      <c r="S33" s="101">
        <v>0</v>
      </c>
      <c r="T33" s="101">
        <v>0</v>
      </c>
      <c r="U33" s="101" t="s">
        <v>538</v>
      </c>
      <c r="V33" s="101" t="s">
        <v>538</v>
      </c>
      <c r="W33" s="101">
        <v>0</v>
      </c>
      <c r="X33" s="101">
        <v>0</v>
      </c>
      <c r="Y33" s="101" t="s">
        <v>538</v>
      </c>
      <c r="Z33" s="101" t="s">
        <v>538</v>
      </c>
      <c r="AA33" s="99">
        <f t="shared" si="4"/>
        <v>7.2647569925799997</v>
      </c>
      <c r="AB33" s="101" t="s">
        <v>538</v>
      </c>
    </row>
    <row r="34" spans="1:28" x14ac:dyDescent="0.25">
      <c r="A34" s="44" t="s">
        <v>160</v>
      </c>
      <c r="B34" s="25" t="s">
        <v>159</v>
      </c>
      <c r="C34" s="99">
        <v>0.60690746710999999</v>
      </c>
      <c r="D34" s="101" t="s">
        <v>538</v>
      </c>
      <c r="E34" s="99">
        <f t="shared" si="6"/>
        <v>0.60690746710999999</v>
      </c>
      <c r="F34" s="101">
        <v>0</v>
      </c>
      <c r="G34" s="101">
        <f t="shared" si="3"/>
        <v>0.60690746710999999</v>
      </c>
      <c r="H34" s="101">
        <v>4</v>
      </c>
      <c r="I34" s="101" t="s">
        <v>538</v>
      </c>
      <c r="J34" s="101" t="s">
        <v>538</v>
      </c>
      <c r="K34" s="101">
        <v>0</v>
      </c>
      <c r="L34" s="101">
        <v>0</v>
      </c>
      <c r="M34" s="101" t="str">
        <f t="shared" si="1"/>
        <v>нд</v>
      </c>
      <c r="N34" s="101" t="s">
        <v>538</v>
      </c>
      <c r="O34" s="101">
        <v>0</v>
      </c>
      <c r="P34" s="101">
        <v>0</v>
      </c>
      <c r="Q34" s="101" t="s">
        <v>538</v>
      </c>
      <c r="R34" s="101" t="s">
        <v>538</v>
      </c>
      <c r="S34" s="101">
        <v>0</v>
      </c>
      <c r="T34" s="101">
        <v>0</v>
      </c>
      <c r="U34" s="101" t="s">
        <v>538</v>
      </c>
      <c r="V34" s="101" t="s">
        <v>538</v>
      </c>
      <c r="W34" s="101">
        <v>0</v>
      </c>
      <c r="X34" s="101">
        <v>0</v>
      </c>
      <c r="Y34" s="101" t="s">
        <v>538</v>
      </c>
      <c r="Z34" s="101" t="s">
        <v>538</v>
      </c>
      <c r="AA34" s="99">
        <f t="shared" si="4"/>
        <v>0.60690746710999999</v>
      </c>
      <c r="AB34" s="101" t="s">
        <v>538</v>
      </c>
    </row>
    <row r="35" spans="1:28" s="339" customFormat="1" ht="31.5" x14ac:dyDescent="0.25">
      <c r="A35" s="44" t="s">
        <v>60</v>
      </c>
      <c r="B35" s="43" t="s">
        <v>158</v>
      </c>
      <c r="C35" s="99">
        <v>0</v>
      </c>
      <c r="D35" s="101" t="s">
        <v>538</v>
      </c>
      <c r="E35" s="99">
        <f>C35</f>
        <v>0</v>
      </c>
      <c r="F35" s="101">
        <v>0</v>
      </c>
      <c r="G35" s="101">
        <f t="shared" si="3"/>
        <v>0</v>
      </c>
      <c r="H35" s="99">
        <v>0</v>
      </c>
      <c r="I35" s="101" t="s">
        <v>538</v>
      </c>
      <c r="J35" s="101" t="s">
        <v>538</v>
      </c>
      <c r="K35" s="101">
        <v>0</v>
      </c>
      <c r="L35" s="99">
        <v>0</v>
      </c>
      <c r="M35" s="101" t="str">
        <f t="shared" si="1"/>
        <v>нд</v>
      </c>
      <c r="N35" s="101" t="s">
        <v>538</v>
      </c>
      <c r="O35" s="101">
        <v>0</v>
      </c>
      <c r="P35" s="101">
        <v>0</v>
      </c>
      <c r="Q35" s="101" t="s">
        <v>538</v>
      </c>
      <c r="R35" s="101" t="s">
        <v>538</v>
      </c>
      <c r="S35" s="101">
        <v>0</v>
      </c>
      <c r="T35" s="101">
        <v>0</v>
      </c>
      <c r="U35" s="101" t="s">
        <v>538</v>
      </c>
      <c r="V35" s="101" t="s">
        <v>538</v>
      </c>
      <c r="W35" s="101">
        <v>0</v>
      </c>
      <c r="X35" s="99">
        <v>0</v>
      </c>
      <c r="Y35" s="101" t="s">
        <v>538</v>
      </c>
      <c r="Z35" s="101" t="s">
        <v>538</v>
      </c>
      <c r="AA35" s="99">
        <f t="shared" si="4"/>
        <v>0</v>
      </c>
      <c r="AB35" s="101" t="s">
        <v>538</v>
      </c>
    </row>
    <row r="36" spans="1:28" ht="31.5" x14ac:dyDescent="0.25">
      <c r="A36" s="41" t="s">
        <v>157</v>
      </c>
      <c r="B36" s="171" t="s">
        <v>156</v>
      </c>
      <c r="C36" s="99">
        <v>0</v>
      </c>
      <c r="D36" s="101" t="s">
        <v>538</v>
      </c>
      <c r="E36" s="99">
        <f t="shared" ref="E36:E64" si="7">C36</f>
        <v>0</v>
      </c>
      <c r="F36" s="101">
        <v>0</v>
      </c>
      <c r="G36" s="101">
        <f t="shared" si="3"/>
        <v>0</v>
      </c>
      <c r="H36" s="101">
        <v>0</v>
      </c>
      <c r="I36" s="101" t="s">
        <v>538</v>
      </c>
      <c r="J36" s="101" t="s">
        <v>538</v>
      </c>
      <c r="K36" s="101">
        <v>0</v>
      </c>
      <c r="L36" s="101">
        <v>0</v>
      </c>
      <c r="M36" s="101" t="str">
        <f t="shared" si="1"/>
        <v>нд</v>
      </c>
      <c r="N36" s="101" t="s">
        <v>538</v>
      </c>
      <c r="O36" s="101">
        <v>0</v>
      </c>
      <c r="P36" s="101">
        <v>0</v>
      </c>
      <c r="Q36" s="101" t="s">
        <v>538</v>
      </c>
      <c r="R36" s="101" t="s">
        <v>538</v>
      </c>
      <c r="S36" s="101">
        <v>0</v>
      </c>
      <c r="T36" s="101">
        <v>0</v>
      </c>
      <c r="U36" s="101" t="s">
        <v>538</v>
      </c>
      <c r="V36" s="101" t="s">
        <v>538</v>
      </c>
      <c r="W36" s="101">
        <v>0</v>
      </c>
      <c r="X36" s="101">
        <v>0</v>
      </c>
      <c r="Y36" s="101" t="s">
        <v>538</v>
      </c>
      <c r="Z36" s="101" t="s">
        <v>538</v>
      </c>
      <c r="AA36" s="99">
        <f t="shared" si="4"/>
        <v>0</v>
      </c>
      <c r="AB36" s="101" t="s">
        <v>538</v>
      </c>
    </row>
    <row r="37" spans="1:28" x14ac:dyDescent="0.25">
      <c r="A37" s="41" t="s">
        <v>155</v>
      </c>
      <c r="B37" s="171" t="s">
        <v>145</v>
      </c>
      <c r="C37" s="99">
        <v>0</v>
      </c>
      <c r="D37" s="101" t="s">
        <v>538</v>
      </c>
      <c r="E37" s="99">
        <f t="shared" si="7"/>
        <v>0</v>
      </c>
      <c r="F37" s="101">
        <v>0</v>
      </c>
      <c r="G37" s="101">
        <f t="shared" si="3"/>
        <v>0</v>
      </c>
      <c r="H37" s="101">
        <v>0</v>
      </c>
      <c r="I37" s="101" t="s">
        <v>538</v>
      </c>
      <c r="J37" s="101" t="s">
        <v>538</v>
      </c>
      <c r="K37" s="101">
        <v>0</v>
      </c>
      <c r="L37" s="101">
        <v>0</v>
      </c>
      <c r="M37" s="101" t="str">
        <f t="shared" si="1"/>
        <v>нд</v>
      </c>
      <c r="N37" s="101" t="s">
        <v>538</v>
      </c>
      <c r="O37" s="101">
        <v>0</v>
      </c>
      <c r="P37" s="101">
        <v>0</v>
      </c>
      <c r="Q37" s="101" t="s">
        <v>538</v>
      </c>
      <c r="R37" s="101" t="s">
        <v>538</v>
      </c>
      <c r="S37" s="101">
        <v>0</v>
      </c>
      <c r="T37" s="101">
        <v>0</v>
      </c>
      <c r="U37" s="101" t="s">
        <v>538</v>
      </c>
      <c r="V37" s="101" t="s">
        <v>538</v>
      </c>
      <c r="W37" s="101">
        <v>0</v>
      </c>
      <c r="X37" s="101">
        <v>0</v>
      </c>
      <c r="Y37" s="101" t="s">
        <v>538</v>
      </c>
      <c r="Z37" s="101" t="s">
        <v>538</v>
      </c>
      <c r="AA37" s="99">
        <f t="shared" si="4"/>
        <v>0</v>
      </c>
      <c r="AB37" s="101" t="s">
        <v>538</v>
      </c>
    </row>
    <row r="38" spans="1:28" x14ac:dyDescent="0.25">
      <c r="A38" s="41" t="s">
        <v>154</v>
      </c>
      <c r="B38" s="171" t="s">
        <v>143</v>
      </c>
      <c r="C38" s="99">
        <v>0</v>
      </c>
      <c r="D38" s="101" t="s">
        <v>538</v>
      </c>
      <c r="E38" s="99">
        <f t="shared" si="7"/>
        <v>0</v>
      </c>
      <c r="F38" s="101">
        <v>0</v>
      </c>
      <c r="G38" s="101">
        <f t="shared" si="3"/>
        <v>0</v>
      </c>
      <c r="H38" s="101">
        <v>0</v>
      </c>
      <c r="I38" s="101" t="s">
        <v>538</v>
      </c>
      <c r="J38" s="101" t="s">
        <v>538</v>
      </c>
      <c r="K38" s="101">
        <v>0</v>
      </c>
      <c r="L38" s="101">
        <v>0</v>
      </c>
      <c r="M38" s="101" t="str">
        <f t="shared" si="1"/>
        <v>нд</v>
      </c>
      <c r="N38" s="101" t="s">
        <v>538</v>
      </c>
      <c r="O38" s="101">
        <v>0</v>
      </c>
      <c r="P38" s="101">
        <v>0</v>
      </c>
      <c r="Q38" s="101" t="s">
        <v>538</v>
      </c>
      <c r="R38" s="101" t="s">
        <v>538</v>
      </c>
      <c r="S38" s="101">
        <v>0</v>
      </c>
      <c r="T38" s="101">
        <v>0</v>
      </c>
      <c r="U38" s="101" t="s">
        <v>538</v>
      </c>
      <c r="V38" s="101" t="s">
        <v>538</v>
      </c>
      <c r="W38" s="101">
        <v>0</v>
      </c>
      <c r="X38" s="101">
        <v>0</v>
      </c>
      <c r="Y38" s="101" t="s">
        <v>538</v>
      </c>
      <c r="Z38" s="101" t="s">
        <v>538</v>
      </c>
      <c r="AA38" s="99">
        <f t="shared" si="4"/>
        <v>0</v>
      </c>
      <c r="AB38" s="101" t="s">
        <v>538</v>
      </c>
    </row>
    <row r="39" spans="1:28" ht="31.5" x14ac:dyDescent="0.25">
      <c r="A39" s="41" t="s">
        <v>153</v>
      </c>
      <c r="B39" s="25" t="s">
        <v>141</v>
      </c>
      <c r="C39" s="99">
        <v>0</v>
      </c>
      <c r="D39" s="101" t="s">
        <v>538</v>
      </c>
      <c r="E39" s="99">
        <f t="shared" si="7"/>
        <v>0</v>
      </c>
      <c r="F39" s="101">
        <v>0</v>
      </c>
      <c r="G39" s="101">
        <f t="shared" si="3"/>
        <v>0</v>
      </c>
      <c r="H39" s="101">
        <v>0</v>
      </c>
      <c r="I39" s="101" t="s">
        <v>538</v>
      </c>
      <c r="J39" s="101" t="s">
        <v>538</v>
      </c>
      <c r="K39" s="101">
        <v>0</v>
      </c>
      <c r="L39" s="101">
        <v>0</v>
      </c>
      <c r="M39" s="101" t="str">
        <f t="shared" si="1"/>
        <v>нд</v>
      </c>
      <c r="N39" s="101" t="s">
        <v>538</v>
      </c>
      <c r="O39" s="101">
        <v>0</v>
      </c>
      <c r="P39" s="101">
        <v>0</v>
      </c>
      <c r="Q39" s="101" t="s">
        <v>538</v>
      </c>
      <c r="R39" s="101" t="s">
        <v>538</v>
      </c>
      <c r="S39" s="101">
        <v>0</v>
      </c>
      <c r="T39" s="101">
        <v>0</v>
      </c>
      <c r="U39" s="101" t="s">
        <v>538</v>
      </c>
      <c r="V39" s="101" t="s">
        <v>538</v>
      </c>
      <c r="W39" s="101">
        <v>0</v>
      </c>
      <c r="X39" s="101">
        <v>0</v>
      </c>
      <c r="Y39" s="101" t="s">
        <v>538</v>
      </c>
      <c r="Z39" s="101" t="s">
        <v>538</v>
      </c>
      <c r="AA39" s="99">
        <f t="shared" si="4"/>
        <v>0</v>
      </c>
      <c r="AB39" s="101" t="s">
        <v>538</v>
      </c>
    </row>
    <row r="40" spans="1:28" ht="31.5" x14ac:dyDescent="0.25">
      <c r="A40" s="41" t="s">
        <v>152</v>
      </c>
      <c r="B40" s="25" t="s">
        <v>139</v>
      </c>
      <c r="C40" s="99">
        <v>0</v>
      </c>
      <c r="D40" s="101" t="s">
        <v>538</v>
      </c>
      <c r="E40" s="99">
        <f t="shared" si="7"/>
        <v>0</v>
      </c>
      <c r="F40" s="101">
        <v>0</v>
      </c>
      <c r="G40" s="101">
        <f t="shared" si="3"/>
        <v>0</v>
      </c>
      <c r="H40" s="101">
        <v>0</v>
      </c>
      <c r="I40" s="101" t="s">
        <v>538</v>
      </c>
      <c r="J40" s="101" t="s">
        <v>538</v>
      </c>
      <c r="K40" s="101">
        <v>0</v>
      </c>
      <c r="L40" s="101">
        <v>0</v>
      </c>
      <c r="M40" s="101" t="str">
        <f t="shared" si="1"/>
        <v>нд</v>
      </c>
      <c r="N40" s="101" t="s">
        <v>538</v>
      </c>
      <c r="O40" s="101">
        <v>0</v>
      </c>
      <c r="P40" s="101">
        <v>0</v>
      </c>
      <c r="Q40" s="101" t="s">
        <v>538</v>
      </c>
      <c r="R40" s="101" t="s">
        <v>538</v>
      </c>
      <c r="S40" s="101">
        <v>0</v>
      </c>
      <c r="T40" s="101">
        <v>0</v>
      </c>
      <c r="U40" s="101" t="s">
        <v>538</v>
      </c>
      <c r="V40" s="101" t="s">
        <v>538</v>
      </c>
      <c r="W40" s="101">
        <v>0</v>
      </c>
      <c r="X40" s="101">
        <v>0</v>
      </c>
      <c r="Y40" s="101" t="s">
        <v>538</v>
      </c>
      <c r="Z40" s="101" t="s">
        <v>538</v>
      </c>
      <c r="AA40" s="99">
        <f t="shared" si="4"/>
        <v>0</v>
      </c>
      <c r="AB40" s="101" t="s">
        <v>538</v>
      </c>
    </row>
    <row r="41" spans="1:28" x14ac:dyDescent="0.25">
      <c r="A41" s="41" t="s">
        <v>151</v>
      </c>
      <c r="B41" s="25" t="s">
        <v>137</v>
      </c>
      <c r="C41" s="99">
        <v>0</v>
      </c>
      <c r="D41" s="101" t="s">
        <v>538</v>
      </c>
      <c r="E41" s="99">
        <f t="shared" si="7"/>
        <v>0</v>
      </c>
      <c r="F41" s="101">
        <v>0</v>
      </c>
      <c r="G41" s="101">
        <f t="shared" si="3"/>
        <v>0</v>
      </c>
      <c r="H41" s="101">
        <v>0</v>
      </c>
      <c r="I41" s="101" t="s">
        <v>538</v>
      </c>
      <c r="J41" s="101" t="s">
        <v>538</v>
      </c>
      <c r="K41" s="101">
        <v>0</v>
      </c>
      <c r="L41" s="101">
        <v>0</v>
      </c>
      <c r="M41" s="101" t="str">
        <f t="shared" si="1"/>
        <v>нд</v>
      </c>
      <c r="N41" s="101" t="s">
        <v>538</v>
      </c>
      <c r="O41" s="101">
        <v>0</v>
      </c>
      <c r="P41" s="101">
        <v>0</v>
      </c>
      <c r="Q41" s="101" t="s">
        <v>538</v>
      </c>
      <c r="R41" s="101" t="s">
        <v>538</v>
      </c>
      <c r="S41" s="101">
        <v>0</v>
      </c>
      <c r="T41" s="101">
        <v>0</v>
      </c>
      <c r="U41" s="101" t="s">
        <v>538</v>
      </c>
      <c r="V41" s="101" t="s">
        <v>538</v>
      </c>
      <c r="W41" s="101">
        <v>0</v>
      </c>
      <c r="X41" s="101">
        <v>0</v>
      </c>
      <c r="Y41" s="101" t="s">
        <v>538</v>
      </c>
      <c r="Z41" s="101" t="s">
        <v>538</v>
      </c>
      <c r="AA41" s="99">
        <f t="shared" si="4"/>
        <v>0</v>
      </c>
      <c r="AB41" s="101" t="s">
        <v>538</v>
      </c>
    </row>
    <row r="42" spans="1:28" ht="18.75" x14ac:dyDescent="0.25">
      <c r="A42" s="41" t="s">
        <v>150</v>
      </c>
      <c r="B42" s="171" t="s">
        <v>544</v>
      </c>
      <c r="C42" s="99">
        <v>8</v>
      </c>
      <c r="D42" s="101" t="s">
        <v>538</v>
      </c>
      <c r="E42" s="99">
        <f t="shared" si="7"/>
        <v>8</v>
      </c>
      <c r="F42" s="101">
        <v>0</v>
      </c>
      <c r="G42" s="101">
        <f t="shared" si="3"/>
        <v>8</v>
      </c>
      <c r="H42" s="101">
        <v>0</v>
      </c>
      <c r="I42" s="101" t="s">
        <v>538</v>
      </c>
      <c r="J42" s="101" t="s">
        <v>538</v>
      </c>
      <c r="K42" s="101">
        <v>0</v>
      </c>
      <c r="L42" s="101">
        <v>0</v>
      </c>
      <c r="M42" s="101" t="str">
        <f t="shared" si="1"/>
        <v>нд</v>
      </c>
      <c r="N42" s="101" t="s">
        <v>538</v>
      </c>
      <c r="O42" s="101">
        <v>0</v>
      </c>
      <c r="P42" s="101">
        <v>0</v>
      </c>
      <c r="Q42" s="101" t="s">
        <v>538</v>
      </c>
      <c r="R42" s="101" t="s">
        <v>538</v>
      </c>
      <c r="S42" s="101">
        <v>0</v>
      </c>
      <c r="T42" s="101">
        <v>0</v>
      </c>
      <c r="U42" s="101" t="s">
        <v>538</v>
      </c>
      <c r="V42" s="101" t="s">
        <v>538</v>
      </c>
      <c r="W42" s="101">
        <v>0</v>
      </c>
      <c r="X42" s="101">
        <v>0</v>
      </c>
      <c r="Y42" s="101" t="s">
        <v>538</v>
      </c>
      <c r="Z42" s="101" t="s">
        <v>538</v>
      </c>
      <c r="AA42" s="99">
        <f t="shared" si="4"/>
        <v>8</v>
      </c>
      <c r="AB42" s="101" t="s">
        <v>538</v>
      </c>
    </row>
    <row r="43" spans="1:28" s="339" customFormat="1" x14ac:dyDescent="0.25">
      <c r="A43" s="44" t="s">
        <v>59</v>
      </c>
      <c r="B43" s="43" t="s">
        <v>149</v>
      </c>
      <c r="C43" s="99">
        <v>0</v>
      </c>
      <c r="D43" s="101" t="s">
        <v>538</v>
      </c>
      <c r="E43" s="99">
        <f t="shared" si="7"/>
        <v>0</v>
      </c>
      <c r="F43" s="101">
        <v>0</v>
      </c>
      <c r="G43" s="101">
        <f t="shared" si="3"/>
        <v>0</v>
      </c>
      <c r="H43" s="99">
        <v>0</v>
      </c>
      <c r="I43" s="101" t="s">
        <v>538</v>
      </c>
      <c r="J43" s="101" t="s">
        <v>538</v>
      </c>
      <c r="K43" s="101">
        <v>0</v>
      </c>
      <c r="L43" s="99">
        <v>0</v>
      </c>
      <c r="M43" s="101" t="str">
        <f t="shared" si="1"/>
        <v>нд</v>
      </c>
      <c r="N43" s="101" t="s">
        <v>538</v>
      </c>
      <c r="O43" s="101">
        <v>0</v>
      </c>
      <c r="P43" s="101">
        <v>0</v>
      </c>
      <c r="Q43" s="101" t="s">
        <v>538</v>
      </c>
      <c r="R43" s="101" t="s">
        <v>538</v>
      </c>
      <c r="S43" s="101">
        <v>0</v>
      </c>
      <c r="T43" s="101">
        <v>0</v>
      </c>
      <c r="U43" s="101" t="s">
        <v>538</v>
      </c>
      <c r="V43" s="101" t="s">
        <v>538</v>
      </c>
      <c r="W43" s="101">
        <v>0</v>
      </c>
      <c r="X43" s="101">
        <v>0</v>
      </c>
      <c r="Y43" s="101" t="s">
        <v>538</v>
      </c>
      <c r="Z43" s="101" t="s">
        <v>538</v>
      </c>
      <c r="AA43" s="99">
        <f t="shared" si="4"/>
        <v>0</v>
      </c>
      <c r="AB43" s="101" t="s">
        <v>538</v>
      </c>
    </row>
    <row r="44" spans="1:28" x14ac:dyDescent="0.25">
      <c r="A44" s="41" t="s">
        <v>148</v>
      </c>
      <c r="B44" s="25" t="s">
        <v>147</v>
      </c>
      <c r="C44" s="99">
        <v>0</v>
      </c>
      <c r="D44" s="101" t="s">
        <v>538</v>
      </c>
      <c r="E44" s="99">
        <f t="shared" si="7"/>
        <v>0</v>
      </c>
      <c r="F44" s="101">
        <v>0</v>
      </c>
      <c r="G44" s="101">
        <f t="shared" si="3"/>
        <v>0</v>
      </c>
      <c r="H44" s="101">
        <v>0</v>
      </c>
      <c r="I44" s="101" t="s">
        <v>538</v>
      </c>
      <c r="J44" s="101" t="s">
        <v>538</v>
      </c>
      <c r="K44" s="101">
        <v>0</v>
      </c>
      <c r="L44" s="101">
        <v>0</v>
      </c>
      <c r="M44" s="101" t="str">
        <f t="shared" si="1"/>
        <v>нд</v>
      </c>
      <c r="N44" s="101" t="s">
        <v>538</v>
      </c>
      <c r="O44" s="101">
        <v>0</v>
      </c>
      <c r="P44" s="101">
        <v>0</v>
      </c>
      <c r="Q44" s="101" t="s">
        <v>538</v>
      </c>
      <c r="R44" s="101" t="s">
        <v>538</v>
      </c>
      <c r="S44" s="101">
        <v>0</v>
      </c>
      <c r="T44" s="101">
        <v>0</v>
      </c>
      <c r="U44" s="101" t="s">
        <v>538</v>
      </c>
      <c r="V44" s="101" t="s">
        <v>538</v>
      </c>
      <c r="W44" s="101">
        <v>0</v>
      </c>
      <c r="X44" s="101">
        <v>0</v>
      </c>
      <c r="Y44" s="101" t="s">
        <v>538</v>
      </c>
      <c r="Z44" s="101" t="s">
        <v>538</v>
      </c>
      <c r="AA44" s="99">
        <f t="shared" si="4"/>
        <v>0</v>
      </c>
      <c r="AB44" s="101" t="s">
        <v>538</v>
      </c>
    </row>
    <row r="45" spans="1:28" x14ac:dyDescent="0.25">
      <c r="A45" s="41" t="s">
        <v>146</v>
      </c>
      <c r="B45" s="25" t="s">
        <v>145</v>
      </c>
      <c r="C45" s="99">
        <v>0</v>
      </c>
      <c r="D45" s="101" t="s">
        <v>538</v>
      </c>
      <c r="E45" s="99">
        <f t="shared" si="7"/>
        <v>0</v>
      </c>
      <c r="F45" s="101">
        <v>0</v>
      </c>
      <c r="G45" s="101">
        <f t="shared" si="3"/>
        <v>0</v>
      </c>
      <c r="H45" s="101">
        <v>0</v>
      </c>
      <c r="I45" s="101" t="s">
        <v>538</v>
      </c>
      <c r="J45" s="101" t="s">
        <v>538</v>
      </c>
      <c r="K45" s="101">
        <v>0</v>
      </c>
      <c r="L45" s="101">
        <v>0</v>
      </c>
      <c r="M45" s="101" t="str">
        <f t="shared" si="1"/>
        <v>нд</v>
      </c>
      <c r="N45" s="101" t="s">
        <v>538</v>
      </c>
      <c r="O45" s="101">
        <v>0</v>
      </c>
      <c r="P45" s="101">
        <v>0</v>
      </c>
      <c r="Q45" s="101" t="s">
        <v>538</v>
      </c>
      <c r="R45" s="101" t="s">
        <v>538</v>
      </c>
      <c r="S45" s="101">
        <v>0</v>
      </c>
      <c r="T45" s="101">
        <v>0</v>
      </c>
      <c r="U45" s="101" t="s">
        <v>538</v>
      </c>
      <c r="V45" s="101" t="s">
        <v>538</v>
      </c>
      <c r="W45" s="101">
        <v>0</v>
      </c>
      <c r="X45" s="101">
        <v>0</v>
      </c>
      <c r="Y45" s="101" t="s">
        <v>538</v>
      </c>
      <c r="Z45" s="101" t="s">
        <v>538</v>
      </c>
      <c r="AA45" s="99">
        <f t="shared" si="4"/>
        <v>0</v>
      </c>
      <c r="AB45" s="101" t="s">
        <v>538</v>
      </c>
    </row>
    <row r="46" spans="1:28" x14ac:dyDescent="0.25">
      <c r="A46" s="41" t="s">
        <v>144</v>
      </c>
      <c r="B46" s="25" t="s">
        <v>143</v>
      </c>
      <c r="C46" s="99">
        <v>0</v>
      </c>
      <c r="D46" s="101" t="s">
        <v>538</v>
      </c>
      <c r="E46" s="99">
        <f t="shared" si="7"/>
        <v>0</v>
      </c>
      <c r="F46" s="101">
        <v>0</v>
      </c>
      <c r="G46" s="101">
        <f t="shared" si="3"/>
        <v>0</v>
      </c>
      <c r="H46" s="101">
        <v>0</v>
      </c>
      <c r="I46" s="101" t="s">
        <v>538</v>
      </c>
      <c r="J46" s="101" t="s">
        <v>538</v>
      </c>
      <c r="K46" s="101">
        <v>0</v>
      </c>
      <c r="L46" s="101">
        <v>0</v>
      </c>
      <c r="M46" s="101" t="str">
        <f t="shared" si="1"/>
        <v>нд</v>
      </c>
      <c r="N46" s="101" t="s">
        <v>538</v>
      </c>
      <c r="O46" s="101">
        <v>0</v>
      </c>
      <c r="P46" s="101">
        <v>0</v>
      </c>
      <c r="Q46" s="101" t="s">
        <v>538</v>
      </c>
      <c r="R46" s="101" t="s">
        <v>538</v>
      </c>
      <c r="S46" s="101">
        <v>0</v>
      </c>
      <c r="T46" s="101">
        <v>0</v>
      </c>
      <c r="U46" s="101" t="s">
        <v>538</v>
      </c>
      <c r="V46" s="101" t="s">
        <v>538</v>
      </c>
      <c r="W46" s="101">
        <v>0</v>
      </c>
      <c r="X46" s="101">
        <v>0</v>
      </c>
      <c r="Y46" s="101" t="s">
        <v>538</v>
      </c>
      <c r="Z46" s="101" t="s">
        <v>538</v>
      </c>
      <c r="AA46" s="99">
        <f t="shared" si="4"/>
        <v>0</v>
      </c>
      <c r="AB46" s="101" t="s">
        <v>538</v>
      </c>
    </row>
    <row r="47" spans="1:28" ht="31.5" x14ac:dyDescent="0.25">
      <c r="A47" s="41" t="s">
        <v>142</v>
      </c>
      <c r="B47" s="25" t="s">
        <v>141</v>
      </c>
      <c r="C47" s="99">
        <v>0</v>
      </c>
      <c r="D47" s="101" t="s">
        <v>538</v>
      </c>
      <c r="E47" s="99">
        <f t="shared" si="7"/>
        <v>0</v>
      </c>
      <c r="F47" s="101">
        <v>0</v>
      </c>
      <c r="G47" s="101">
        <f t="shared" si="3"/>
        <v>0</v>
      </c>
      <c r="H47" s="101">
        <v>0</v>
      </c>
      <c r="I47" s="101" t="s">
        <v>538</v>
      </c>
      <c r="J47" s="101" t="s">
        <v>538</v>
      </c>
      <c r="K47" s="101">
        <v>0</v>
      </c>
      <c r="L47" s="101">
        <v>0</v>
      </c>
      <c r="M47" s="101" t="str">
        <f t="shared" si="1"/>
        <v>нд</v>
      </c>
      <c r="N47" s="101" t="s">
        <v>538</v>
      </c>
      <c r="O47" s="101">
        <v>0</v>
      </c>
      <c r="P47" s="101">
        <v>0</v>
      </c>
      <c r="Q47" s="101" t="s">
        <v>538</v>
      </c>
      <c r="R47" s="101" t="s">
        <v>538</v>
      </c>
      <c r="S47" s="101">
        <v>0</v>
      </c>
      <c r="T47" s="101">
        <v>0</v>
      </c>
      <c r="U47" s="101" t="s">
        <v>538</v>
      </c>
      <c r="V47" s="101" t="s">
        <v>538</v>
      </c>
      <c r="W47" s="101">
        <v>0</v>
      </c>
      <c r="X47" s="101">
        <v>0</v>
      </c>
      <c r="Y47" s="101" t="s">
        <v>538</v>
      </c>
      <c r="Z47" s="101" t="s">
        <v>538</v>
      </c>
      <c r="AA47" s="99">
        <f t="shared" si="4"/>
        <v>0</v>
      </c>
      <c r="AB47" s="101" t="s">
        <v>538</v>
      </c>
    </row>
    <row r="48" spans="1:28" ht="31.5" x14ac:dyDescent="0.25">
      <c r="A48" s="41" t="s">
        <v>140</v>
      </c>
      <c r="B48" s="25" t="s">
        <v>139</v>
      </c>
      <c r="C48" s="99">
        <v>0</v>
      </c>
      <c r="D48" s="101" t="s">
        <v>538</v>
      </c>
      <c r="E48" s="99">
        <f t="shared" si="7"/>
        <v>0</v>
      </c>
      <c r="F48" s="101">
        <v>0</v>
      </c>
      <c r="G48" s="101">
        <f t="shared" si="3"/>
        <v>0</v>
      </c>
      <c r="H48" s="101">
        <v>0</v>
      </c>
      <c r="I48" s="101" t="s">
        <v>538</v>
      </c>
      <c r="J48" s="101" t="s">
        <v>538</v>
      </c>
      <c r="K48" s="101">
        <v>0</v>
      </c>
      <c r="L48" s="101">
        <v>0</v>
      </c>
      <c r="M48" s="101" t="str">
        <f t="shared" si="1"/>
        <v>нд</v>
      </c>
      <c r="N48" s="101" t="s">
        <v>538</v>
      </c>
      <c r="O48" s="101">
        <v>0</v>
      </c>
      <c r="P48" s="101">
        <v>0</v>
      </c>
      <c r="Q48" s="101" t="s">
        <v>538</v>
      </c>
      <c r="R48" s="101" t="s">
        <v>538</v>
      </c>
      <c r="S48" s="101">
        <v>0</v>
      </c>
      <c r="T48" s="101">
        <v>0</v>
      </c>
      <c r="U48" s="101" t="s">
        <v>538</v>
      </c>
      <c r="V48" s="101" t="s">
        <v>538</v>
      </c>
      <c r="W48" s="101">
        <v>0</v>
      </c>
      <c r="X48" s="101">
        <v>0</v>
      </c>
      <c r="Y48" s="101" t="s">
        <v>538</v>
      </c>
      <c r="Z48" s="101" t="s">
        <v>538</v>
      </c>
      <c r="AA48" s="99">
        <f t="shared" si="4"/>
        <v>0</v>
      </c>
      <c r="AB48" s="101" t="s">
        <v>538</v>
      </c>
    </row>
    <row r="49" spans="1:28" x14ac:dyDescent="0.25">
      <c r="A49" s="41" t="s">
        <v>138</v>
      </c>
      <c r="B49" s="25" t="s">
        <v>137</v>
      </c>
      <c r="C49" s="99">
        <v>0</v>
      </c>
      <c r="D49" s="101" t="s">
        <v>538</v>
      </c>
      <c r="E49" s="99">
        <f t="shared" si="7"/>
        <v>0</v>
      </c>
      <c r="F49" s="101">
        <v>0</v>
      </c>
      <c r="G49" s="101">
        <f t="shared" si="3"/>
        <v>0</v>
      </c>
      <c r="H49" s="101">
        <v>0</v>
      </c>
      <c r="I49" s="101" t="s">
        <v>538</v>
      </c>
      <c r="J49" s="101" t="s">
        <v>538</v>
      </c>
      <c r="K49" s="101">
        <v>0</v>
      </c>
      <c r="L49" s="101">
        <v>0</v>
      </c>
      <c r="M49" s="101" t="str">
        <f t="shared" si="1"/>
        <v>нд</v>
      </c>
      <c r="N49" s="101" t="s">
        <v>538</v>
      </c>
      <c r="O49" s="101">
        <v>0</v>
      </c>
      <c r="P49" s="101">
        <v>0</v>
      </c>
      <c r="Q49" s="101" t="s">
        <v>538</v>
      </c>
      <c r="R49" s="101" t="s">
        <v>538</v>
      </c>
      <c r="S49" s="101">
        <v>0</v>
      </c>
      <c r="T49" s="101">
        <v>0</v>
      </c>
      <c r="U49" s="101" t="s">
        <v>538</v>
      </c>
      <c r="V49" s="101" t="s">
        <v>538</v>
      </c>
      <c r="W49" s="101">
        <v>0</v>
      </c>
      <c r="X49" s="101">
        <v>0</v>
      </c>
      <c r="Y49" s="101" t="s">
        <v>538</v>
      </c>
      <c r="Z49" s="101" t="s">
        <v>538</v>
      </c>
      <c r="AA49" s="99">
        <f t="shared" si="4"/>
        <v>0</v>
      </c>
      <c r="AB49" s="101" t="s">
        <v>538</v>
      </c>
    </row>
    <row r="50" spans="1:28" ht="18.75" x14ac:dyDescent="0.25">
      <c r="A50" s="41" t="s">
        <v>136</v>
      </c>
      <c r="B50" s="171" t="s">
        <v>544</v>
      </c>
      <c r="C50" s="99">
        <v>8</v>
      </c>
      <c r="D50" s="101" t="s">
        <v>538</v>
      </c>
      <c r="E50" s="99">
        <f t="shared" si="7"/>
        <v>8</v>
      </c>
      <c r="F50" s="101">
        <v>0</v>
      </c>
      <c r="G50" s="101">
        <f t="shared" si="3"/>
        <v>8</v>
      </c>
      <c r="H50" s="101">
        <v>4</v>
      </c>
      <c r="I50" s="101" t="s">
        <v>538</v>
      </c>
      <c r="J50" s="101" t="s">
        <v>538</v>
      </c>
      <c r="K50" s="101">
        <v>0</v>
      </c>
      <c r="L50" s="101">
        <v>0</v>
      </c>
      <c r="M50" s="101" t="str">
        <f t="shared" si="1"/>
        <v>нд</v>
      </c>
      <c r="N50" s="101" t="s">
        <v>538</v>
      </c>
      <c r="O50" s="101">
        <v>0</v>
      </c>
      <c r="P50" s="101">
        <v>0</v>
      </c>
      <c r="Q50" s="101" t="s">
        <v>538</v>
      </c>
      <c r="R50" s="101" t="s">
        <v>538</v>
      </c>
      <c r="S50" s="101">
        <v>0</v>
      </c>
      <c r="T50" s="101">
        <v>0</v>
      </c>
      <c r="U50" s="101" t="s">
        <v>538</v>
      </c>
      <c r="V50" s="101" t="s">
        <v>538</v>
      </c>
      <c r="W50" s="101">
        <v>0</v>
      </c>
      <c r="X50" s="101">
        <v>0</v>
      </c>
      <c r="Y50" s="101" t="s">
        <v>538</v>
      </c>
      <c r="Z50" s="101" t="s">
        <v>538</v>
      </c>
      <c r="AA50" s="99">
        <f t="shared" si="4"/>
        <v>8</v>
      </c>
      <c r="AB50" s="101" t="s">
        <v>538</v>
      </c>
    </row>
    <row r="51" spans="1:28" s="339" customFormat="1" ht="35.25" customHeight="1" x14ac:dyDescent="0.25">
      <c r="A51" s="44" t="s">
        <v>57</v>
      </c>
      <c r="B51" s="43" t="s">
        <v>135</v>
      </c>
      <c r="C51" s="99">
        <v>0</v>
      </c>
      <c r="D51" s="101" t="s">
        <v>538</v>
      </c>
      <c r="E51" s="99">
        <f t="shared" si="7"/>
        <v>0</v>
      </c>
      <c r="F51" s="101">
        <v>0</v>
      </c>
      <c r="G51" s="101">
        <f t="shared" si="3"/>
        <v>0</v>
      </c>
      <c r="H51" s="99">
        <v>0</v>
      </c>
      <c r="I51" s="101" t="s">
        <v>538</v>
      </c>
      <c r="J51" s="101" t="s">
        <v>538</v>
      </c>
      <c r="K51" s="101">
        <v>0</v>
      </c>
      <c r="L51" s="99">
        <v>0</v>
      </c>
      <c r="M51" s="101" t="str">
        <f t="shared" si="1"/>
        <v>нд</v>
      </c>
      <c r="N51" s="101" t="s">
        <v>538</v>
      </c>
      <c r="O51" s="101">
        <v>0</v>
      </c>
      <c r="P51" s="101">
        <v>0</v>
      </c>
      <c r="Q51" s="101" t="s">
        <v>538</v>
      </c>
      <c r="R51" s="101" t="s">
        <v>538</v>
      </c>
      <c r="S51" s="101">
        <v>0</v>
      </c>
      <c r="T51" s="101">
        <v>0</v>
      </c>
      <c r="U51" s="101" t="s">
        <v>538</v>
      </c>
      <c r="V51" s="101" t="s">
        <v>538</v>
      </c>
      <c r="W51" s="101">
        <v>0</v>
      </c>
      <c r="X51" s="99">
        <v>0</v>
      </c>
      <c r="Y51" s="101" t="s">
        <v>538</v>
      </c>
      <c r="Z51" s="101" t="s">
        <v>538</v>
      </c>
      <c r="AA51" s="99">
        <f t="shared" si="4"/>
        <v>0</v>
      </c>
      <c r="AB51" s="101" t="s">
        <v>538</v>
      </c>
    </row>
    <row r="52" spans="1:28" x14ac:dyDescent="0.25">
      <c r="A52" s="41" t="s">
        <v>134</v>
      </c>
      <c r="B52" s="25" t="s">
        <v>133</v>
      </c>
      <c r="C52" s="99">
        <v>10.79410247795</v>
      </c>
      <c r="D52" s="101" t="s">
        <v>538</v>
      </c>
      <c r="E52" s="99">
        <f t="shared" si="7"/>
        <v>10.79410247795</v>
      </c>
      <c r="F52" s="101">
        <v>0</v>
      </c>
      <c r="G52" s="101">
        <f t="shared" si="3"/>
        <v>10.79410247795</v>
      </c>
      <c r="H52" s="101">
        <v>4</v>
      </c>
      <c r="I52" s="101" t="s">
        <v>538</v>
      </c>
      <c r="J52" s="101" t="s">
        <v>538</v>
      </c>
      <c r="K52" s="101">
        <v>0</v>
      </c>
      <c r="L52" s="101">
        <v>0</v>
      </c>
      <c r="M52" s="101" t="str">
        <f t="shared" si="1"/>
        <v>нд</v>
      </c>
      <c r="N52" s="101" t="s">
        <v>538</v>
      </c>
      <c r="O52" s="101">
        <v>0</v>
      </c>
      <c r="P52" s="101">
        <v>0</v>
      </c>
      <c r="Q52" s="101" t="s">
        <v>538</v>
      </c>
      <c r="R52" s="101" t="s">
        <v>538</v>
      </c>
      <c r="S52" s="101">
        <v>0</v>
      </c>
      <c r="T52" s="101">
        <v>0</v>
      </c>
      <c r="U52" s="101" t="s">
        <v>538</v>
      </c>
      <c r="V52" s="101" t="s">
        <v>538</v>
      </c>
      <c r="W52" s="101">
        <v>0</v>
      </c>
      <c r="X52" s="101">
        <v>0</v>
      </c>
      <c r="Y52" s="101" t="s">
        <v>538</v>
      </c>
      <c r="Z52" s="101" t="s">
        <v>538</v>
      </c>
      <c r="AA52" s="99">
        <f t="shared" si="4"/>
        <v>10.79410247795</v>
      </c>
      <c r="AB52" s="101" t="s">
        <v>538</v>
      </c>
    </row>
    <row r="53" spans="1:28" x14ac:dyDescent="0.25">
      <c r="A53" s="41" t="s">
        <v>132</v>
      </c>
      <c r="B53" s="25" t="s">
        <v>126</v>
      </c>
      <c r="C53" s="99">
        <v>0</v>
      </c>
      <c r="D53" s="101" t="s">
        <v>538</v>
      </c>
      <c r="E53" s="99">
        <f t="shared" si="7"/>
        <v>0</v>
      </c>
      <c r="F53" s="101">
        <v>0</v>
      </c>
      <c r="G53" s="101">
        <f t="shared" si="3"/>
        <v>0</v>
      </c>
      <c r="H53" s="101">
        <v>0</v>
      </c>
      <c r="I53" s="101" t="s">
        <v>538</v>
      </c>
      <c r="J53" s="101" t="s">
        <v>538</v>
      </c>
      <c r="K53" s="101">
        <v>0</v>
      </c>
      <c r="L53" s="101">
        <v>0</v>
      </c>
      <c r="M53" s="101" t="str">
        <f t="shared" si="1"/>
        <v>нд</v>
      </c>
      <c r="N53" s="101" t="s">
        <v>538</v>
      </c>
      <c r="O53" s="101">
        <v>0</v>
      </c>
      <c r="P53" s="101">
        <v>0</v>
      </c>
      <c r="Q53" s="101" t="s">
        <v>538</v>
      </c>
      <c r="R53" s="101" t="s">
        <v>538</v>
      </c>
      <c r="S53" s="101">
        <v>0</v>
      </c>
      <c r="T53" s="101">
        <v>0</v>
      </c>
      <c r="U53" s="101" t="s">
        <v>538</v>
      </c>
      <c r="V53" s="101" t="s">
        <v>538</v>
      </c>
      <c r="W53" s="101">
        <v>0</v>
      </c>
      <c r="X53" s="101">
        <v>0</v>
      </c>
      <c r="Y53" s="101" t="s">
        <v>538</v>
      </c>
      <c r="Z53" s="101" t="s">
        <v>538</v>
      </c>
      <c r="AA53" s="99">
        <f t="shared" si="4"/>
        <v>0</v>
      </c>
      <c r="AB53" s="101" t="s">
        <v>538</v>
      </c>
    </row>
    <row r="54" spans="1:28" x14ac:dyDescent="0.25">
      <c r="A54" s="41" t="s">
        <v>131</v>
      </c>
      <c r="B54" s="171" t="s">
        <v>125</v>
      </c>
      <c r="C54" s="99">
        <v>0</v>
      </c>
      <c r="D54" s="101" t="s">
        <v>538</v>
      </c>
      <c r="E54" s="99">
        <f t="shared" si="7"/>
        <v>0</v>
      </c>
      <c r="F54" s="101">
        <v>0</v>
      </c>
      <c r="G54" s="101">
        <f t="shared" si="3"/>
        <v>0</v>
      </c>
      <c r="H54" s="101">
        <v>0</v>
      </c>
      <c r="I54" s="101" t="s">
        <v>538</v>
      </c>
      <c r="J54" s="101" t="s">
        <v>538</v>
      </c>
      <c r="K54" s="101">
        <v>0</v>
      </c>
      <c r="L54" s="101">
        <v>0</v>
      </c>
      <c r="M54" s="101" t="str">
        <f t="shared" si="1"/>
        <v>нд</v>
      </c>
      <c r="N54" s="101" t="s">
        <v>538</v>
      </c>
      <c r="O54" s="101">
        <v>0</v>
      </c>
      <c r="P54" s="101">
        <v>0</v>
      </c>
      <c r="Q54" s="101" t="s">
        <v>538</v>
      </c>
      <c r="R54" s="101" t="s">
        <v>538</v>
      </c>
      <c r="S54" s="101">
        <v>0</v>
      </c>
      <c r="T54" s="101">
        <v>0</v>
      </c>
      <c r="U54" s="101" t="s">
        <v>538</v>
      </c>
      <c r="V54" s="101" t="s">
        <v>538</v>
      </c>
      <c r="W54" s="101">
        <v>0</v>
      </c>
      <c r="X54" s="101">
        <v>0</v>
      </c>
      <c r="Y54" s="101" t="s">
        <v>538</v>
      </c>
      <c r="Z54" s="101" t="s">
        <v>538</v>
      </c>
      <c r="AA54" s="99">
        <f t="shared" si="4"/>
        <v>0</v>
      </c>
      <c r="AB54" s="101" t="s">
        <v>538</v>
      </c>
    </row>
    <row r="55" spans="1:28" x14ac:dyDescent="0.25">
      <c r="A55" s="41" t="s">
        <v>130</v>
      </c>
      <c r="B55" s="171" t="s">
        <v>124</v>
      </c>
      <c r="C55" s="99">
        <v>0</v>
      </c>
      <c r="D55" s="101" t="s">
        <v>538</v>
      </c>
      <c r="E55" s="99">
        <f t="shared" si="7"/>
        <v>0</v>
      </c>
      <c r="F55" s="101">
        <v>0</v>
      </c>
      <c r="G55" s="101">
        <f t="shared" si="3"/>
        <v>0</v>
      </c>
      <c r="H55" s="101">
        <v>0</v>
      </c>
      <c r="I55" s="101" t="s">
        <v>538</v>
      </c>
      <c r="J55" s="101" t="s">
        <v>538</v>
      </c>
      <c r="K55" s="101">
        <v>0</v>
      </c>
      <c r="L55" s="101">
        <v>0</v>
      </c>
      <c r="M55" s="101" t="str">
        <f t="shared" si="1"/>
        <v>нд</v>
      </c>
      <c r="N55" s="101" t="s">
        <v>538</v>
      </c>
      <c r="O55" s="101">
        <v>0</v>
      </c>
      <c r="P55" s="101">
        <v>0</v>
      </c>
      <c r="Q55" s="101" t="s">
        <v>538</v>
      </c>
      <c r="R55" s="101" t="s">
        <v>538</v>
      </c>
      <c r="S55" s="101">
        <v>0</v>
      </c>
      <c r="T55" s="101">
        <v>0</v>
      </c>
      <c r="U55" s="101" t="s">
        <v>538</v>
      </c>
      <c r="V55" s="101" t="s">
        <v>538</v>
      </c>
      <c r="W55" s="101">
        <v>0</v>
      </c>
      <c r="X55" s="101">
        <v>0</v>
      </c>
      <c r="Y55" s="101" t="s">
        <v>538</v>
      </c>
      <c r="Z55" s="101" t="s">
        <v>538</v>
      </c>
      <c r="AA55" s="99">
        <f t="shared" si="4"/>
        <v>0</v>
      </c>
      <c r="AB55" s="101" t="s">
        <v>538</v>
      </c>
    </row>
    <row r="56" spans="1:28" x14ac:dyDescent="0.25">
      <c r="A56" s="41" t="s">
        <v>129</v>
      </c>
      <c r="B56" s="171" t="s">
        <v>123</v>
      </c>
      <c r="C56" s="99">
        <v>0</v>
      </c>
      <c r="D56" s="101" t="s">
        <v>538</v>
      </c>
      <c r="E56" s="99">
        <f t="shared" si="7"/>
        <v>0</v>
      </c>
      <c r="F56" s="101">
        <v>0</v>
      </c>
      <c r="G56" s="101">
        <f t="shared" si="3"/>
        <v>0</v>
      </c>
      <c r="H56" s="101">
        <v>0</v>
      </c>
      <c r="I56" s="101" t="s">
        <v>538</v>
      </c>
      <c r="J56" s="101" t="s">
        <v>538</v>
      </c>
      <c r="K56" s="101">
        <v>0</v>
      </c>
      <c r="L56" s="101">
        <v>0</v>
      </c>
      <c r="M56" s="101" t="str">
        <f t="shared" si="1"/>
        <v>нд</v>
      </c>
      <c r="N56" s="101" t="s">
        <v>538</v>
      </c>
      <c r="O56" s="101">
        <v>0</v>
      </c>
      <c r="P56" s="101">
        <v>0</v>
      </c>
      <c r="Q56" s="101" t="s">
        <v>538</v>
      </c>
      <c r="R56" s="101" t="s">
        <v>538</v>
      </c>
      <c r="S56" s="101">
        <v>0</v>
      </c>
      <c r="T56" s="101">
        <v>0</v>
      </c>
      <c r="U56" s="101" t="s">
        <v>538</v>
      </c>
      <c r="V56" s="101" t="s">
        <v>538</v>
      </c>
      <c r="W56" s="101">
        <v>0</v>
      </c>
      <c r="X56" s="101">
        <v>0</v>
      </c>
      <c r="Y56" s="101" t="s">
        <v>538</v>
      </c>
      <c r="Z56" s="101" t="s">
        <v>538</v>
      </c>
      <c r="AA56" s="99">
        <f t="shared" si="4"/>
        <v>0</v>
      </c>
      <c r="AB56" s="101" t="s">
        <v>538</v>
      </c>
    </row>
    <row r="57" spans="1:28" ht="18.75" x14ac:dyDescent="0.25">
      <c r="A57" s="41" t="s">
        <v>128</v>
      </c>
      <c r="B57" s="171" t="s">
        <v>544</v>
      </c>
      <c r="C57" s="99">
        <v>8</v>
      </c>
      <c r="D57" s="101" t="s">
        <v>538</v>
      </c>
      <c r="E57" s="99">
        <f t="shared" si="7"/>
        <v>8</v>
      </c>
      <c r="F57" s="101">
        <v>0</v>
      </c>
      <c r="G57" s="101">
        <f t="shared" si="3"/>
        <v>8</v>
      </c>
      <c r="H57" s="101">
        <v>4</v>
      </c>
      <c r="I57" s="101" t="s">
        <v>538</v>
      </c>
      <c r="J57" s="101" t="s">
        <v>538</v>
      </c>
      <c r="K57" s="101">
        <v>0</v>
      </c>
      <c r="L57" s="101">
        <v>0</v>
      </c>
      <c r="M57" s="101" t="str">
        <f t="shared" si="1"/>
        <v>нд</v>
      </c>
      <c r="N57" s="101" t="s">
        <v>538</v>
      </c>
      <c r="O57" s="101">
        <v>0</v>
      </c>
      <c r="P57" s="101">
        <v>0</v>
      </c>
      <c r="Q57" s="101" t="s">
        <v>538</v>
      </c>
      <c r="R57" s="101" t="s">
        <v>538</v>
      </c>
      <c r="S57" s="101">
        <v>0</v>
      </c>
      <c r="T57" s="101">
        <v>0</v>
      </c>
      <c r="U57" s="101" t="s">
        <v>538</v>
      </c>
      <c r="V57" s="101" t="s">
        <v>538</v>
      </c>
      <c r="W57" s="101">
        <v>0</v>
      </c>
      <c r="X57" s="101">
        <v>0</v>
      </c>
      <c r="Y57" s="101" t="s">
        <v>538</v>
      </c>
      <c r="Z57" s="101" t="s">
        <v>538</v>
      </c>
      <c r="AA57" s="99">
        <f t="shared" si="4"/>
        <v>8</v>
      </c>
      <c r="AB57" s="101" t="s">
        <v>538</v>
      </c>
    </row>
    <row r="58" spans="1:28" s="339" customFormat="1" ht="36.75" customHeight="1" x14ac:dyDescent="0.25">
      <c r="A58" s="44" t="s">
        <v>56</v>
      </c>
      <c r="B58" s="172" t="s">
        <v>207</v>
      </c>
      <c r="C58" s="99">
        <v>0</v>
      </c>
      <c r="D58" s="101" t="s">
        <v>538</v>
      </c>
      <c r="E58" s="99">
        <f t="shared" si="7"/>
        <v>0</v>
      </c>
      <c r="F58" s="101">
        <v>0</v>
      </c>
      <c r="G58" s="101">
        <f t="shared" si="3"/>
        <v>0</v>
      </c>
      <c r="H58" s="99">
        <v>0</v>
      </c>
      <c r="I58" s="101" t="s">
        <v>538</v>
      </c>
      <c r="J58" s="101" t="s">
        <v>538</v>
      </c>
      <c r="K58" s="101">
        <v>0</v>
      </c>
      <c r="L58" s="99">
        <v>0</v>
      </c>
      <c r="M58" s="101" t="str">
        <f t="shared" si="1"/>
        <v>нд</v>
      </c>
      <c r="N58" s="101" t="s">
        <v>538</v>
      </c>
      <c r="O58" s="101">
        <v>0</v>
      </c>
      <c r="P58" s="101">
        <v>0</v>
      </c>
      <c r="Q58" s="101" t="s">
        <v>538</v>
      </c>
      <c r="R58" s="101" t="s">
        <v>538</v>
      </c>
      <c r="S58" s="101">
        <v>0</v>
      </c>
      <c r="T58" s="101">
        <v>0</v>
      </c>
      <c r="U58" s="101" t="s">
        <v>538</v>
      </c>
      <c r="V58" s="101" t="s">
        <v>538</v>
      </c>
      <c r="W58" s="101">
        <v>0</v>
      </c>
      <c r="X58" s="99">
        <v>0</v>
      </c>
      <c r="Y58" s="101" t="s">
        <v>538</v>
      </c>
      <c r="Z58" s="101" t="s">
        <v>538</v>
      </c>
      <c r="AA58" s="99">
        <f t="shared" si="4"/>
        <v>0</v>
      </c>
      <c r="AB58" s="101" t="s">
        <v>538</v>
      </c>
    </row>
    <row r="59" spans="1:28" s="339" customFormat="1" x14ac:dyDescent="0.25">
      <c r="A59" s="44" t="s">
        <v>54</v>
      </c>
      <c r="B59" s="43" t="s">
        <v>127</v>
      </c>
      <c r="C59" s="99">
        <v>0</v>
      </c>
      <c r="D59" s="101" t="s">
        <v>538</v>
      </c>
      <c r="E59" s="99">
        <f t="shared" si="7"/>
        <v>0</v>
      </c>
      <c r="F59" s="101">
        <v>0</v>
      </c>
      <c r="G59" s="101">
        <f t="shared" si="3"/>
        <v>0</v>
      </c>
      <c r="H59" s="99">
        <v>0</v>
      </c>
      <c r="I59" s="101" t="s">
        <v>538</v>
      </c>
      <c r="J59" s="101" t="s">
        <v>538</v>
      </c>
      <c r="K59" s="101">
        <v>0</v>
      </c>
      <c r="L59" s="99">
        <v>0</v>
      </c>
      <c r="M59" s="101" t="str">
        <f t="shared" si="1"/>
        <v>нд</v>
      </c>
      <c r="N59" s="101" t="s">
        <v>538</v>
      </c>
      <c r="O59" s="101">
        <v>0</v>
      </c>
      <c r="P59" s="101">
        <v>0</v>
      </c>
      <c r="Q59" s="101" t="s">
        <v>538</v>
      </c>
      <c r="R59" s="101" t="s">
        <v>538</v>
      </c>
      <c r="S59" s="101">
        <v>0</v>
      </c>
      <c r="T59" s="101">
        <v>0</v>
      </c>
      <c r="U59" s="101" t="s">
        <v>538</v>
      </c>
      <c r="V59" s="101" t="s">
        <v>538</v>
      </c>
      <c r="W59" s="101">
        <v>0</v>
      </c>
      <c r="X59" s="99">
        <v>0</v>
      </c>
      <c r="Y59" s="101" t="s">
        <v>538</v>
      </c>
      <c r="Z59" s="101" t="s">
        <v>538</v>
      </c>
      <c r="AA59" s="99">
        <f t="shared" si="4"/>
        <v>0</v>
      </c>
      <c r="AB59" s="101" t="s">
        <v>538</v>
      </c>
    </row>
    <row r="60" spans="1:28" x14ac:dyDescent="0.25">
      <c r="A60" s="41" t="s">
        <v>201</v>
      </c>
      <c r="B60" s="173" t="s">
        <v>147</v>
      </c>
      <c r="C60" s="99">
        <v>0</v>
      </c>
      <c r="D60" s="101" t="s">
        <v>538</v>
      </c>
      <c r="E60" s="99">
        <f t="shared" si="7"/>
        <v>0</v>
      </c>
      <c r="F60" s="101">
        <v>0</v>
      </c>
      <c r="G60" s="101">
        <f t="shared" si="3"/>
        <v>0</v>
      </c>
      <c r="H60" s="101">
        <v>0</v>
      </c>
      <c r="I60" s="101" t="s">
        <v>538</v>
      </c>
      <c r="J60" s="101" t="s">
        <v>538</v>
      </c>
      <c r="K60" s="101">
        <v>0</v>
      </c>
      <c r="L60" s="101">
        <v>0</v>
      </c>
      <c r="M60" s="101" t="str">
        <f t="shared" si="1"/>
        <v>нд</v>
      </c>
      <c r="N60" s="101" t="s">
        <v>538</v>
      </c>
      <c r="O60" s="101">
        <v>0</v>
      </c>
      <c r="P60" s="101">
        <v>0</v>
      </c>
      <c r="Q60" s="101" t="s">
        <v>538</v>
      </c>
      <c r="R60" s="101" t="s">
        <v>538</v>
      </c>
      <c r="S60" s="101">
        <v>0</v>
      </c>
      <c r="T60" s="101">
        <v>0</v>
      </c>
      <c r="U60" s="101" t="s">
        <v>538</v>
      </c>
      <c r="V60" s="101" t="s">
        <v>538</v>
      </c>
      <c r="W60" s="101">
        <v>0</v>
      </c>
      <c r="X60" s="101">
        <v>0</v>
      </c>
      <c r="Y60" s="101" t="s">
        <v>538</v>
      </c>
      <c r="Z60" s="101" t="s">
        <v>538</v>
      </c>
      <c r="AA60" s="99">
        <f t="shared" si="4"/>
        <v>0</v>
      </c>
      <c r="AB60" s="101" t="s">
        <v>538</v>
      </c>
    </row>
    <row r="61" spans="1:28" x14ac:dyDescent="0.25">
      <c r="A61" s="41" t="s">
        <v>202</v>
      </c>
      <c r="B61" s="173" t="s">
        <v>145</v>
      </c>
      <c r="C61" s="99">
        <v>0</v>
      </c>
      <c r="D61" s="101" t="s">
        <v>538</v>
      </c>
      <c r="E61" s="99">
        <f t="shared" si="7"/>
        <v>0</v>
      </c>
      <c r="F61" s="101">
        <v>0</v>
      </c>
      <c r="G61" s="101">
        <f t="shared" si="3"/>
        <v>0</v>
      </c>
      <c r="H61" s="101">
        <v>0</v>
      </c>
      <c r="I61" s="101" t="s">
        <v>538</v>
      </c>
      <c r="J61" s="101" t="s">
        <v>538</v>
      </c>
      <c r="K61" s="101">
        <v>0</v>
      </c>
      <c r="L61" s="101">
        <v>0</v>
      </c>
      <c r="M61" s="101" t="str">
        <f t="shared" si="1"/>
        <v>нд</v>
      </c>
      <c r="N61" s="101" t="s">
        <v>538</v>
      </c>
      <c r="O61" s="101">
        <v>0</v>
      </c>
      <c r="P61" s="101">
        <v>0</v>
      </c>
      <c r="Q61" s="101" t="s">
        <v>538</v>
      </c>
      <c r="R61" s="101" t="s">
        <v>538</v>
      </c>
      <c r="S61" s="101">
        <v>0</v>
      </c>
      <c r="T61" s="101">
        <v>0</v>
      </c>
      <c r="U61" s="101" t="s">
        <v>538</v>
      </c>
      <c r="V61" s="101" t="s">
        <v>538</v>
      </c>
      <c r="W61" s="101">
        <v>0</v>
      </c>
      <c r="X61" s="101">
        <v>0</v>
      </c>
      <c r="Y61" s="101" t="s">
        <v>538</v>
      </c>
      <c r="Z61" s="101" t="s">
        <v>538</v>
      </c>
      <c r="AA61" s="99">
        <f t="shared" si="4"/>
        <v>0</v>
      </c>
      <c r="AB61" s="101" t="s">
        <v>538</v>
      </c>
    </row>
    <row r="62" spans="1:28" x14ac:dyDescent="0.25">
      <c r="A62" s="41" t="s">
        <v>203</v>
      </c>
      <c r="B62" s="173" t="s">
        <v>143</v>
      </c>
      <c r="C62" s="99">
        <v>0</v>
      </c>
      <c r="D62" s="101" t="s">
        <v>538</v>
      </c>
      <c r="E62" s="99">
        <f t="shared" si="7"/>
        <v>0</v>
      </c>
      <c r="F62" s="101">
        <v>0</v>
      </c>
      <c r="G62" s="101">
        <f t="shared" si="3"/>
        <v>0</v>
      </c>
      <c r="H62" s="101">
        <v>0</v>
      </c>
      <c r="I62" s="101" t="s">
        <v>538</v>
      </c>
      <c r="J62" s="101" t="s">
        <v>538</v>
      </c>
      <c r="K62" s="101">
        <v>0</v>
      </c>
      <c r="L62" s="101">
        <v>0</v>
      </c>
      <c r="M62" s="101" t="str">
        <f t="shared" si="1"/>
        <v>нд</v>
      </c>
      <c r="N62" s="101" t="s">
        <v>538</v>
      </c>
      <c r="O62" s="101">
        <v>0</v>
      </c>
      <c r="P62" s="101">
        <v>0</v>
      </c>
      <c r="Q62" s="101" t="s">
        <v>538</v>
      </c>
      <c r="R62" s="101" t="s">
        <v>538</v>
      </c>
      <c r="S62" s="101">
        <v>0</v>
      </c>
      <c r="T62" s="101">
        <v>0</v>
      </c>
      <c r="U62" s="101" t="s">
        <v>538</v>
      </c>
      <c r="V62" s="101" t="s">
        <v>538</v>
      </c>
      <c r="W62" s="101">
        <v>0</v>
      </c>
      <c r="X62" s="101">
        <v>0</v>
      </c>
      <c r="Y62" s="101" t="s">
        <v>538</v>
      </c>
      <c r="Z62" s="101" t="s">
        <v>538</v>
      </c>
      <c r="AA62" s="99">
        <f t="shared" si="4"/>
        <v>0</v>
      </c>
      <c r="AB62" s="101" t="s">
        <v>538</v>
      </c>
    </row>
    <row r="63" spans="1:28" x14ac:dyDescent="0.25">
      <c r="A63" s="41" t="s">
        <v>204</v>
      </c>
      <c r="B63" s="173" t="s">
        <v>206</v>
      </c>
      <c r="C63" s="99">
        <v>0</v>
      </c>
      <c r="D63" s="101" t="s">
        <v>538</v>
      </c>
      <c r="E63" s="99">
        <f t="shared" si="7"/>
        <v>0</v>
      </c>
      <c r="F63" s="101">
        <v>0</v>
      </c>
      <c r="G63" s="101">
        <f t="shared" si="3"/>
        <v>0</v>
      </c>
      <c r="H63" s="101">
        <v>0</v>
      </c>
      <c r="I63" s="101" t="s">
        <v>538</v>
      </c>
      <c r="J63" s="101" t="s">
        <v>538</v>
      </c>
      <c r="K63" s="101">
        <v>0</v>
      </c>
      <c r="L63" s="101">
        <v>0</v>
      </c>
      <c r="M63" s="101" t="str">
        <f t="shared" si="1"/>
        <v>нд</v>
      </c>
      <c r="N63" s="101" t="s">
        <v>538</v>
      </c>
      <c r="O63" s="101">
        <v>0</v>
      </c>
      <c r="P63" s="101">
        <v>0</v>
      </c>
      <c r="Q63" s="101" t="s">
        <v>538</v>
      </c>
      <c r="R63" s="101" t="s">
        <v>538</v>
      </c>
      <c r="S63" s="101">
        <v>0</v>
      </c>
      <c r="T63" s="101">
        <v>0</v>
      </c>
      <c r="U63" s="101" t="s">
        <v>538</v>
      </c>
      <c r="V63" s="101" t="s">
        <v>538</v>
      </c>
      <c r="W63" s="101">
        <v>0</v>
      </c>
      <c r="X63" s="101">
        <v>0</v>
      </c>
      <c r="Y63" s="101" t="s">
        <v>538</v>
      </c>
      <c r="Z63" s="101" t="s">
        <v>538</v>
      </c>
      <c r="AA63" s="99">
        <f t="shared" si="4"/>
        <v>0</v>
      </c>
      <c r="AB63" s="101" t="s">
        <v>538</v>
      </c>
    </row>
    <row r="64" spans="1:28" ht="18.75" x14ac:dyDescent="0.25">
      <c r="A64" s="41" t="s">
        <v>205</v>
      </c>
      <c r="B64" s="171" t="s">
        <v>544</v>
      </c>
      <c r="C64" s="99">
        <v>0</v>
      </c>
      <c r="D64" s="101" t="s">
        <v>538</v>
      </c>
      <c r="E64" s="99">
        <f t="shared" si="7"/>
        <v>0</v>
      </c>
      <c r="F64" s="101">
        <v>0</v>
      </c>
      <c r="G64" s="101">
        <f t="shared" si="3"/>
        <v>0</v>
      </c>
      <c r="H64" s="101">
        <v>0</v>
      </c>
      <c r="I64" s="101" t="s">
        <v>538</v>
      </c>
      <c r="J64" s="101" t="s">
        <v>538</v>
      </c>
      <c r="K64" s="101">
        <v>0</v>
      </c>
      <c r="L64" s="101">
        <v>0</v>
      </c>
      <c r="M64" s="101" t="str">
        <f t="shared" si="1"/>
        <v>нд</v>
      </c>
      <c r="N64" s="101" t="s">
        <v>538</v>
      </c>
      <c r="O64" s="101">
        <v>0</v>
      </c>
      <c r="P64" s="101">
        <v>0</v>
      </c>
      <c r="Q64" s="101" t="s">
        <v>538</v>
      </c>
      <c r="R64" s="101" t="s">
        <v>538</v>
      </c>
      <c r="S64" s="101">
        <v>0</v>
      </c>
      <c r="T64" s="101">
        <v>0</v>
      </c>
      <c r="U64" s="101" t="s">
        <v>538</v>
      </c>
      <c r="V64" s="101" t="s">
        <v>538</v>
      </c>
      <c r="W64" s="101">
        <v>0</v>
      </c>
      <c r="X64" s="101">
        <v>0</v>
      </c>
      <c r="Y64" s="101" t="s">
        <v>538</v>
      </c>
      <c r="Z64" s="101" t="s">
        <v>538</v>
      </c>
      <c r="AA64" s="99">
        <f t="shared" si="4"/>
        <v>0</v>
      </c>
      <c r="AB64" s="101" t="s">
        <v>538</v>
      </c>
    </row>
    <row r="65" spans="1:27" x14ac:dyDescent="0.25">
      <c r="A65" s="38"/>
      <c r="B65" s="33"/>
      <c r="C65" s="33"/>
      <c r="D65" s="340"/>
      <c r="E65" s="33"/>
      <c r="F65" s="33"/>
    </row>
    <row r="66" spans="1:27" ht="54" customHeight="1" x14ac:dyDescent="0.25">
      <c r="B66" s="430"/>
      <c r="C66" s="430"/>
      <c r="D66" s="430"/>
      <c r="E66" s="430"/>
      <c r="F66" s="35"/>
      <c r="G66" s="37"/>
      <c r="H66" s="37"/>
      <c r="I66" s="37"/>
      <c r="J66" s="37"/>
      <c r="K66" s="37"/>
      <c r="L66" s="37"/>
      <c r="M66" s="338"/>
      <c r="N66" s="37"/>
      <c r="O66" s="37"/>
      <c r="P66" s="37"/>
      <c r="Q66" s="37"/>
      <c r="R66" s="37"/>
      <c r="S66" s="348"/>
      <c r="T66" s="344"/>
      <c r="U66" s="37"/>
      <c r="V66" s="37"/>
      <c r="W66" s="37"/>
      <c r="X66" s="37"/>
      <c r="Y66" s="37"/>
      <c r="Z66" s="37"/>
      <c r="AA66" s="37"/>
    </row>
    <row r="68" spans="1:27" ht="50.25" customHeight="1" x14ac:dyDescent="0.25">
      <c r="B68" s="430"/>
      <c r="C68" s="430"/>
      <c r="D68" s="430"/>
      <c r="E68" s="430"/>
      <c r="F68" s="35"/>
    </row>
    <row r="70" spans="1:27" ht="36.75" customHeight="1" x14ac:dyDescent="0.25">
      <c r="B70" s="430"/>
      <c r="C70" s="430"/>
      <c r="D70" s="430"/>
      <c r="E70" s="430"/>
      <c r="F70" s="35"/>
    </row>
    <row r="72" spans="1:27" ht="51" customHeight="1" x14ac:dyDescent="0.25">
      <c r="B72" s="430"/>
      <c r="C72" s="430"/>
      <c r="D72" s="430"/>
      <c r="E72" s="430"/>
      <c r="F72" s="35"/>
    </row>
    <row r="73" spans="1:27" ht="32.25" customHeight="1" x14ac:dyDescent="0.25">
      <c r="B73" s="430"/>
      <c r="C73" s="430"/>
      <c r="D73" s="430"/>
      <c r="E73" s="430"/>
      <c r="F73" s="35"/>
    </row>
    <row r="74" spans="1:27" ht="51.75" customHeight="1" x14ac:dyDescent="0.25">
      <c r="B74" s="430"/>
      <c r="C74" s="430"/>
      <c r="D74" s="430"/>
      <c r="E74" s="430"/>
      <c r="F74" s="35"/>
    </row>
    <row r="75" spans="1:27" ht="21.75" customHeight="1" x14ac:dyDescent="0.25">
      <c r="B75" s="436"/>
      <c r="C75" s="436"/>
      <c r="D75" s="436"/>
      <c r="E75" s="436"/>
      <c r="F75" s="34"/>
    </row>
    <row r="76" spans="1:27" ht="23.25" customHeight="1" x14ac:dyDescent="0.25"/>
    <row r="77" spans="1:27" ht="18.75" customHeight="1" x14ac:dyDescent="0.25">
      <c r="B77" s="429"/>
      <c r="C77" s="429"/>
      <c r="D77" s="429"/>
      <c r="E77" s="429"/>
      <c r="F77" s="33"/>
    </row>
  </sheetData>
  <mergeCells count="39">
    <mergeCell ref="A12:AB12"/>
    <mergeCell ref="A4:AB4"/>
    <mergeCell ref="A6:AB6"/>
    <mergeCell ref="A8:AB8"/>
    <mergeCell ref="A9:AB9"/>
    <mergeCell ref="A11:AB11"/>
    <mergeCell ref="A14:AB14"/>
    <mergeCell ref="A15:AB15"/>
    <mergeCell ref="A16:AB16"/>
    <mergeCell ref="A18:AB18"/>
    <mergeCell ref="A20:A22"/>
    <mergeCell ref="B20:B22"/>
    <mergeCell ref="C20:D21"/>
    <mergeCell ref="E20:E21"/>
    <mergeCell ref="U21:V21"/>
    <mergeCell ref="W21:X21"/>
    <mergeCell ref="Y21:Z21"/>
    <mergeCell ref="F20:F22"/>
    <mergeCell ref="G20:J20"/>
    <mergeCell ref="K20:N20"/>
    <mergeCell ref="S20:V20"/>
    <mergeCell ref="W20:Z20"/>
    <mergeCell ref="AA20:AB21"/>
    <mergeCell ref="G21:H21"/>
    <mergeCell ref="I21:J21"/>
    <mergeCell ref="K21:L21"/>
    <mergeCell ref="M21:N21"/>
    <mergeCell ref="O21:P21"/>
    <mergeCell ref="Q21:R21"/>
    <mergeCell ref="S21:T21"/>
    <mergeCell ref="O20:R20"/>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26" sqref="A26:XFD26"/>
    </sheetView>
  </sheetViews>
  <sheetFormatPr defaultColWidth="9.140625" defaultRowHeight="15" x14ac:dyDescent="0.25"/>
  <cols>
    <col min="1" max="1" width="6.140625" style="142" customWidth="1"/>
    <col min="2" max="2" width="23.140625" style="128" customWidth="1"/>
    <col min="3" max="3" width="13.85546875" style="128" customWidth="1"/>
    <col min="4" max="4" width="15.140625" style="128" customWidth="1"/>
    <col min="5" max="12" width="7.7109375" style="128" customWidth="1"/>
    <col min="13" max="13" width="18" style="128" customWidth="1"/>
    <col min="14" max="14" width="53.28515625" style="128" customWidth="1"/>
    <col min="15" max="15" width="24.5703125" style="128" customWidth="1"/>
    <col min="16" max="16" width="23.140625" style="128" customWidth="1"/>
    <col min="17" max="17" width="21.85546875" style="128" customWidth="1"/>
    <col min="18" max="18" width="20.140625" style="128" customWidth="1"/>
    <col min="19" max="19" width="14.28515625" style="128" customWidth="1"/>
    <col min="20" max="20" width="12.42578125" style="128" customWidth="1"/>
    <col min="21" max="21" width="11.42578125" style="128" customWidth="1"/>
    <col min="22" max="22" width="12.7109375" style="128" customWidth="1"/>
    <col min="23" max="23" width="27.85546875" style="128" customWidth="1"/>
    <col min="24" max="24" width="21.28515625" style="128" customWidth="1"/>
    <col min="25" max="25" width="21.140625" style="128" customWidth="1"/>
    <col min="26" max="26" width="7.7109375" style="128" customWidth="1"/>
    <col min="27" max="27" width="23.28515625" style="128" customWidth="1"/>
    <col min="28" max="28" width="21.28515625" style="128" customWidth="1"/>
    <col min="29" max="29" width="28.5703125" style="128" customWidth="1"/>
    <col min="30" max="30" width="17.42578125" style="128" customWidth="1"/>
    <col min="31" max="31" width="25.7109375" style="128" customWidth="1"/>
    <col min="32" max="32" width="17.42578125" style="128" customWidth="1"/>
    <col min="33" max="33" width="17.28515625" style="128" customWidth="1"/>
    <col min="34" max="34" width="14.7109375" style="128" customWidth="1"/>
    <col min="35" max="35" width="15.42578125" style="128" customWidth="1"/>
    <col min="36" max="36" width="20" style="128" customWidth="1"/>
    <col min="37" max="37" width="19.85546875" style="128" customWidth="1"/>
    <col min="38" max="38" width="26.7109375" style="128" customWidth="1"/>
    <col min="39" max="39" width="20.140625" style="128" customWidth="1"/>
    <col min="40" max="40" width="16.140625" style="128" customWidth="1"/>
    <col min="41" max="41" width="16.5703125" style="128" customWidth="1"/>
    <col min="42" max="42" width="16.28515625" style="128" customWidth="1"/>
    <col min="43" max="43" width="17.140625" style="128" customWidth="1"/>
    <col min="44" max="44" width="18" style="128" customWidth="1"/>
    <col min="45" max="45" width="16.140625" style="128" customWidth="1"/>
    <col min="46" max="46" width="18" style="128" customWidth="1"/>
    <col min="47" max="47" width="16.28515625" style="128" customWidth="1"/>
    <col min="48" max="48" width="19.7109375" style="128" customWidth="1"/>
    <col min="49" max="16384" width="9.140625" style="12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9" t="str">
        <f>'1. паспорт местоположение'!A5:C5</f>
        <v>Год раскрытия информации: 2024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59"/>
      <c r="AN5" s="359"/>
      <c r="AO5" s="359"/>
      <c r="AP5" s="359"/>
      <c r="AQ5" s="359"/>
      <c r="AR5" s="359"/>
      <c r="AS5" s="359"/>
      <c r="AT5" s="359"/>
      <c r="AU5" s="359"/>
      <c r="AV5" s="359"/>
    </row>
    <row r="6" spans="1:48" ht="18.75" x14ac:dyDescent="0.3">
      <c r="AV6" s="12"/>
    </row>
    <row r="7" spans="1:48" ht="18.75" x14ac:dyDescent="0.25">
      <c r="A7" s="366" t="s">
        <v>7</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ht="15.75" x14ac:dyDescent="0.25">
      <c r="A9" s="364" t="str">
        <f>'1. паспорт местоположение'!A9:C9</f>
        <v xml:space="preserve">Акционерное общество "Западная энергетическая компания" </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c r="AH9" s="364"/>
      <c r="AI9" s="364"/>
      <c r="AJ9" s="364"/>
      <c r="AK9" s="364"/>
      <c r="AL9" s="364"/>
      <c r="AM9" s="364"/>
      <c r="AN9" s="364"/>
      <c r="AO9" s="364"/>
      <c r="AP9" s="364"/>
      <c r="AQ9" s="364"/>
      <c r="AR9" s="364"/>
      <c r="AS9" s="364"/>
      <c r="AT9" s="364"/>
      <c r="AU9" s="364"/>
      <c r="AV9" s="364"/>
    </row>
    <row r="10" spans="1:48" ht="15.75" x14ac:dyDescent="0.25">
      <c r="A10" s="370" t="s">
        <v>6</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ht="15.75" x14ac:dyDescent="0.25">
      <c r="A12" s="371" t="str">
        <f>'1. паспорт местоположение'!A12:C12</f>
        <v>O_24-07</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row>
    <row r="13" spans="1:48" ht="15.75" x14ac:dyDescent="0.25">
      <c r="A13" s="370" t="s">
        <v>5</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75" x14ac:dyDescent="0.25">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2"/>
      <c r="AJ14" s="372"/>
      <c r="AK14" s="372"/>
      <c r="AL14" s="372"/>
      <c r="AM14" s="372"/>
      <c r="AN14" s="372"/>
      <c r="AO14" s="372"/>
      <c r="AP14" s="372"/>
      <c r="AQ14" s="372"/>
      <c r="AR14" s="372"/>
      <c r="AS14" s="372"/>
      <c r="AT14" s="372"/>
      <c r="AU14" s="372"/>
      <c r="AV14" s="372"/>
    </row>
    <row r="15" spans="1:48" ht="15.75" x14ac:dyDescent="0.25">
      <c r="A15" s="364" t="str">
        <f>'1. паспорт местоположение'!A15:C15</f>
        <v>Реконструкция трансформаторной подстанции 10/0,4 кВ (ТП-996) по адресу: г Калининград, бульвар Ф. Лефорта,18А замена РУ 10 кВ</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c r="AS15" s="364"/>
      <c r="AT15" s="364"/>
      <c r="AU15" s="364"/>
      <c r="AV15" s="364"/>
    </row>
    <row r="16" spans="1:48" ht="15.75" x14ac:dyDescent="0.25">
      <c r="A16" s="370" t="s">
        <v>4</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392"/>
      <c r="AB20" s="392"/>
      <c r="AC20" s="392"/>
      <c r="AD20" s="392"/>
      <c r="AE20" s="392"/>
      <c r="AF20" s="392"/>
      <c r="AG20" s="392"/>
      <c r="AH20" s="392"/>
      <c r="AI20" s="392"/>
      <c r="AJ20" s="392"/>
      <c r="AK20" s="392"/>
      <c r="AL20" s="392"/>
      <c r="AM20" s="392"/>
      <c r="AN20" s="392"/>
      <c r="AO20" s="392"/>
      <c r="AP20" s="392"/>
      <c r="AQ20" s="392"/>
      <c r="AR20" s="392"/>
      <c r="AS20" s="392"/>
      <c r="AT20" s="392"/>
      <c r="AU20" s="392"/>
      <c r="AV20" s="392"/>
    </row>
    <row r="21" spans="1:48" x14ac:dyDescent="0.25">
      <c r="A21" s="459" t="s">
        <v>406</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row>
    <row r="22" spans="1:48" ht="58.5" customHeight="1" x14ac:dyDescent="0.25">
      <c r="A22" s="460" t="s">
        <v>50</v>
      </c>
      <c r="B22" s="464" t="s">
        <v>22</v>
      </c>
      <c r="C22" s="450" t="s">
        <v>49</v>
      </c>
      <c r="D22" s="450" t="s">
        <v>48</v>
      </c>
      <c r="E22" s="467" t="s">
        <v>416</v>
      </c>
      <c r="F22" s="468"/>
      <c r="G22" s="468"/>
      <c r="H22" s="468"/>
      <c r="I22" s="468"/>
      <c r="J22" s="468"/>
      <c r="K22" s="468"/>
      <c r="L22" s="469"/>
      <c r="M22" s="450" t="s">
        <v>47</v>
      </c>
      <c r="N22" s="450" t="s">
        <v>46</v>
      </c>
      <c r="O22" s="450" t="s">
        <v>45</v>
      </c>
      <c r="P22" s="445" t="s">
        <v>228</v>
      </c>
      <c r="Q22" s="445" t="s">
        <v>44</v>
      </c>
      <c r="R22" s="445" t="s">
        <v>43</v>
      </c>
      <c r="S22" s="445" t="s">
        <v>42</v>
      </c>
      <c r="T22" s="445"/>
      <c r="U22" s="452" t="s">
        <v>41</v>
      </c>
      <c r="V22" s="452" t="s">
        <v>40</v>
      </c>
      <c r="W22" s="445" t="s">
        <v>39</v>
      </c>
      <c r="X22" s="445" t="s">
        <v>38</v>
      </c>
      <c r="Y22" s="445" t="s">
        <v>37</v>
      </c>
      <c r="Z22" s="452" t="s">
        <v>36</v>
      </c>
      <c r="AA22" s="445" t="s">
        <v>35</v>
      </c>
      <c r="AB22" s="445" t="s">
        <v>34</v>
      </c>
      <c r="AC22" s="445" t="s">
        <v>33</v>
      </c>
      <c r="AD22" s="445" t="s">
        <v>32</v>
      </c>
      <c r="AE22" s="445" t="s">
        <v>31</v>
      </c>
      <c r="AF22" s="445" t="s">
        <v>30</v>
      </c>
      <c r="AG22" s="445"/>
      <c r="AH22" s="445"/>
      <c r="AI22" s="445"/>
      <c r="AJ22" s="445"/>
      <c r="AK22" s="445"/>
      <c r="AL22" s="445" t="s">
        <v>29</v>
      </c>
      <c r="AM22" s="445"/>
      <c r="AN22" s="445"/>
      <c r="AO22" s="445"/>
      <c r="AP22" s="445" t="s">
        <v>28</v>
      </c>
      <c r="AQ22" s="445"/>
      <c r="AR22" s="445" t="s">
        <v>27</v>
      </c>
      <c r="AS22" s="445" t="s">
        <v>26</v>
      </c>
      <c r="AT22" s="445" t="s">
        <v>25</v>
      </c>
      <c r="AU22" s="445" t="s">
        <v>24</v>
      </c>
      <c r="AV22" s="453" t="s">
        <v>23</v>
      </c>
    </row>
    <row r="23" spans="1:48" ht="64.5" customHeight="1" x14ac:dyDescent="0.25">
      <c r="A23" s="461"/>
      <c r="B23" s="465"/>
      <c r="C23" s="463"/>
      <c r="D23" s="463"/>
      <c r="E23" s="455" t="s">
        <v>21</v>
      </c>
      <c r="F23" s="446" t="s">
        <v>126</v>
      </c>
      <c r="G23" s="446" t="s">
        <v>125</v>
      </c>
      <c r="H23" s="446" t="s">
        <v>124</v>
      </c>
      <c r="I23" s="448" t="s">
        <v>353</v>
      </c>
      <c r="J23" s="448" t="s">
        <v>354</v>
      </c>
      <c r="K23" s="448" t="s">
        <v>355</v>
      </c>
      <c r="L23" s="446" t="s">
        <v>74</v>
      </c>
      <c r="M23" s="463"/>
      <c r="N23" s="463"/>
      <c r="O23" s="463"/>
      <c r="P23" s="445"/>
      <c r="Q23" s="445"/>
      <c r="R23" s="445"/>
      <c r="S23" s="457" t="s">
        <v>2</v>
      </c>
      <c r="T23" s="457" t="s">
        <v>9</v>
      </c>
      <c r="U23" s="452"/>
      <c r="V23" s="452"/>
      <c r="W23" s="445"/>
      <c r="X23" s="445"/>
      <c r="Y23" s="445"/>
      <c r="Z23" s="445"/>
      <c r="AA23" s="445"/>
      <c r="AB23" s="445"/>
      <c r="AC23" s="445"/>
      <c r="AD23" s="445"/>
      <c r="AE23" s="445"/>
      <c r="AF23" s="445" t="s">
        <v>20</v>
      </c>
      <c r="AG23" s="445"/>
      <c r="AH23" s="445" t="s">
        <v>19</v>
      </c>
      <c r="AI23" s="445"/>
      <c r="AJ23" s="450" t="s">
        <v>18</v>
      </c>
      <c r="AK23" s="450" t="s">
        <v>17</v>
      </c>
      <c r="AL23" s="450" t="s">
        <v>16</v>
      </c>
      <c r="AM23" s="450" t="s">
        <v>15</v>
      </c>
      <c r="AN23" s="450" t="s">
        <v>14</v>
      </c>
      <c r="AO23" s="450" t="s">
        <v>13</v>
      </c>
      <c r="AP23" s="450" t="s">
        <v>12</v>
      </c>
      <c r="AQ23" s="450" t="s">
        <v>9</v>
      </c>
      <c r="AR23" s="445"/>
      <c r="AS23" s="445"/>
      <c r="AT23" s="445"/>
      <c r="AU23" s="445"/>
      <c r="AV23" s="454"/>
    </row>
    <row r="24" spans="1:48" ht="96.75" customHeight="1" x14ac:dyDescent="0.25">
      <c r="A24" s="462"/>
      <c r="B24" s="466"/>
      <c r="C24" s="451"/>
      <c r="D24" s="451"/>
      <c r="E24" s="456"/>
      <c r="F24" s="447"/>
      <c r="G24" s="447"/>
      <c r="H24" s="447"/>
      <c r="I24" s="449"/>
      <c r="J24" s="449"/>
      <c r="K24" s="449"/>
      <c r="L24" s="447"/>
      <c r="M24" s="451"/>
      <c r="N24" s="451"/>
      <c r="O24" s="451"/>
      <c r="P24" s="445"/>
      <c r="Q24" s="445"/>
      <c r="R24" s="445"/>
      <c r="S24" s="458"/>
      <c r="T24" s="458"/>
      <c r="U24" s="452"/>
      <c r="V24" s="452"/>
      <c r="W24" s="445"/>
      <c r="X24" s="445"/>
      <c r="Y24" s="445"/>
      <c r="Z24" s="445"/>
      <c r="AA24" s="445"/>
      <c r="AB24" s="445"/>
      <c r="AC24" s="445"/>
      <c r="AD24" s="445"/>
      <c r="AE24" s="445"/>
      <c r="AF24" s="143" t="s">
        <v>11</v>
      </c>
      <c r="AG24" s="143" t="s">
        <v>10</v>
      </c>
      <c r="AH24" s="144" t="s">
        <v>2</v>
      </c>
      <c r="AI24" s="144" t="s">
        <v>9</v>
      </c>
      <c r="AJ24" s="451"/>
      <c r="AK24" s="451"/>
      <c r="AL24" s="451"/>
      <c r="AM24" s="451"/>
      <c r="AN24" s="451"/>
      <c r="AO24" s="451"/>
      <c r="AP24" s="451"/>
      <c r="AQ24" s="451"/>
      <c r="AR24" s="445"/>
      <c r="AS24" s="445"/>
      <c r="AT24" s="445"/>
      <c r="AU24" s="445"/>
      <c r="AV24" s="454"/>
    </row>
    <row r="25" spans="1:48" s="147" customFormat="1" ht="11.25" x14ac:dyDescent="0.2">
      <c r="A25" s="145">
        <v>1</v>
      </c>
      <c r="B25" s="146">
        <v>2</v>
      </c>
      <c r="C25" s="146">
        <v>4</v>
      </c>
      <c r="D25" s="146">
        <v>5</v>
      </c>
      <c r="E25" s="146">
        <v>6</v>
      </c>
      <c r="F25" s="146">
        <f>E25+1</f>
        <v>7</v>
      </c>
      <c r="G25" s="146">
        <f t="shared" ref="G25:H25" si="0">F25+1</f>
        <v>8</v>
      </c>
      <c r="H25" s="146">
        <f t="shared" si="0"/>
        <v>9</v>
      </c>
      <c r="I25" s="146">
        <f t="shared" ref="I25" si="1">H25+1</f>
        <v>10</v>
      </c>
      <c r="J25" s="146">
        <f t="shared" ref="J25" si="2">I25+1</f>
        <v>11</v>
      </c>
      <c r="K25" s="146">
        <f t="shared" ref="K25" si="3">J25+1</f>
        <v>12</v>
      </c>
      <c r="L25" s="146">
        <f t="shared" ref="L25" si="4">K25+1</f>
        <v>13</v>
      </c>
      <c r="M25" s="146">
        <f t="shared" ref="M25" si="5">L25+1</f>
        <v>14</v>
      </c>
      <c r="N25" s="146">
        <f t="shared" ref="N25" si="6">M25+1</f>
        <v>15</v>
      </c>
      <c r="O25" s="146">
        <f t="shared" ref="O25" si="7">N25+1</f>
        <v>16</v>
      </c>
      <c r="P25" s="146">
        <f t="shared" ref="P25" si="8">O25+1</f>
        <v>17</v>
      </c>
      <c r="Q25" s="146">
        <f t="shared" ref="Q25" si="9">P25+1</f>
        <v>18</v>
      </c>
      <c r="R25" s="146">
        <f t="shared" ref="R25" si="10">Q25+1</f>
        <v>19</v>
      </c>
      <c r="S25" s="146">
        <f t="shared" ref="S25" si="11">R25+1</f>
        <v>20</v>
      </c>
      <c r="T25" s="146">
        <f t="shared" ref="T25" si="12">S25+1</f>
        <v>21</v>
      </c>
      <c r="U25" s="146">
        <f t="shared" ref="U25" si="13">T25+1</f>
        <v>22</v>
      </c>
      <c r="V25" s="146">
        <f t="shared" ref="V25" si="14">U25+1</f>
        <v>23</v>
      </c>
      <c r="W25" s="146">
        <f t="shared" ref="W25" si="15">V25+1</f>
        <v>24</v>
      </c>
      <c r="X25" s="146">
        <f t="shared" ref="X25" si="16">W25+1</f>
        <v>25</v>
      </c>
      <c r="Y25" s="146">
        <f t="shared" ref="Y25" si="17">X25+1</f>
        <v>26</v>
      </c>
      <c r="Z25" s="146">
        <f t="shared" ref="Z25" si="18">Y25+1</f>
        <v>27</v>
      </c>
      <c r="AA25" s="146">
        <f t="shared" ref="AA25" si="19">Z25+1</f>
        <v>28</v>
      </c>
      <c r="AB25" s="146">
        <f t="shared" ref="AB25" si="20">AA25+1</f>
        <v>29</v>
      </c>
      <c r="AC25" s="146">
        <f t="shared" ref="AC25" si="21">AB25+1</f>
        <v>30</v>
      </c>
      <c r="AD25" s="146">
        <f t="shared" ref="AD25" si="22">AC25+1</f>
        <v>31</v>
      </c>
      <c r="AE25" s="146">
        <f t="shared" ref="AE25" si="23">AD25+1</f>
        <v>32</v>
      </c>
      <c r="AF25" s="146">
        <f t="shared" ref="AF25" si="24">AE25+1</f>
        <v>33</v>
      </c>
      <c r="AG25" s="146">
        <f t="shared" ref="AG25" si="25">AF25+1</f>
        <v>34</v>
      </c>
      <c r="AH25" s="146">
        <f t="shared" ref="AH25" si="26">AG25+1</f>
        <v>35</v>
      </c>
      <c r="AI25" s="146">
        <f t="shared" ref="AI25" si="27">AH25+1</f>
        <v>36</v>
      </c>
      <c r="AJ25" s="146">
        <f t="shared" ref="AJ25" si="28">AI25+1</f>
        <v>37</v>
      </c>
      <c r="AK25" s="146">
        <f t="shared" ref="AK25" si="29">AJ25+1</f>
        <v>38</v>
      </c>
      <c r="AL25" s="146">
        <f t="shared" ref="AL25" si="30">AK25+1</f>
        <v>39</v>
      </c>
      <c r="AM25" s="146">
        <f t="shared" ref="AM25" si="31">AL25+1</f>
        <v>40</v>
      </c>
      <c r="AN25" s="146">
        <f t="shared" ref="AN25" si="32">AM25+1</f>
        <v>41</v>
      </c>
      <c r="AO25" s="146">
        <f t="shared" ref="AO25" si="33">AN25+1</f>
        <v>42</v>
      </c>
      <c r="AP25" s="146">
        <f t="shared" ref="AP25" si="34">AO25+1</f>
        <v>43</v>
      </c>
      <c r="AQ25" s="146">
        <f t="shared" ref="AQ25" si="35">AP25+1</f>
        <v>44</v>
      </c>
      <c r="AR25" s="146">
        <f t="shared" ref="AR25" si="36">AQ25+1</f>
        <v>45</v>
      </c>
      <c r="AS25" s="146">
        <f t="shared" ref="AS25" si="37">AR25+1</f>
        <v>46</v>
      </c>
      <c r="AT25" s="146">
        <f t="shared" ref="AT25" si="38">AS25+1</f>
        <v>47</v>
      </c>
      <c r="AU25" s="146">
        <f t="shared" ref="AU25" si="39">AT25+1</f>
        <v>48</v>
      </c>
      <c r="AV25" s="146">
        <f t="shared" ref="AV25" si="40">AU25+1</f>
        <v>49</v>
      </c>
    </row>
    <row r="26" spans="1:48" s="153" customFormat="1" ht="15.75" x14ac:dyDescent="0.25">
      <c r="A26" s="148"/>
      <c r="B26" s="149"/>
      <c r="C26" s="149"/>
      <c r="D26" s="163"/>
      <c r="E26" s="149"/>
      <c r="F26" s="149"/>
      <c r="G26" s="149"/>
      <c r="H26" s="149"/>
      <c r="I26" s="149"/>
      <c r="J26" s="149"/>
      <c r="K26" s="149"/>
      <c r="L26" s="149"/>
      <c r="M26" s="149"/>
      <c r="N26" s="149"/>
      <c r="O26" s="150"/>
      <c r="P26" s="150"/>
      <c r="Q26" s="149"/>
      <c r="R26" s="150"/>
      <c r="S26" s="150"/>
      <c r="T26" s="150"/>
      <c r="U26" s="150"/>
      <c r="V26" s="150"/>
      <c r="W26" s="150"/>
      <c r="X26" s="150"/>
      <c r="Y26" s="150"/>
      <c r="Z26" s="150"/>
      <c r="AA26" s="150"/>
      <c r="AB26" s="150"/>
      <c r="AC26" s="150"/>
      <c r="AD26" s="149"/>
      <c r="AE26" s="149"/>
      <c r="AF26" s="151"/>
      <c r="AG26" s="151"/>
      <c r="AH26" s="152"/>
      <c r="AI26" s="152"/>
      <c r="AJ26" s="152"/>
      <c r="AK26" s="152"/>
      <c r="AL26" s="149"/>
      <c r="AM26" s="149"/>
      <c r="AN26" s="149"/>
      <c r="AO26" s="149"/>
      <c r="AP26" s="186"/>
      <c r="AQ26" s="186"/>
      <c r="AR26" s="186"/>
      <c r="AS26" s="186"/>
      <c r="AT26" s="186"/>
      <c r="AU26" s="149"/>
      <c r="AV26" s="14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27" zoomScale="90" zoomScaleNormal="90" zoomScaleSheetLayoutView="90" workbookViewId="0">
      <selection activeCell="B137" sqref="B137:B142"/>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5" t="str">
        <f>'1. паспорт местоположение'!A5:C5</f>
        <v>Год раскрытия информации: 2024 год</v>
      </c>
      <c r="B5" s="475"/>
      <c r="C5" s="52"/>
      <c r="D5" s="52"/>
      <c r="E5" s="52"/>
      <c r="F5" s="52"/>
      <c r="G5" s="52"/>
      <c r="H5" s="52"/>
    </row>
    <row r="6" spans="1:8" ht="18.75" x14ac:dyDescent="0.3">
      <c r="A6" s="85"/>
      <c r="B6" s="85"/>
      <c r="C6" s="85"/>
      <c r="D6" s="85"/>
      <c r="E6" s="85"/>
      <c r="F6" s="85"/>
      <c r="G6" s="85"/>
      <c r="H6" s="85"/>
    </row>
    <row r="7" spans="1:8" ht="18.75" x14ac:dyDescent="0.25">
      <c r="A7" s="366" t="s">
        <v>7</v>
      </c>
      <c r="B7" s="366"/>
      <c r="C7" s="110"/>
      <c r="D7" s="110"/>
      <c r="E7" s="110"/>
      <c r="F7" s="110"/>
      <c r="G7" s="110"/>
      <c r="H7" s="110"/>
    </row>
    <row r="8" spans="1:8" ht="18.75" x14ac:dyDescent="0.25">
      <c r="A8" s="110"/>
      <c r="B8" s="110"/>
      <c r="C8" s="110"/>
      <c r="D8" s="110"/>
      <c r="E8" s="110"/>
      <c r="F8" s="110"/>
      <c r="G8" s="110"/>
      <c r="H8" s="110"/>
    </row>
    <row r="9" spans="1:8" x14ac:dyDescent="0.25">
      <c r="A9" s="364" t="str">
        <f>'1. паспорт местоположение'!A9:C9</f>
        <v xml:space="preserve">Акционерное общество "Западная энергетическая компания" </v>
      </c>
      <c r="B9" s="364"/>
      <c r="C9" s="112"/>
      <c r="D9" s="112"/>
      <c r="E9" s="112"/>
      <c r="F9" s="112"/>
      <c r="G9" s="112"/>
      <c r="H9" s="112"/>
    </row>
    <row r="10" spans="1:8" x14ac:dyDescent="0.25">
      <c r="A10" s="370" t="s">
        <v>6</v>
      </c>
      <c r="B10" s="370"/>
      <c r="C10" s="113"/>
      <c r="D10" s="113"/>
      <c r="E10" s="113"/>
      <c r="F10" s="113"/>
      <c r="G10" s="113"/>
      <c r="H10" s="113"/>
    </row>
    <row r="11" spans="1:8" ht="18.75" x14ac:dyDescent="0.25">
      <c r="A11" s="110"/>
      <c r="B11" s="110"/>
      <c r="C11" s="110"/>
      <c r="D11" s="110"/>
      <c r="E11" s="110"/>
      <c r="F11" s="110"/>
      <c r="G11" s="110"/>
      <c r="H11" s="110"/>
    </row>
    <row r="12" spans="1:8" ht="30.75" customHeight="1" x14ac:dyDescent="0.25">
      <c r="A12" s="364" t="str">
        <f>'1. паспорт местоположение'!A12:C12</f>
        <v>O_24-07</v>
      </c>
      <c r="B12" s="364"/>
      <c r="C12" s="112"/>
      <c r="D12" s="112"/>
      <c r="E12" s="112"/>
      <c r="F12" s="112"/>
      <c r="G12" s="112"/>
      <c r="H12" s="112"/>
    </row>
    <row r="13" spans="1:8" x14ac:dyDescent="0.25">
      <c r="A13" s="370" t="s">
        <v>5</v>
      </c>
      <c r="B13" s="370"/>
      <c r="C13" s="113"/>
      <c r="D13" s="113"/>
      <c r="E13" s="113"/>
      <c r="F13" s="113"/>
      <c r="G13" s="113"/>
      <c r="H13" s="113"/>
    </row>
    <row r="14" spans="1:8" ht="18.75" x14ac:dyDescent="0.25">
      <c r="A14" s="127"/>
      <c r="B14" s="127"/>
      <c r="C14" s="127"/>
      <c r="D14" s="127"/>
      <c r="E14" s="127"/>
      <c r="F14" s="127"/>
      <c r="G14" s="127"/>
      <c r="H14" s="127"/>
    </row>
    <row r="15" spans="1:8" ht="63.6" customHeight="1" x14ac:dyDescent="0.25">
      <c r="A15" s="391" t="str">
        <f>'1. паспорт местоположение'!A15:C15</f>
        <v>Реконструкция трансформаторной подстанции 10/0,4 кВ (ТП-996) по адресу: г Калининград, бульвар Ф. Лефорта,18А замена РУ 10 кВ</v>
      </c>
      <c r="B15" s="391"/>
      <c r="C15" s="112"/>
      <c r="D15" s="112"/>
      <c r="E15" s="112"/>
      <c r="F15" s="112"/>
      <c r="G15" s="112"/>
      <c r="H15" s="112"/>
    </row>
    <row r="16" spans="1:8" x14ac:dyDescent="0.25">
      <c r="A16" s="370" t="s">
        <v>4</v>
      </c>
      <c r="B16" s="370"/>
      <c r="C16" s="113"/>
      <c r="D16" s="113"/>
      <c r="E16" s="113"/>
      <c r="F16" s="113"/>
      <c r="G16" s="113"/>
      <c r="H16" s="113"/>
    </row>
    <row r="17" spans="1:2" x14ac:dyDescent="0.25">
      <c r="B17" s="59"/>
    </row>
    <row r="18" spans="1:2" ht="33.75" customHeight="1" x14ac:dyDescent="0.25">
      <c r="A18" s="470" t="s">
        <v>407</v>
      </c>
      <c r="B18" s="471"/>
    </row>
    <row r="19" spans="1:2" x14ac:dyDescent="0.25">
      <c r="B19" s="24"/>
    </row>
    <row r="20" spans="1:2" ht="16.5" thickBot="1" x14ac:dyDescent="0.3">
      <c r="B20" s="60"/>
    </row>
    <row r="21" spans="1:2" ht="34.15" customHeight="1" thickBot="1" x14ac:dyDescent="0.3">
      <c r="A21" s="61" t="s">
        <v>304</v>
      </c>
      <c r="B21" s="62" t="str">
        <f>A15</f>
        <v>Реконструкция трансформаторной подстанции 10/0,4 кВ (ТП-996) по адресу: г Калининград, бульвар Ф. Лефорта,18А замена РУ 10 кВ</v>
      </c>
    </row>
    <row r="22" spans="1:2" ht="30" customHeight="1" thickBot="1" x14ac:dyDescent="0.3">
      <c r="A22" s="61" t="s">
        <v>305</v>
      </c>
      <c r="B22" s="62" t="str">
        <f>'1. паспорт местоположение'!C27</f>
        <v xml:space="preserve">г. Калининград, бульвар Ф. Лефорта, 18А </v>
      </c>
    </row>
    <row r="23" spans="1:2" ht="16.5" thickBot="1" x14ac:dyDescent="0.3">
      <c r="A23" s="61" t="s">
        <v>289</v>
      </c>
      <c r="B23" s="63" t="s">
        <v>610</v>
      </c>
    </row>
    <row r="24" spans="1:2" ht="16.5" thickBot="1" x14ac:dyDescent="0.3">
      <c r="A24" s="61" t="s">
        <v>306</v>
      </c>
      <c r="B24" s="63">
        <v>0</v>
      </c>
    </row>
    <row r="25" spans="1:2" ht="16.5" thickBot="1" x14ac:dyDescent="0.3">
      <c r="A25" s="64" t="s">
        <v>307</v>
      </c>
      <c r="B25" s="334">
        <f>'6.1. Паспорт сетевой график'!D53</f>
        <v>46022</v>
      </c>
    </row>
    <row r="26" spans="1:2" ht="16.5" thickBot="1" x14ac:dyDescent="0.3">
      <c r="A26" s="65" t="s">
        <v>308</v>
      </c>
      <c r="B26" s="330" t="s">
        <v>611</v>
      </c>
    </row>
    <row r="27" spans="1:2" ht="29.25" thickBot="1" x14ac:dyDescent="0.3">
      <c r="A27" s="72" t="s">
        <v>618</v>
      </c>
      <c r="B27" s="331" t="str">
        <f>'6.2. Паспорт фин осв ввод'!D24</f>
        <v>нд</v>
      </c>
    </row>
    <row r="28" spans="1:2" ht="42" customHeight="1" thickBot="1" x14ac:dyDescent="0.3">
      <c r="A28" s="67" t="s">
        <v>309</v>
      </c>
      <c r="B28" s="67" t="s">
        <v>636</v>
      </c>
    </row>
    <row r="29" spans="1:2" ht="29.25" thickBot="1" x14ac:dyDescent="0.3">
      <c r="A29" s="73" t="s">
        <v>310</v>
      </c>
      <c r="B29" s="104"/>
    </row>
    <row r="30" spans="1:2" ht="29.25" thickBot="1" x14ac:dyDescent="0.3">
      <c r="A30" s="73" t="s">
        <v>311</v>
      </c>
      <c r="B30" s="104"/>
    </row>
    <row r="31" spans="1:2" ht="16.5" thickBot="1" x14ac:dyDescent="0.3">
      <c r="A31" s="67" t="s">
        <v>312</v>
      </c>
      <c r="B31" s="104"/>
    </row>
    <row r="32" spans="1:2" ht="29.25" thickBot="1" x14ac:dyDescent="0.3">
      <c r="A32" s="73" t="s">
        <v>313</v>
      </c>
      <c r="B32" s="104"/>
    </row>
    <row r="33" spans="1:3" s="154" customFormat="1" ht="16.5" thickBot="1" x14ac:dyDescent="0.3">
      <c r="A33" s="161"/>
      <c r="B33" s="162"/>
      <c r="C33" s="154">
        <v>10</v>
      </c>
    </row>
    <row r="34" spans="1:3" ht="16.5" thickBot="1" x14ac:dyDescent="0.3">
      <c r="A34" s="67" t="s">
        <v>315</v>
      </c>
      <c r="B34" s="93"/>
    </row>
    <row r="35" spans="1:3" ht="16.5" thickBot="1" x14ac:dyDescent="0.3">
      <c r="A35" s="67" t="s">
        <v>316</v>
      </c>
      <c r="B35" s="104"/>
      <c r="C35" s="32">
        <v>1</v>
      </c>
    </row>
    <row r="36" spans="1:3" ht="16.5" thickBot="1" x14ac:dyDescent="0.3">
      <c r="A36" s="67" t="s">
        <v>317</v>
      </c>
      <c r="B36" s="104"/>
      <c r="C36" s="32">
        <v>2</v>
      </c>
    </row>
    <row r="37" spans="1:3" s="154" customFormat="1" ht="16.5" thickBot="1" x14ac:dyDescent="0.3">
      <c r="A37" s="91" t="s">
        <v>314</v>
      </c>
      <c r="B37" s="92"/>
      <c r="C37" s="154">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4">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4">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4">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4" customFormat="1" ht="16.5" thickBot="1" x14ac:dyDescent="0.3">
      <c r="A54" s="91" t="s">
        <v>314</v>
      </c>
      <c r="B54" s="92"/>
      <c r="C54" s="154">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4" customFormat="1" ht="16.5" thickBot="1" x14ac:dyDescent="0.3">
      <c r="A58" s="91" t="s">
        <v>314</v>
      </c>
      <c r="B58" s="92"/>
      <c r="C58" s="154">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4" customFormat="1" ht="16.5" thickBot="1" x14ac:dyDescent="0.3">
      <c r="A62" s="91" t="s">
        <v>314</v>
      </c>
      <c r="B62" s="92"/>
      <c r="C62" s="154">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4" customFormat="1" ht="16.5" thickBot="1" x14ac:dyDescent="0.3">
      <c r="A66" s="91" t="s">
        <v>314</v>
      </c>
      <c r="B66" s="92"/>
      <c r="C66" s="154">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4" customFormat="1" ht="16.5" thickBot="1" x14ac:dyDescent="0.3">
      <c r="A71" s="161"/>
      <c r="B71" s="162"/>
      <c r="C71" s="154">
        <v>30</v>
      </c>
    </row>
    <row r="72" spans="1:3" ht="16.5" thickBot="1" x14ac:dyDescent="0.3">
      <c r="A72" s="67" t="s">
        <v>315</v>
      </c>
      <c r="B72" s="93"/>
    </row>
    <row r="73" spans="1:3" ht="16.5" thickBot="1" x14ac:dyDescent="0.3">
      <c r="A73" s="67" t="s">
        <v>316</v>
      </c>
      <c r="B73" s="104"/>
      <c r="C73" s="32">
        <v>1</v>
      </c>
    </row>
    <row r="74" spans="1:3" ht="16.5" thickBot="1" x14ac:dyDescent="0.3">
      <c r="A74" s="67" t="s">
        <v>317</v>
      </c>
      <c r="B74" s="104"/>
      <c r="C74" s="32">
        <v>2</v>
      </c>
    </row>
    <row r="75" spans="1:3" s="154" customFormat="1" ht="16.5" thickBot="1" x14ac:dyDescent="0.3">
      <c r="A75" s="161"/>
      <c r="B75" s="162"/>
      <c r="C75" s="154">
        <v>30</v>
      </c>
    </row>
    <row r="76" spans="1:3" ht="16.5" thickBot="1" x14ac:dyDescent="0.3">
      <c r="A76" s="67" t="s">
        <v>315</v>
      </c>
      <c r="B76" s="93"/>
    </row>
    <row r="77" spans="1:3" ht="16.5" thickBot="1" x14ac:dyDescent="0.3">
      <c r="A77" s="67" t="s">
        <v>316</v>
      </c>
      <c r="B77" s="104"/>
      <c r="C77" s="32">
        <v>1</v>
      </c>
    </row>
    <row r="78" spans="1:3" ht="16.5" thickBot="1" x14ac:dyDescent="0.3">
      <c r="A78" s="67" t="s">
        <v>317</v>
      </c>
      <c r="B78" s="104"/>
      <c r="C78" s="32">
        <v>2</v>
      </c>
    </row>
    <row r="79" spans="1:3" s="154" customFormat="1" ht="16.5" thickBot="1" x14ac:dyDescent="0.3">
      <c r="A79" s="161"/>
      <c r="B79" s="162"/>
      <c r="C79" s="154">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4" customFormat="1" ht="16.5" thickBot="1" x14ac:dyDescent="0.3">
      <c r="A83" s="91" t="s">
        <v>314</v>
      </c>
      <c r="B83" s="92"/>
      <c r="C83" s="154">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4" customFormat="1" ht="16.5" thickBot="1" x14ac:dyDescent="0.3">
      <c r="A87" s="91" t="s">
        <v>314</v>
      </c>
      <c r="B87" s="92"/>
      <c r="C87" s="154">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4" customFormat="1" ht="16.5" thickBot="1" x14ac:dyDescent="0.3">
      <c r="A91" s="91" t="s">
        <v>314</v>
      </c>
      <c r="B91" s="92"/>
      <c r="C91" s="154">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4" customFormat="1" ht="16.5" thickBot="1" x14ac:dyDescent="0.3">
      <c r="A95" s="91" t="s">
        <v>314</v>
      </c>
      <c r="B95" s="92"/>
      <c r="C95" s="154">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4" customFormat="1" ht="16.5" thickBot="1" x14ac:dyDescent="0.3">
      <c r="A99" s="91" t="s">
        <v>314</v>
      </c>
      <c r="B99" s="92"/>
      <c r="C99" s="154">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4" customFormat="1" ht="16.5" thickBot="1" x14ac:dyDescent="0.3">
      <c r="A103" s="91" t="s">
        <v>314</v>
      </c>
      <c r="B103" s="92"/>
      <c r="C103" s="154">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4" customFormat="1" ht="16.5" thickBot="1" x14ac:dyDescent="0.3">
      <c r="A107" s="91" t="s">
        <v>314</v>
      </c>
      <c r="B107" s="92"/>
      <c r="C107" s="154">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9">
        <f xml:space="preserve"> SUMIF(C33:C110, 1,B33:B110)</f>
        <v>0</v>
      </c>
    </row>
    <row r="118" spans="1:2" ht="16.5" thickBot="1" x14ac:dyDescent="0.3">
      <c r="A118" s="64" t="s">
        <v>326</v>
      </c>
      <c r="B118" s="94" t="e">
        <f>B119/$B$27</f>
        <v>#VALUE!</v>
      </c>
    </row>
    <row r="119" spans="1:2" ht="16.5" thickBot="1" x14ac:dyDescent="0.3">
      <c r="A119" s="65" t="s">
        <v>327</v>
      </c>
      <c r="B119" s="179">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80"/>
    </row>
    <row r="128" spans="1:2" ht="16.5" thickBot="1" x14ac:dyDescent="0.3">
      <c r="A128" s="68" t="s">
        <v>312</v>
      </c>
      <c r="B128" s="181"/>
    </row>
    <row r="129" spans="1:2" ht="16.5" thickBot="1" x14ac:dyDescent="0.3">
      <c r="A129" s="68" t="s">
        <v>337</v>
      </c>
      <c r="B129" s="180"/>
    </row>
    <row r="130" spans="1:2" ht="16.5" thickBot="1" x14ac:dyDescent="0.3">
      <c r="A130" s="68" t="s">
        <v>338</v>
      </c>
      <c r="B130" s="181"/>
    </row>
    <row r="131" spans="1:2" ht="16.5" thickBot="1" x14ac:dyDescent="0.3">
      <c r="A131" s="77" t="s">
        <v>339</v>
      </c>
      <c r="B131" s="107"/>
    </row>
    <row r="132" spans="1:2" ht="16.5" thickBot="1" x14ac:dyDescent="0.3">
      <c r="A132" s="64" t="s">
        <v>340</v>
      </c>
      <c r="B132" s="75"/>
    </row>
    <row r="133" spans="1:2" ht="16.5" thickBot="1" x14ac:dyDescent="0.3">
      <c r="A133" s="70" t="s">
        <v>341</v>
      </c>
      <c r="B133" s="178"/>
    </row>
    <row r="134" spans="1:2" ht="16.5" thickBot="1" x14ac:dyDescent="0.3">
      <c r="A134" s="70" t="s">
        <v>342</v>
      </c>
      <c r="B134" s="78" t="s">
        <v>543</v>
      </c>
    </row>
    <row r="135" spans="1:2" ht="16.5" thickBot="1" x14ac:dyDescent="0.3">
      <c r="A135" s="70" t="s">
        <v>343</v>
      </c>
      <c r="B135" s="78" t="s">
        <v>543</v>
      </c>
    </row>
    <row r="136" spans="1:2" ht="29.25" thickBot="1" x14ac:dyDescent="0.3">
      <c r="A136" s="79" t="s">
        <v>344</v>
      </c>
      <c r="B136" s="76"/>
    </row>
    <row r="137" spans="1:2" ht="28.5" customHeight="1" x14ac:dyDescent="0.25">
      <c r="A137" s="66" t="s">
        <v>345</v>
      </c>
      <c r="B137" s="472" t="s">
        <v>543</v>
      </c>
    </row>
    <row r="138" spans="1:2" x14ac:dyDescent="0.25">
      <c r="A138" s="70" t="s">
        <v>346</v>
      </c>
      <c r="B138" s="473"/>
    </row>
    <row r="139" spans="1:2" x14ac:dyDescent="0.25">
      <c r="A139" s="70" t="s">
        <v>347</v>
      </c>
      <c r="B139" s="473"/>
    </row>
    <row r="140" spans="1:2" x14ac:dyDescent="0.25">
      <c r="A140" s="70" t="s">
        <v>348</v>
      </c>
      <c r="B140" s="473"/>
    </row>
    <row r="141" spans="1:2" x14ac:dyDescent="0.25">
      <c r="A141" s="70" t="s">
        <v>349</v>
      </c>
      <c r="B141" s="473"/>
    </row>
    <row r="142" spans="1:2" ht="16.5" thickBot="1" x14ac:dyDescent="0.3">
      <c r="A142" s="80" t="s">
        <v>350</v>
      </c>
      <c r="B142" s="474"/>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20" customWidth="1"/>
    <col min="2" max="2" width="35.85546875" style="120" customWidth="1"/>
    <col min="3" max="3" width="31.140625" style="120" customWidth="1"/>
    <col min="4" max="4" width="25" style="120" customWidth="1"/>
    <col min="5" max="5" width="50" style="120" customWidth="1"/>
    <col min="6" max="6" width="57" style="120" customWidth="1"/>
    <col min="7" max="7" width="75" style="120" customWidth="1"/>
    <col min="8" max="10" width="20.5703125" style="120" customWidth="1"/>
    <col min="11" max="11" width="16" style="120" customWidth="1"/>
    <col min="12" max="12" width="20.5703125" style="120" customWidth="1"/>
    <col min="13" max="13" width="21.28515625" style="120" customWidth="1"/>
    <col min="14" max="14" width="23.85546875" style="120" customWidth="1"/>
    <col min="15" max="15" width="17.85546875" style="120" customWidth="1"/>
    <col min="16" max="16" width="23.85546875" style="120" customWidth="1"/>
    <col min="17" max="17" width="127.5703125" style="120" customWidth="1"/>
    <col min="18" max="18" width="92.42578125" style="120" customWidth="1"/>
    <col min="19" max="19" width="51.5703125" style="120" customWidth="1"/>
    <col min="20" max="16384" width="9.140625" style="12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9" t="str">
        <f>'1. паспорт местоположение'!A5:C5</f>
        <v>Год раскрытия информации: 2024 год</v>
      </c>
      <c r="B4" s="359"/>
      <c r="C4" s="359"/>
      <c r="D4" s="359"/>
      <c r="E4" s="359"/>
      <c r="F4" s="359"/>
      <c r="G4" s="359"/>
      <c r="H4" s="359"/>
      <c r="I4" s="359"/>
      <c r="J4" s="359"/>
      <c r="K4" s="359"/>
      <c r="L4" s="359"/>
      <c r="M4" s="359"/>
      <c r="N4" s="359"/>
      <c r="O4" s="359"/>
      <c r="P4" s="359"/>
      <c r="Q4" s="359"/>
      <c r="R4" s="359"/>
      <c r="S4" s="359"/>
    </row>
    <row r="5" spans="1:28" s="14" customFormat="1" ht="15.75" x14ac:dyDescent="0.2">
      <c r="A5" s="108"/>
    </row>
    <row r="6" spans="1:28" s="14" customFormat="1" ht="18.75" x14ac:dyDescent="0.2">
      <c r="A6" s="366" t="s">
        <v>7</v>
      </c>
      <c r="B6" s="366"/>
      <c r="C6" s="366"/>
      <c r="D6" s="366"/>
      <c r="E6" s="366"/>
      <c r="F6" s="366"/>
      <c r="G6" s="366"/>
      <c r="H6" s="366"/>
      <c r="I6" s="366"/>
      <c r="J6" s="366"/>
      <c r="K6" s="366"/>
      <c r="L6" s="366"/>
      <c r="M6" s="366"/>
      <c r="N6" s="366"/>
      <c r="O6" s="366"/>
      <c r="P6" s="366"/>
      <c r="Q6" s="366"/>
      <c r="R6" s="366"/>
      <c r="S6" s="366"/>
      <c r="T6" s="110"/>
      <c r="U6" s="110"/>
      <c r="V6" s="110"/>
      <c r="W6" s="110"/>
      <c r="X6" s="110"/>
      <c r="Y6" s="110"/>
      <c r="Z6" s="110"/>
      <c r="AA6" s="110"/>
      <c r="AB6" s="110"/>
    </row>
    <row r="7" spans="1:28" s="14" customFormat="1" ht="18.75" x14ac:dyDescent="0.2">
      <c r="A7" s="366"/>
      <c r="B7" s="366"/>
      <c r="C7" s="366"/>
      <c r="D7" s="366"/>
      <c r="E7" s="366"/>
      <c r="F7" s="366"/>
      <c r="G7" s="366"/>
      <c r="H7" s="366"/>
      <c r="I7" s="366"/>
      <c r="J7" s="366"/>
      <c r="K7" s="366"/>
      <c r="L7" s="366"/>
      <c r="M7" s="366"/>
      <c r="N7" s="366"/>
      <c r="O7" s="366"/>
      <c r="P7" s="366"/>
      <c r="Q7" s="366"/>
      <c r="R7" s="366"/>
      <c r="S7" s="366"/>
      <c r="T7" s="110"/>
      <c r="U7" s="110"/>
      <c r="V7" s="110"/>
      <c r="W7" s="110"/>
      <c r="X7" s="110"/>
      <c r="Y7" s="110"/>
      <c r="Z7" s="110"/>
      <c r="AA7" s="110"/>
      <c r="AB7" s="110"/>
    </row>
    <row r="8" spans="1:28" s="14" customFormat="1" ht="18.75" x14ac:dyDescent="0.2">
      <c r="A8" s="364" t="str">
        <f>'1. паспорт местоположение'!A9:C9</f>
        <v xml:space="preserve">Акционерное общество "Западная энергетическая компания" </v>
      </c>
      <c r="B8" s="364"/>
      <c r="C8" s="364"/>
      <c r="D8" s="364"/>
      <c r="E8" s="364"/>
      <c r="F8" s="364"/>
      <c r="G8" s="364"/>
      <c r="H8" s="364"/>
      <c r="I8" s="364"/>
      <c r="J8" s="364"/>
      <c r="K8" s="364"/>
      <c r="L8" s="364"/>
      <c r="M8" s="364"/>
      <c r="N8" s="364"/>
      <c r="O8" s="364"/>
      <c r="P8" s="364"/>
      <c r="Q8" s="364"/>
      <c r="R8" s="364"/>
      <c r="S8" s="364"/>
      <c r="T8" s="110"/>
      <c r="U8" s="110"/>
      <c r="V8" s="110"/>
      <c r="W8" s="110"/>
      <c r="X8" s="110"/>
      <c r="Y8" s="110"/>
      <c r="Z8" s="110"/>
      <c r="AA8" s="110"/>
      <c r="AB8" s="110"/>
    </row>
    <row r="9" spans="1:28" s="14" customFormat="1" ht="18.75" x14ac:dyDescent="0.2">
      <c r="A9" s="370" t="s">
        <v>6</v>
      </c>
      <c r="B9" s="370"/>
      <c r="C9" s="370"/>
      <c r="D9" s="370"/>
      <c r="E9" s="370"/>
      <c r="F9" s="370"/>
      <c r="G9" s="370"/>
      <c r="H9" s="370"/>
      <c r="I9" s="370"/>
      <c r="J9" s="370"/>
      <c r="K9" s="370"/>
      <c r="L9" s="370"/>
      <c r="M9" s="370"/>
      <c r="N9" s="370"/>
      <c r="O9" s="370"/>
      <c r="P9" s="370"/>
      <c r="Q9" s="370"/>
      <c r="R9" s="370"/>
      <c r="S9" s="370"/>
      <c r="T9" s="110"/>
      <c r="U9" s="110"/>
      <c r="V9" s="110"/>
      <c r="W9" s="110"/>
      <c r="X9" s="110"/>
      <c r="Y9" s="110"/>
      <c r="Z9" s="110"/>
      <c r="AA9" s="110"/>
      <c r="AB9" s="110"/>
    </row>
    <row r="10" spans="1:28" s="14" customFormat="1" ht="18.75" x14ac:dyDescent="0.2">
      <c r="A10" s="366"/>
      <c r="B10" s="366"/>
      <c r="C10" s="366"/>
      <c r="D10" s="366"/>
      <c r="E10" s="366"/>
      <c r="F10" s="366"/>
      <c r="G10" s="366"/>
      <c r="H10" s="366"/>
      <c r="I10" s="366"/>
      <c r="J10" s="366"/>
      <c r="K10" s="366"/>
      <c r="L10" s="366"/>
      <c r="M10" s="366"/>
      <c r="N10" s="366"/>
      <c r="O10" s="366"/>
      <c r="P10" s="366"/>
      <c r="Q10" s="366"/>
      <c r="R10" s="366"/>
      <c r="S10" s="366"/>
      <c r="T10" s="110"/>
      <c r="U10" s="110"/>
      <c r="V10" s="110"/>
      <c r="W10" s="110"/>
      <c r="X10" s="110"/>
      <c r="Y10" s="110"/>
      <c r="Z10" s="110"/>
      <c r="AA10" s="110"/>
      <c r="AB10" s="110"/>
    </row>
    <row r="11" spans="1:28" s="14" customFormat="1" ht="18.75" x14ac:dyDescent="0.2">
      <c r="A11" s="371" t="str">
        <f>'1. паспорт местоположение'!A12:C12</f>
        <v>O_24-07</v>
      </c>
      <c r="B11" s="371"/>
      <c r="C11" s="371"/>
      <c r="D11" s="371"/>
      <c r="E11" s="371"/>
      <c r="F11" s="371"/>
      <c r="G11" s="371"/>
      <c r="H11" s="371"/>
      <c r="I11" s="371"/>
      <c r="J11" s="371"/>
      <c r="K11" s="371"/>
      <c r="L11" s="371"/>
      <c r="M11" s="371"/>
      <c r="N11" s="371"/>
      <c r="O11" s="371"/>
      <c r="P11" s="371"/>
      <c r="Q11" s="371"/>
      <c r="R11" s="371"/>
      <c r="S11" s="371"/>
      <c r="T11" s="110"/>
      <c r="U11" s="110"/>
      <c r="V11" s="110"/>
      <c r="W11" s="110"/>
      <c r="X11" s="110"/>
      <c r="Y11" s="110"/>
      <c r="Z11" s="110"/>
      <c r="AA11" s="110"/>
      <c r="AB11" s="110"/>
    </row>
    <row r="12" spans="1:28" s="14" customFormat="1" ht="18.75" x14ac:dyDescent="0.2">
      <c r="A12" s="370" t="s">
        <v>5</v>
      </c>
      <c r="B12" s="370"/>
      <c r="C12" s="370"/>
      <c r="D12" s="370"/>
      <c r="E12" s="370"/>
      <c r="F12" s="370"/>
      <c r="G12" s="370"/>
      <c r="H12" s="370"/>
      <c r="I12" s="370"/>
      <c r="J12" s="370"/>
      <c r="K12" s="370"/>
      <c r="L12" s="370"/>
      <c r="M12" s="370"/>
      <c r="N12" s="370"/>
      <c r="O12" s="370"/>
      <c r="P12" s="370"/>
      <c r="Q12" s="370"/>
      <c r="R12" s="370"/>
      <c r="S12" s="370"/>
      <c r="T12" s="110"/>
      <c r="U12" s="110"/>
      <c r="V12" s="110"/>
      <c r="W12" s="110"/>
      <c r="X12" s="110"/>
      <c r="Y12" s="110"/>
      <c r="Z12" s="110"/>
      <c r="AA12" s="110"/>
      <c r="AB12" s="110"/>
    </row>
    <row r="13" spans="1:28" s="14" customFormat="1" ht="15.75" customHeight="1" x14ac:dyDescent="0.2">
      <c r="A13" s="372"/>
      <c r="B13" s="372"/>
      <c r="C13" s="372"/>
      <c r="D13" s="372"/>
      <c r="E13" s="372"/>
      <c r="F13" s="372"/>
      <c r="G13" s="372"/>
      <c r="H13" s="372"/>
      <c r="I13" s="372"/>
      <c r="J13" s="372"/>
      <c r="K13" s="372"/>
      <c r="L13" s="372"/>
      <c r="M13" s="372"/>
      <c r="N13" s="372"/>
      <c r="O13" s="372"/>
      <c r="P13" s="372"/>
      <c r="Q13" s="372"/>
      <c r="R13" s="372"/>
      <c r="S13" s="372"/>
      <c r="T13" s="111"/>
      <c r="U13" s="111"/>
      <c r="V13" s="111"/>
      <c r="W13" s="111"/>
      <c r="X13" s="111"/>
      <c r="Y13" s="111"/>
      <c r="Z13" s="111"/>
      <c r="AA13" s="111"/>
      <c r="AB13" s="111"/>
    </row>
    <row r="14" spans="1:28" s="109" customFormat="1" ht="15.75" x14ac:dyDescent="0.2">
      <c r="A14" s="364" t="str">
        <f>'1. паспорт местоположение'!A15:C15</f>
        <v>Реконструкция трансформаторной подстанции 10/0,4 кВ (ТП-996) по адресу: г Калининград, бульвар Ф. Лефорта,18А замена РУ 10 кВ</v>
      </c>
      <c r="B14" s="364"/>
      <c r="C14" s="364"/>
      <c r="D14" s="364"/>
      <c r="E14" s="364"/>
      <c r="F14" s="364"/>
      <c r="G14" s="364"/>
      <c r="H14" s="364"/>
      <c r="I14" s="364"/>
      <c r="J14" s="364"/>
      <c r="K14" s="364"/>
      <c r="L14" s="364"/>
      <c r="M14" s="364"/>
      <c r="N14" s="364"/>
      <c r="O14" s="364"/>
      <c r="P14" s="364"/>
      <c r="Q14" s="364"/>
      <c r="R14" s="364"/>
      <c r="S14" s="364"/>
      <c r="T14" s="112"/>
      <c r="U14" s="112"/>
      <c r="V14" s="112"/>
      <c r="W14" s="112"/>
      <c r="X14" s="112"/>
      <c r="Y14" s="112"/>
      <c r="Z14" s="112"/>
      <c r="AA14" s="112"/>
      <c r="AB14" s="112"/>
    </row>
    <row r="15" spans="1:28" s="109" customFormat="1" ht="15" customHeight="1" x14ac:dyDescent="0.2">
      <c r="A15" s="370" t="s">
        <v>4</v>
      </c>
      <c r="B15" s="370"/>
      <c r="C15" s="370"/>
      <c r="D15" s="370"/>
      <c r="E15" s="370"/>
      <c r="F15" s="370"/>
      <c r="G15" s="370"/>
      <c r="H15" s="370"/>
      <c r="I15" s="370"/>
      <c r="J15" s="370"/>
      <c r="K15" s="370"/>
      <c r="L15" s="370"/>
      <c r="M15" s="370"/>
      <c r="N15" s="370"/>
      <c r="O15" s="370"/>
      <c r="P15" s="370"/>
      <c r="Q15" s="370"/>
      <c r="R15" s="370"/>
      <c r="S15" s="370"/>
      <c r="T15" s="113"/>
      <c r="U15" s="113"/>
      <c r="V15" s="113"/>
      <c r="W15" s="113"/>
      <c r="X15" s="113"/>
      <c r="Y15" s="113"/>
      <c r="Z15" s="113"/>
      <c r="AA15" s="113"/>
      <c r="AB15" s="113"/>
    </row>
    <row r="16" spans="1:28" s="109" customFormat="1" ht="15" customHeight="1" x14ac:dyDescent="0.2">
      <c r="A16" s="372"/>
      <c r="B16" s="372"/>
      <c r="C16" s="372"/>
      <c r="D16" s="372"/>
      <c r="E16" s="372"/>
      <c r="F16" s="372"/>
      <c r="G16" s="372"/>
      <c r="H16" s="372"/>
      <c r="I16" s="372"/>
      <c r="J16" s="372"/>
      <c r="K16" s="372"/>
      <c r="L16" s="372"/>
      <c r="M16" s="372"/>
      <c r="N16" s="372"/>
      <c r="O16" s="372"/>
      <c r="P16" s="372"/>
      <c r="Q16" s="372"/>
      <c r="R16" s="372"/>
      <c r="S16" s="372"/>
      <c r="T16" s="111"/>
      <c r="U16" s="111"/>
      <c r="V16" s="111"/>
      <c r="W16" s="111"/>
      <c r="X16" s="111"/>
      <c r="Y16" s="111"/>
    </row>
    <row r="17" spans="1:28" s="109" customFormat="1" ht="45.75" customHeight="1" x14ac:dyDescent="0.2">
      <c r="A17" s="373" t="s">
        <v>382</v>
      </c>
      <c r="B17" s="373"/>
      <c r="C17" s="373"/>
      <c r="D17" s="373"/>
      <c r="E17" s="373"/>
      <c r="F17" s="373"/>
      <c r="G17" s="373"/>
      <c r="H17" s="373"/>
      <c r="I17" s="373"/>
      <c r="J17" s="373"/>
      <c r="K17" s="373"/>
      <c r="L17" s="373"/>
      <c r="M17" s="373"/>
      <c r="N17" s="373"/>
      <c r="O17" s="373"/>
      <c r="P17" s="373"/>
      <c r="Q17" s="373"/>
      <c r="R17" s="373"/>
      <c r="S17" s="373"/>
      <c r="T17" s="114"/>
      <c r="U17" s="114"/>
      <c r="V17" s="114"/>
      <c r="W17" s="114"/>
      <c r="X17" s="114"/>
      <c r="Y17" s="114"/>
      <c r="Z17" s="114"/>
      <c r="AA17" s="114"/>
      <c r="AB17" s="114"/>
    </row>
    <row r="18" spans="1:28" s="109"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111"/>
      <c r="U18" s="111"/>
      <c r="V18" s="111"/>
      <c r="W18" s="111"/>
      <c r="X18" s="111"/>
      <c r="Y18" s="111"/>
    </row>
    <row r="19" spans="1:28" s="109" customFormat="1" ht="54" customHeight="1" x14ac:dyDescent="0.2">
      <c r="A19" s="365" t="s">
        <v>3</v>
      </c>
      <c r="B19" s="365" t="s">
        <v>94</v>
      </c>
      <c r="C19" s="367" t="s">
        <v>303</v>
      </c>
      <c r="D19" s="365" t="s">
        <v>302</v>
      </c>
      <c r="E19" s="365" t="s">
        <v>93</v>
      </c>
      <c r="F19" s="365" t="s">
        <v>92</v>
      </c>
      <c r="G19" s="365" t="s">
        <v>298</v>
      </c>
      <c r="H19" s="365" t="s">
        <v>91</v>
      </c>
      <c r="I19" s="365" t="s">
        <v>90</v>
      </c>
      <c r="J19" s="365" t="s">
        <v>89</v>
      </c>
      <c r="K19" s="365" t="s">
        <v>88</v>
      </c>
      <c r="L19" s="365" t="s">
        <v>87</v>
      </c>
      <c r="M19" s="365" t="s">
        <v>86</v>
      </c>
      <c r="N19" s="365" t="s">
        <v>85</v>
      </c>
      <c r="O19" s="365" t="s">
        <v>84</v>
      </c>
      <c r="P19" s="365" t="s">
        <v>83</v>
      </c>
      <c r="Q19" s="365" t="s">
        <v>301</v>
      </c>
      <c r="R19" s="365"/>
      <c r="S19" s="369" t="s">
        <v>376</v>
      </c>
      <c r="T19" s="111"/>
      <c r="U19" s="111"/>
      <c r="V19" s="111"/>
      <c r="W19" s="111"/>
      <c r="X19" s="111"/>
      <c r="Y19" s="111"/>
    </row>
    <row r="20" spans="1:28" s="109" customFormat="1" ht="180.75" customHeight="1" x14ac:dyDescent="0.2">
      <c r="A20" s="365"/>
      <c r="B20" s="365"/>
      <c r="C20" s="368"/>
      <c r="D20" s="365"/>
      <c r="E20" s="365"/>
      <c r="F20" s="365"/>
      <c r="G20" s="365"/>
      <c r="H20" s="365"/>
      <c r="I20" s="365"/>
      <c r="J20" s="365"/>
      <c r="K20" s="365"/>
      <c r="L20" s="365"/>
      <c r="M20" s="365"/>
      <c r="N20" s="365"/>
      <c r="O20" s="365"/>
      <c r="P20" s="365"/>
      <c r="Q20" s="115" t="s">
        <v>299</v>
      </c>
      <c r="R20" s="116" t="s">
        <v>300</v>
      </c>
      <c r="S20" s="369"/>
      <c r="T20" s="111"/>
      <c r="U20" s="111"/>
      <c r="V20" s="111"/>
      <c r="W20" s="111"/>
      <c r="X20" s="111"/>
      <c r="Y20" s="111"/>
    </row>
    <row r="21" spans="1:28" s="109" customFormat="1" ht="18.75" x14ac:dyDescent="0.2">
      <c r="A21" s="115">
        <v>1</v>
      </c>
      <c r="B21" s="117">
        <v>2</v>
      </c>
      <c r="C21" s="115">
        <v>3</v>
      </c>
      <c r="D21" s="117">
        <v>4</v>
      </c>
      <c r="E21" s="115">
        <v>5</v>
      </c>
      <c r="F21" s="117">
        <v>6</v>
      </c>
      <c r="G21" s="115">
        <v>7</v>
      </c>
      <c r="H21" s="117">
        <v>8</v>
      </c>
      <c r="I21" s="115">
        <v>9</v>
      </c>
      <c r="J21" s="117">
        <v>10</v>
      </c>
      <c r="K21" s="115">
        <v>11</v>
      </c>
      <c r="L21" s="117">
        <v>12</v>
      </c>
      <c r="M21" s="115">
        <v>13</v>
      </c>
      <c r="N21" s="117">
        <v>14</v>
      </c>
      <c r="O21" s="115">
        <v>15</v>
      </c>
      <c r="P21" s="117">
        <v>16</v>
      </c>
      <c r="Q21" s="115">
        <v>17</v>
      </c>
      <c r="R21" s="117">
        <v>18</v>
      </c>
      <c r="S21" s="115">
        <v>19</v>
      </c>
      <c r="T21" s="111"/>
      <c r="U21" s="111"/>
      <c r="V21" s="111"/>
      <c r="W21" s="111"/>
      <c r="X21" s="111"/>
      <c r="Y21" s="111"/>
    </row>
    <row r="22" spans="1:28" s="109" customFormat="1" ht="32.25" customHeight="1" x14ac:dyDescent="0.2">
      <c r="A22" s="115" t="s">
        <v>538</v>
      </c>
      <c r="B22" s="117" t="s">
        <v>538</v>
      </c>
      <c r="C22" s="117" t="s">
        <v>619</v>
      </c>
      <c r="D22" s="117" t="s">
        <v>538</v>
      </c>
      <c r="E22" s="117" t="s">
        <v>538</v>
      </c>
      <c r="F22" s="117" t="s">
        <v>538</v>
      </c>
      <c r="G22" s="117" t="s">
        <v>538</v>
      </c>
      <c r="H22" s="117" t="s">
        <v>538</v>
      </c>
      <c r="I22" s="117" t="s">
        <v>538</v>
      </c>
      <c r="J22" s="117" t="s">
        <v>538</v>
      </c>
      <c r="K22" s="117" t="s">
        <v>538</v>
      </c>
      <c r="L22" s="117" t="s">
        <v>538</v>
      </c>
      <c r="M22" s="117" t="s">
        <v>538</v>
      </c>
      <c r="N22" s="117" t="s">
        <v>538</v>
      </c>
      <c r="O22" s="117" t="s">
        <v>538</v>
      </c>
      <c r="P22" s="117" t="s">
        <v>538</v>
      </c>
      <c r="Q22" s="118" t="s">
        <v>538</v>
      </c>
      <c r="R22" s="187" t="s">
        <v>538</v>
      </c>
      <c r="S22" s="187" t="s">
        <v>538</v>
      </c>
      <c r="T22" s="111"/>
      <c r="U22" s="111"/>
      <c r="V22" s="111"/>
      <c r="W22" s="111"/>
      <c r="X22" s="111"/>
      <c r="Y22" s="111"/>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E27" sqref="E27"/>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9" t="str">
        <f>'1. паспорт местоположение'!A5:C5</f>
        <v>Год раскрытия информации: 2024 год</v>
      </c>
      <c r="B6" s="359"/>
      <c r="C6" s="359"/>
      <c r="D6" s="359"/>
      <c r="E6" s="359"/>
      <c r="F6" s="359"/>
      <c r="G6" s="359"/>
      <c r="H6" s="359"/>
      <c r="I6" s="359"/>
      <c r="J6" s="359"/>
      <c r="K6" s="359"/>
      <c r="L6" s="359"/>
      <c r="M6" s="359"/>
      <c r="N6" s="359"/>
      <c r="O6" s="359"/>
      <c r="P6" s="359"/>
      <c r="Q6" s="359"/>
      <c r="R6" s="359"/>
      <c r="S6" s="359"/>
      <c r="T6" s="359"/>
    </row>
    <row r="7" spans="1:20" s="14" customFormat="1" x14ac:dyDescent="0.2">
      <c r="A7" s="108"/>
    </row>
    <row r="8" spans="1:20" s="14" customFormat="1" ht="18.75" x14ac:dyDescent="0.2">
      <c r="A8" s="366" t="s">
        <v>7</v>
      </c>
      <c r="B8" s="366"/>
      <c r="C8" s="366"/>
      <c r="D8" s="366"/>
      <c r="E8" s="366"/>
      <c r="F8" s="366"/>
      <c r="G8" s="366"/>
      <c r="H8" s="366"/>
      <c r="I8" s="366"/>
      <c r="J8" s="366"/>
      <c r="K8" s="366"/>
      <c r="L8" s="366"/>
      <c r="M8" s="366"/>
      <c r="N8" s="366"/>
      <c r="O8" s="366"/>
      <c r="P8" s="366"/>
      <c r="Q8" s="366"/>
      <c r="R8" s="366"/>
      <c r="S8" s="366"/>
      <c r="T8" s="366"/>
    </row>
    <row r="9" spans="1:20" s="14"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4" customFormat="1" ht="18.75" customHeight="1" x14ac:dyDescent="0.2">
      <c r="A10" s="364" t="str">
        <f>'1. паспорт местоположение'!A9:C9</f>
        <v xml:space="preserve">Акционерное общество "Западная энергетическая компания" </v>
      </c>
      <c r="B10" s="364"/>
      <c r="C10" s="364"/>
      <c r="D10" s="364"/>
      <c r="E10" s="364"/>
      <c r="F10" s="364"/>
      <c r="G10" s="364"/>
      <c r="H10" s="364"/>
      <c r="I10" s="364"/>
      <c r="J10" s="364"/>
      <c r="K10" s="364"/>
      <c r="L10" s="364"/>
      <c r="M10" s="364"/>
      <c r="N10" s="364"/>
      <c r="O10" s="364"/>
      <c r="P10" s="364"/>
      <c r="Q10" s="364"/>
      <c r="R10" s="364"/>
      <c r="S10" s="364"/>
      <c r="T10" s="364"/>
    </row>
    <row r="11" spans="1:20" s="14" customFormat="1" ht="18.75" customHeight="1" x14ac:dyDescent="0.2">
      <c r="A11" s="370" t="s">
        <v>6</v>
      </c>
      <c r="B11" s="370"/>
      <c r="C11" s="370"/>
      <c r="D11" s="370"/>
      <c r="E11" s="370"/>
      <c r="F11" s="370"/>
      <c r="G11" s="370"/>
      <c r="H11" s="370"/>
      <c r="I11" s="370"/>
      <c r="J11" s="370"/>
      <c r="K11" s="370"/>
      <c r="L11" s="370"/>
      <c r="M11" s="370"/>
      <c r="N11" s="370"/>
      <c r="O11" s="370"/>
      <c r="P11" s="370"/>
      <c r="Q11" s="370"/>
      <c r="R11" s="370"/>
      <c r="S11" s="370"/>
      <c r="T11" s="370"/>
    </row>
    <row r="12" spans="1:20" s="14"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4" customFormat="1" ht="18.75" customHeight="1" x14ac:dyDescent="0.2">
      <c r="A13" s="371" t="str">
        <f>'1. паспорт местоположение'!A12:C12</f>
        <v>O_24-07</v>
      </c>
      <c r="B13" s="371"/>
      <c r="C13" s="371"/>
      <c r="D13" s="371"/>
      <c r="E13" s="371"/>
      <c r="F13" s="371"/>
      <c r="G13" s="371"/>
      <c r="H13" s="371"/>
      <c r="I13" s="371"/>
      <c r="J13" s="371"/>
      <c r="K13" s="371"/>
      <c r="L13" s="371"/>
      <c r="M13" s="371"/>
      <c r="N13" s="371"/>
      <c r="O13" s="371"/>
      <c r="P13" s="371"/>
      <c r="Q13" s="371"/>
      <c r="R13" s="371"/>
      <c r="S13" s="371"/>
      <c r="T13" s="371"/>
    </row>
    <row r="14" spans="1:20" s="14" customFormat="1" ht="18.75" customHeight="1" x14ac:dyDescent="0.2">
      <c r="A14" s="370" t="s">
        <v>5</v>
      </c>
      <c r="B14" s="370"/>
      <c r="C14" s="370"/>
      <c r="D14" s="370"/>
      <c r="E14" s="370"/>
      <c r="F14" s="370"/>
      <c r="G14" s="370"/>
      <c r="H14" s="370"/>
      <c r="I14" s="370"/>
      <c r="J14" s="370"/>
      <c r="K14" s="370"/>
      <c r="L14" s="370"/>
      <c r="M14" s="370"/>
      <c r="N14" s="370"/>
      <c r="O14" s="370"/>
      <c r="P14" s="370"/>
      <c r="Q14" s="370"/>
      <c r="R14" s="370"/>
      <c r="S14" s="370"/>
      <c r="T14" s="370"/>
    </row>
    <row r="15" spans="1:20" s="14" customFormat="1" ht="15.75" customHeight="1" x14ac:dyDescent="0.2">
      <c r="A15" s="372"/>
      <c r="B15" s="372"/>
      <c r="C15" s="372"/>
      <c r="D15" s="372"/>
      <c r="E15" s="372"/>
      <c r="F15" s="372"/>
      <c r="G15" s="372"/>
      <c r="H15" s="372"/>
      <c r="I15" s="372"/>
      <c r="J15" s="372"/>
      <c r="K15" s="372"/>
      <c r="L15" s="372"/>
      <c r="M15" s="372"/>
      <c r="N15" s="372"/>
      <c r="O15" s="372"/>
      <c r="P15" s="372"/>
      <c r="Q15" s="372"/>
      <c r="R15" s="372"/>
      <c r="S15" s="372"/>
      <c r="T15" s="372"/>
    </row>
    <row r="16" spans="1:20" s="109" customFormat="1" x14ac:dyDescent="0.2">
      <c r="A16" s="364" t="str">
        <f>'1. паспорт местоположение'!A15:C15</f>
        <v>Реконструкция трансформаторной подстанции 10/0,4 кВ (ТП-996) по адресу: г Калининград, бульвар Ф. Лефорта,18А замена РУ 10 кВ</v>
      </c>
      <c r="B16" s="364"/>
      <c r="C16" s="364"/>
      <c r="D16" s="364"/>
      <c r="E16" s="364"/>
      <c r="F16" s="364"/>
      <c r="G16" s="364"/>
      <c r="H16" s="364"/>
      <c r="I16" s="364"/>
      <c r="J16" s="364"/>
      <c r="K16" s="364"/>
      <c r="L16" s="364"/>
      <c r="M16" s="364"/>
      <c r="N16" s="364"/>
      <c r="O16" s="364"/>
      <c r="P16" s="364"/>
      <c r="Q16" s="364"/>
      <c r="R16" s="364"/>
      <c r="S16" s="364"/>
      <c r="T16" s="364"/>
    </row>
    <row r="17" spans="1:113" s="109" customFormat="1" ht="15" customHeight="1" x14ac:dyDescent="0.2">
      <c r="A17" s="370" t="s">
        <v>4</v>
      </c>
      <c r="B17" s="370"/>
      <c r="C17" s="370"/>
      <c r="D17" s="370"/>
      <c r="E17" s="370"/>
      <c r="F17" s="370"/>
      <c r="G17" s="370"/>
      <c r="H17" s="370"/>
      <c r="I17" s="370"/>
      <c r="J17" s="370"/>
      <c r="K17" s="370"/>
      <c r="L17" s="370"/>
      <c r="M17" s="370"/>
      <c r="N17" s="370"/>
      <c r="O17" s="370"/>
      <c r="P17" s="370"/>
      <c r="Q17" s="370"/>
      <c r="R17" s="370"/>
      <c r="S17" s="370"/>
      <c r="T17" s="370"/>
    </row>
    <row r="18" spans="1:113" s="109"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372"/>
    </row>
    <row r="19" spans="1:113" s="109" customFormat="1" ht="15" customHeight="1" x14ac:dyDescent="0.2">
      <c r="A19" s="389" t="s">
        <v>387</v>
      </c>
      <c r="B19" s="389"/>
      <c r="C19" s="389"/>
      <c r="D19" s="389"/>
      <c r="E19" s="389"/>
      <c r="F19" s="389"/>
      <c r="G19" s="389"/>
      <c r="H19" s="389"/>
      <c r="I19" s="389"/>
      <c r="J19" s="389"/>
      <c r="K19" s="389"/>
      <c r="L19" s="389"/>
      <c r="M19" s="389"/>
      <c r="N19" s="389"/>
      <c r="O19" s="389"/>
      <c r="P19" s="389"/>
      <c r="Q19" s="389"/>
      <c r="R19" s="389"/>
      <c r="S19" s="389"/>
      <c r="T19" s="389"/>
    </row>
    <row r="20" spans="1:113" s="27" customFormat="1" ht="21" customHeight="1" x14ac:dyDescent="0.25">
      <c r="A20" s="390"/>
      <c r="B20" s="390"/>
      <c r="C20" s="390"/>
      <c r="D20" s="390"/>
      <c r="E20" s="390"/>
      <c r="F20" s="390"/>
      <c r="G20" s="390"/>
      <c r="H20" s="390"/>
      <c r="I20" s="390"/>
      <c r="J20" s="390"/>
      <c r="K20" s="390"/>
      <c r="L20" s="390"/>
      <c r="M20" s="390"/>
      <c r="N20" s="390"/>
      <c r="O20" s="390"/>
      <c r="P20" s="390"/>
      <c r="Q20" s="390"/>
      <c r="R20" s="390"/>
      <c r="S20" s="390"/>
      <c r="T20" s="390"/>
    </row>
    <row r="21" spans="1:113" ht="46.5" customHeight="1" x14ac:dyDescent="0.25">
      <c r="A21" s="383" t="s">
        <v>3</v>
      </c>
      <c r="B21" s="376" t="s">
        <v>200</v>
      </c>
      <c r="C21" s="377"/>
      <c r="D21" s="380" t="s">
        <v>116</v>
      </c>
      <c r="E21" s="376" t="s">
        <v>415</v>
      </c>
      <c r="F21" s="377"/>
      <c r="G21" s="376" t="s">
        <v>239</v>
      </c>
      <c r="H21" s="377"/>
      <c r="I21" s="376" t="s">
        <v>115</v>
      </c>
      <c r="J21" s="377"/>
      <c r="K21" s="380" t="s">
        <v>114</v>
      </c>
      <c r="L21" s="376" t="s">
        <v>113</v>
      </c>
      <c r="M21" s="377"/>
      <c r="N21" s="376" t="s">
        <v>442</v>
      </c>
      <c r="O21" s="377"/>
      <c r="P21" s="380" t="s">
        <v>112</v>
      </c>
      <c r="Q21" s="386" t="s">
        <v>111</v>
      </c>
      <c r="R21" s="387"/>
      <c r="S21" s="386" t="s">
        <v>110</v>
      </c>
      <c r="T21" s="388"/>
    </row>
    <row r="22" spans="1:113" ht="204.75" customHeight="1" x14ac:dyDescent="0.25">
      <c r="A22" s="384"/>
      <c r="B22" s="378"/>
      <c r="C22" s="379"/>
      <c r="D22" s="382"/>
      <c r="E22" s="378"/>
      <c r="F22" s="379"/>
      <c r="G22" s="378"/>
      <c r="H22" s="379"/>
      <c r="I22" s="378"/>
      <c r="J22" s="379"/>
      <c r="K22" s="381"/>
      <c r="L22" s="378"/>
      <c r="M22" s="379"/>
      <c r="N22" s="378"/>
      <c r="O22" s="379"/>
      <c r="P22" s="381"/>
      <c r="Q22" s="54" t="s">
        <v>109</v>
      </c>
      <c r="R22" s="54" t="s">
        <v>386</v>
      </c>
      <c r="S22" s="54" t="s">
        <v>108</v>
      </c>
      <c r="T22" s="54" t="s">
        <v>107</v>
      </c>
    </row>
    <row r="23" spans="1:113" ht="51.75" customHeight="1" x14ac:dyDescent="0.25">
      <c r="A23" s="385"/>
      <c r="B23" s="54" t="s">
        <v>105</v>
      </c>
      <c r="C23" s="54" t="s">
        <v>106</v>
      </c>
      <c r="D23" s="381"/>
      <c r="E23" s="54" t="s">
        <v>105</v>
      </c>
      <c r="F23" s="54" t="s">
        <v>106</v>
      </c>
      <c r="G23" s="54" t="s">
        <v>105</v>
      </c>
      <c r="H23" s="54" t="s">
        <v>106</v>
      </c>
      <c r="I23" s="54" t="s">
        <v>105</v>
      </c>
      <c r="J23" s="54" t="s">
        <v>106</v>
      </c>
      <c r="K23" s="54" t="s">
        <v>105</v>
      </c>
      <c r="L23" s="54" t="s">
        <v>105</v>
      </c>
      <c r="M23" s="54" t="s">
        <v>106</v>
      </c>
      <c r="N23" s="54" t="s">
        <v>105</v>
      </c>
      <c r="O23" s="54" t="s">
        <v>106</v>
      </c>
      <c r="P23" s="106"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640</v>
      </c>
      <c r="C25" s="95" t="s">
        <v>640</v>
      </c>
      <c r="D25" s="95" t="s">
        <v>633</v>
      </c>
      <c r="E25" s="95" t="s">
        <v>624</v>
      </c>
      <c r="F25" s="95" t="s">
        <v>613</v>
      </c>
      <c r="G25" s="95" t="s">
        <v>623</v>
      </c>
      <c r="H25" s="95" t="s">
        <v>623</v>
      </c>
      <c r="I25" s="351" t="s">
        <v>620</v>
      </c>
      <c r="J25" s="96" t="s">
        <v>625</v>
      </c>
      <c r="K25" s="351" t="s">
        <v>620</v>
      </c>
      <c r="L25" s="96" t="s">
        <v>626</v>
      </c>
      <c r="M25" s="96" t="s">
        <v>626</v>
      </c>
      <c r="N25" s="95"/>
      <c r="O25" s="95"/>
      <c r="P25" s="96" t="s">
        <v>297</v>
      </c>
      <c r="Q25" s="96"/>
      <c r="R25" s="96"/>
      <c r="S25" s="96" t="s">
        <v>297</v>
      </c>
      <c r="T25" s="95" t="s">
        <v>297</v>
      </c>
    </row>
    <row r="26" spans="1:113" ht="47.25" customHeight="1" x14ac:dyDescent="0.25">
      <c r="A26" s="95">
        <v>2</v>
      </c>
      <c r="B26" s="95"/>
      <c r="C26" s="95"/>
      <c r="D26" s="327" t="s">
        <v>614</v>
      </c>
      <c r="E26" s="327" t="s">
        <v>615</v>
      </c>
      <c r="F26" s="327" t="s">
        <v>616</v>
      </c>
      <c r="G26" s="327" t="s">
        <v>617</v>
      </c>
      <c r="H26" s="327" t="s">
        <v>617</v>
      </c>
      <c r="I26" s="351" t="s">
        <v>620</v>
      </c>
      <c r="J26" s="96" t="s">
        <v>625</v>
      </c>
      <c r="K26" s="351" t="s">
        <v>620</v>
      </c>
      <c r="L26" s="96" t="s">
        <v>612</v>
      </c>
      <c r="M26" s="96" t="s">
        <v>612</v>
      </c>
      <c r="N26" s="328"/>
      <c r="O26" s="328"/>
      <c r="P26" s="96" t="s">
        <v>297</v>
      </c>
      <c r="Q26" s="95"/>
      <c r="R26" s="95"/>
      <c r="S26" s="328" t="s">
        <v>297</v>
      </c>
      <c r="T26" s="328" t="s">
        <v>297</v>
      </c>
    </row>
    <row r="27" spans="1:113" ht="47.25" customHeight="1" x14ac:dyDescent="0.25">
      <c r="A27" s="95">
        <v>3</v>
      </c>
      <c r="B27" s="95"/>
      <c r="C27" s="95" t="s">
        <v>643</v>
      </c>
      <c r="D27" s="327" t="s">
        <v>641</v>
      </c>
      <c r="E27" s="327"/>
      <c r="F27" s="327" t="s">
        <v>642</v>
      </c>
      <c r="G27" s="327"/>
      <c r="H27" s="327" t="s">
        <v>643</v>
      </c>
      <c r="I27" s="351"/>
      <c r="J27" s="96"/>
      <c r="K27" s="351" t="s">
        <v>644</v>
      </c>
      <c r="L27" s="96" t="s">
        <v>68</v>
      </c>
      <c r="M27" s="96" t="s">
        <v>68</v>
      </c>
      <c r="N27" s="328"/>
      <c r="O27" s="328"/>
      <c r="P27" s="96"/>
      <c r="Q27" s="95"/>
      <c r="R27" s="95"/>
      <c r="S27" s="328"/>
      <c r="T27" s="328"/>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5" t="s">
        <v>421</v>
      </c>
      <c r="C29" s="375"/>
      <c r="D29" s="375"/>
      <c r="E29" s="375"/>
      <c r="F29" s="375"/>
      <c r="G29" s="375"/>
      <c r="H29" s="375"/>
      <c r="I29" s="375"/>
      <c r="J29" s="375"/>
      <c r="K29" s="375"/>
      <c r="L29" s="375"/>
      <c r="M29" s="375"/>
      <c r="N29" s="375"/>
      <c r="O29" s="375"/>
      <c r="P29" s="375"/>
      <c r="Q29" s="375"/>
      <c r="R29" s="375"/>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8"/>
    </row>
    <row r="5" spans="1:27" s="14" customFormat="1" x14ac:dyDescent="0.2">
      <c r="A5" s="359" t="str">
        <f>'1. паспорт местоположение'!A5:C5</f>
        <v>Год раскрытия информации: 2024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row>
    <row r="6" spans="1:27" s="14" customFormat="1" x14ac:dyDescent="0.2">
      <c r="A6" s="105"/>
      <c r="B6" s="105"/>
      <c r="C6" s="105"/>
      <c r="D6" s="105"/>
      <c r="E6" s="105"/>
      <c r="F6" s="105"/>
      <c r="G6" s="105"/>
      <c r="H6" s="105"/>
      <c r="I6" s="105"/>
      <c r="J6" s="105"/>
      <c r="K6" s="105"/>
      <c r="L6" s="105"/>
      <c r="M6" s="105"/>
      <c r="N6" s="105"/>
      <c r="O6" s="105"/>
      <c r="P6" s="105"/>
      <c r="Q6" s="105"/>
      <c r="R6" s="105"/>
      <c r="S6" s="105"/>
      <c r="T6" s="105"/>
    </row>
    <row r="7" spans="1:27" s="14" customFormat="1" ht="18.75" x14ac:dyDescent="0.2">
      <c r="E7" s="366" t="s">
        <v>7</v>
      </c>
      <c r="F7" s="366"/>
      <c r="G7" s="366"/>
      <c r="H7" s="366"/>
      <c r="I7" s="366"/>
      <c r="J7" s="366"/>
      <c r="K7" s="366"/>
      <c r="L7" s="366"/>
      <c r="M7" s="366"/>
      <c r="N7" s="366"/>
      <c r="O7" s="366"/>
      <c r="P7" s="366"/>
      <c r="Q7" s="366"/>
      <c r="R7" s="366"/>
      <c r="S7" s="366"/>
      <c r="T7" s="366"/>
      <c r="U7" s="366"/>
      <c r="V7" s="366"/>
      <c r="W7" s="366"/>
      <c r="X7" s="366"/>
      <c r="Y7" s="366"/>
    </row>
    <row r="8" spans="1:27" s="14" customFormat="1" ht="18.75" x14ac:dyDescent="0.2">
      <c r="E8" s="121"/>
      <c r="F8" s="121"/>
      <c r="G8" s="121"/>
      <c r="H8" s="121"/>
      <c r="I8" s="121"/>
      <c r="J8" s="121"/>
      <c r="K8" s="121"/>
      <c r="L8" s="121"/>
      <c r="M8" s="121"/>
      <c r="N8" s="121"/>
      <c r="O8" s="121"/>
      <c r="P8" s="121"/>
      <c r="Q8" s="121"/>
      <c r="R8" s="121"/>
      <c r="S8" s="110"/>
      <c r="T8" s="110"/>
      <c r="U8" s="110"/>
      <c r="V8" s="110"/>
      <c r="W8" s="110"/>
    </row>
    <row r="9" spans="1:27" s="14" customFormat="1" ht="18.75" customHeight="1" x14ac:dyDescent="0.2">
      <c r="E9" s="364" t="str">
        <f>'1. паспорт местоположение'!A9</f>
        <v xml:space="preserve">Акционерное общество "Западная энергетическая компания" </v>
      </c>
      <c r="F9" s="364"/>
      <c r="G9" s="364"/>
      <c r="H9" s="364"/>
      <c r="I9" s="364"/>
      <c r="J9" s="364"/>
      <c r="K9" s="364"/>
      <c r="L9" s="364"/>
      <c r="M9" s="364"/>
      <c r="N9" s="364"/>
      <c r="O9" s="364"/>
      <c r="P9" s="364"/>
      <c r="Q9" s="364"/>
      <c r="R9" s="364"/>
      <c r="S9" s="364"/>
      <c r="T9" s="364"/>
      <c r="U9" s="364"/>
      <c r="V9" s="364"/>
      <c r="W9" s="364"/>
      <c r="X9" s="364"/>
      <c r="Y9" s="364"/>
    </row>
    <row r="10" spans="1:27" s="14" customFormat="1" ht="18.75" customHeight="1" x14ac:dyDescent="0.2">
      <c r="E10" s="370" t="s">
        <v>6</v>
      </c>
      <c r="F10" s="370"/>
      <c r="G10" s="370"/>
      <c r="H10" s="370"/>
      <c r="I10" s="370"/>
      <c r="J10" s="370"/>
      <c r="K10" s="370"/>
      <c r="L10" s="370"/>
      <c r="M10" s="370"/>
      <c r="N10" s="370"/>
      <c r="O10" s="370"/>
      <c r="P10" s="370"/>
      <c r="Q10" s="370"/>
      <c r="R10" s="370"/>
      <c r="S10" s="370"/>
      <c r="T10" s="370"/>
      <c r="U10" s="370"/>
      <c r="V10" s="370"/>
      <c r="W10" s="370"/>
      <c r="X10" s="370"/>
      <c r="Y10" s="370"/>
    </row>
    <row r="11" spans="1:27" s="14" customFormat="1" ht="18.75" x14ac:dyDescent="0.2">
      <c r="E11" s="121"/>
      <c r="F11" s="121"/>
      <c r="G11" s="121"/>
      <c r="H11" s="121"/>
      <c r="I11" s="121"/>
      <c r="J11" s="121"/>
      <c r="K11" s="121"/>
      <c r="L11" s="121"/>
      <c r="M11" s="121"/>
      <c r="N11" s="121"/>
      <c r="O11" s="121"/>
      <c r="P11" s="121"/>
      <c r="Q11" s="121"/>
      <c r="R11" s="121"/>
      <c r="S11" s="110"/>
      <c r="T11" s="110"/>
      <c r="U11" s="110"/>
      <c r="V11" s="110"/>
      <c r="W11" s="110"/>
    </row>
    <row r="12" spans="1:27" s="14" customFormat="1" ht="18.75" customHeight="1" x14ac:dyDescent="0.2">
      <c r="E12" s="364" t="str">
        <f>'1. паспорт местоположение'!A12</f>
        <v>O_24-07</v>
      </c>
      <c r="F12" s="364"/>
      <c r="G12" s="364"/>
      <c r="H12" s="364"/>
      <c r="I12" s="364"/>
      <c r="J12" s="364"/>
      <c r="K12" s="364"/>
      <c r="L12" s="364"/>
      <c r="M12" s="364"/>
      <c r="N12" s="364"/>
      <c r="O12" s="364"/>
      <c r="P12" s="364"/>
      <c r="Q12" s="364"/>
      <c r="R12" s="364"/>
      <c r="S12" s="364"/>
      <c r="T12" s="364"/>
      <c r="U12" s="364"/>
      <c r="V12" s="364"/>
      <c r="W12" s="364"/>
      <c r="X12" s="364"/>
      <c r="Y12" s="364"/>
    </row>
    <row r="13" spans="1:27" s="14" customFormat="1" ht="18.75" customHeight="1" x14ac:dyDescent="0.2">
      <c r="E13" s="370" t="s">
        <v>5</v>
      </c>
      <c r="F13" s="370"/>
      <c r="G13" s="370"/>
      <c r="H13" s="370"/>
      <c r="I13" s="370"/>
      <c r="J13" s="370"/>
      <c r="K13" s="370"/>
      <c r="L13" s="370"/>
      <c r="M13" s="370"/>
      <c r="N13" s="370"/>
      <c r="O13" s="370"/>
      <c r="P13" s="370"/>
      <c r="Q13" s="370"/>
      <c r="R13" s="370"/>
      <c r="S13" s="370"/>
      <c r="T13" s="370"/>
      <c r="U13" s="370"/>
      <c r="V13" s="370"/>
      <c r="W13" s="370"/>
      <c r="X13" s="370"/>
      <c r="Y13" s="370"/>
    </row>
    <row r="14" spans="1:27" s="14" customFormat="1" ht="15.75" customHeight="1" x14ac:dyDescent="0.2">
      <c r="E14" s="111"/>
      <c r="F14" s="111"/>
      <c r="G14" s="111"/>
      <c r="H14" s="111"/>
      <c r="I14" s="111"/>
      <c r="J14" s="111"/>
      <c r="K14" s="111"/>
      <c r="L14" s="111"/>
      <c r="M14" s="111"/>
      <c r="N14" s="111"/>
      <c r="O14" s="111"/>
      <c r="P14" s="111"/>
      <c r="Q14" s="111"/>
      <c r="R14" s="111"/>
      <c r="S14" s="111"/>
      <c r="T14" s="111"/>
      <c r="U14" s="111"/>
      <c r="V14" s="111"/>
      <c r="W14" s="111"/>
    </row>
    <row r="15" spans="1:27" s="109" customFormat="1" x14ac:dyDescent="0.2">
      <c r="E15" s="364" t="str">
        <f>'1. паспорт местоположение'!A15</f>
        <v>Реконструкция трансформаторной подстанции 10/0,4 кВ (ТП-996) по адресу: г Калининград, бульвар Ф. Лефорта,18А замена РУ 10 кВ</v>
      </c>
      <c r="F15" s="364"/>
      <c r="G15" s="364"/>
      <c r="H15" s="364"/>
      <c r="I15" s="364"/>
      <c r="J15" s="364"/>
      <c r="K15" s="364"/>
      <c r="L15" s="364"/>
      <c r="M15" s="364"/>
      <c r="N15" s="364"/>
      <c r="O15" s="364"/>
      <c r="P15" s="364"/>
      <c r="Q15" s="364"/>
      <c r="R15" s="364"/>
      <c r="S15" s="364"/>
      <c r="T15" s="364"/>
      <c r="U15" s="364"/>
      <c r="V15" s="364"/>
      <c r="W15" s="364"/>
      <c r="X15" s="364"/>
      <c r="Y15" s="364"/>
    </row>
    <row r="16" spans="1:27" s="109" customFormat="1" ht="15" customHeight="1" x14ac:dyDescent="0.2">
      <c r="E16" s="370" t="s">
        <v>4</v>
      </c>
      <c r="F16" s="370"/>
      <c r="G16" s="370"/>
      <c r="H16" s="370"/>
      <c r="I16" s="370"/>
      <c r="J16" s="370"/>
      <c r="K16" s="370"/>
      <c r="L16" s="370"/>
      <c r="M16" s="370"/>
      <c r="N16" s="370"/>
      <c r="O16" s="370"/>
      <c r="P16" s="370"/>
      <c r="Q16" s="370"/>
      <c r="R16" s="370"/>
      <c r="S16" s="370"/>
      <c r="T16" s="370"/>
      <c r="U16" s="370"/>
      <c r="V16" s="370"/>
      <c r="W16" s="370"/>
      <c r="X16" s="370"/>
      <c r="Y16" s="370"/>
    </row>
    <row r="17" spans="1:27" s="109" customFormat="1" ht="15" customHeight="1" x14ac:dyDescent="0.2">
      <c r="E17" s="111"/>
      <c r="F17" s="111"/>
      <c r="G17" s="111"/>
      <c r="H17" s="111"/>
      <c r="I17" s="111"/>
      <c r="J17" s="111"/>
      <c r="K17" s="111"/>
      <c r="L17" s="111"/>
      <c r="M17" s="111"/>
      <c r="N17" s="111"/>
      <c r="O17" s="111"/>
      <c r="P17" s="111"/>
      <c r="Q17" s="111"/>
      <c r="R17" s="111"/>
      <c r="S17" s="111"/>
      <c r="T17" s="111"/>
      <c r="U17" s="111"/>
      <c r="V17" s="111"/>
      <c r="W17" s="111"/>
    </row>
    <row r="18" spans="1:27" s="109" customFormat="1" ht="15" customHeight="1" x14ac:dyDescent="0.2">
      <c r="E18" s="389"/>
      <c r="F18" s="389"/>
      <c r="G18" s="389"/>
      <c r="H18" s="389"/>
      <c r="I18" s="389"/>
      <c r="J18" s="389"/>
      <c r="K18" s="389"/>
      <c r="L18" s="389"/>
      <c r="M18" s="389"/>
      <c r="N18" s="389"/>
      <c r="O18" s="389"/>
      <c r="P18" s="389"/>
      <c r="Q18" s="389"/>
      <c r="R18" s="389"/>
      <c r="S18" s="389"/>
      <c r="T18" s="389"/>
      <c r="U18" s="389"/>
      <c r="V18" s="389"/>
      <c r="W18" s="389"/>
      <c r="X18" s="389"/>
      <c r="Y18" s="389"/>
    </row>
    <row r="19" spans="1:27" ht="25.5" customHeight="1" x14ac:dyDescent="0.25">
      <c r="A19" s="389" t="s">
        <v>389</v>
      </c>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row>
    <row r="20" spans="1:27" s="27" customFormat="1" ht="21" customHeight="1" x14ac:dyDescent="0.25"/>
    <row r="21" spans="1:27" ht="15.75" customHeight="1" x14ac:dyDescent="0.25">
      <c r="A21" s="380" t="s">
        <v>3</v>
      </c>
      <c r="B21" s="376" t="s">
        <v>396</v>
      </c>
      <c r="C21" s="377"/>
      <c r="D21" s="376" t="s">
        <v>398</v>
      </c>
      <c r="E21" s="377"/>
      <c r="F21" s="386" t="s">
        <v>88</v>
      </c>
      <c r="G21" s="388"/>
      <c r="H21" s="388"/>
      <c r="I21" s="387"/>
      <c r="J21" s="380" t="s">
        <v>399</v>
      </c>
      <c r="K21" s="376" t="s">
        <v>400</v>
      </c>
      <c r="L21" s="377"/>
      <c r="M21" s="376" t="s">
        <v>401</v>
      </c>
      <c r="N21" s="377"/>
      <c r="O21" s="376" t="s">
        <v>388</v>
      </c>
      <c r="P21" s="377"/>
      <c r="Q21" s="376" t="s">
        <v>121</v>
      </c>
      <c r="R21" s="377"/>
      <c r="S21" s="380" t="s">
        <v>120</v>
      </c>
      <c r="T21" s="380" t="s">
        <v>402</v>
      </c>
      <c r="U21" s="380" t="s">
        <v>397</v>
      </c>
      <c r="V21" s="376" t="s">
        <v>119</v>
      </c>
      <c r="W21" s="377"/>
      <c r="X21" s="386" t="s">
        <v>111</v>
      </c>
      <c r="Y21" s="388"/>
      <c r="Z21" s="386" t="s">
        <v>110</v>
      </c>
      <c r="AA21" s="388"/>
    </row>
    <row r="22" spans="1:27" ht="216" customHeight="1" x14ac:dyDescent="0.25">
      <c r="A22" s="382"/>
      <c r="B22" s="378"/>
      <c r="C22" s="379"/>
      <c r="D22" s="378"/>
      <c r="E22" s="379"/>
      <c r="F22" s="386" t="s">
        <v>118</v>
      </c>
      <c r="G22" s="387"/>
      <c r="H22" s="386" t="s">
        <v>117</v>
      </c>
      <c r="I22" s="387"/>
      <c r="J22" s="381"/>
      <c r="K22" s="378"/>
      <c r="L22" s="379"/>
      <c r="M22" s="378"/>
      <c r="N22" s="379"/>
      <c r="O22" s="378"/>
      <c r="P22" s="379"/>
      <c r="Q22" s="378"/>
      <c r="R22" s="379"/>
      <c r="S22" s="381"/>
      <c r="T22" s="381"/>
      <c r="U22" s="381"/>
      <c r="V22" s="378"/>
      <c r="W22" s="379"/>
      <c r="X22" s="54" t="s">
        <v>109</v>
      </c>
      <c r="Y22" s="54" t="s">
        <v>386</v>
      </c>
      <c r="Z22" s="54" t="s">
        <v>108</v>
      </c>
      <c r="AA22" s="54" t="s">
        <v>107</v>
      </c>
    </row>
    <row r="23" spans="1:27" ht="60" customHeight="1" x14ac:dyDescent="0.25">
      <c r="A23" s="381"/>
      <c r="B23" s="106" t="s">
        <v>105</v>
      </c>
      <c r="C23" s="106"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8" zoomScaleSheetLayoutView="100" workbookViewId="0">
      <selection activeCell="C25" sqref="C25"/>
    </sheetView>
  </sheetViews>
  <sheetFormatPr defaultColWidth="9.140625" defaultRowHeight="15" x14ac:dyDescent="0.25"/>
  <cols>
    <col min="1" max="1" width="6.140625" style="120" customWidth="1"/>
    <col min="2" max="2" width="53.5703125" style="120" customWidth="1"/>
    <col min="3" max="3" width="98.28515625" style="120" customWidth="1"/>
    <col min="4" max="4" width="14.42578125" style="120" customWidth="1"/>
    <col min="5" max="5" width="36.5703125" style="120" customWidth="1"/>
    <col min="6" max="6" width="20" style="120" customWidth="1"/>
    <col min="7" max="7" width="25.5703125" style="120" customWidth="1"/>
    <col min="8" max="8" width="16.42578125" style="120" customWidth="1"/>
    <col min="9" max="16384" width="9.140625" style="120"/>
  </cols>
  <sheetData>
    <row r="1" spans="1:29" s="14" customFormat="1" ht="18.75" customHeight="1" x14ac:dyDescent="0.2">
      <c r="C1" s="21" t="s">
        <v>66</v>
      </c>
    </row>
    <row r="2" spans="1:29" s="14" customFormat="1" ht="18.75" customHeight="1" x14ac:dyDescent="0.3">
      <c r="C2" s="12" t="s">
        <v>8</v>
      </c>
    </row>
    <row r="3" spans="1:29" s="14" customFormat="1" ht="18.75" x14ac:dyDescent="0.3">
      <c r="A3" s="108"/>
      <c r="C3" s="12" t="s">
        <v>65</v>
      </c>
    </row>
    <row r="4" spans="1:29" s="14" customFormat="1" ht="18.75" x14ac:dyDescent="0.3">
      <c r="A4" s="108"/>
      <c r="C4" s="12"/>
    </row>
    <row r="5" spans="1:29" s="14" customFormat="1" ht="15.75" x14ac:dyDescent="0.2">
      <c r="A5" s="359" t="str">
        <f>'1. паспорт местоположение'!A5:C5</f>
        <v>Год раскрытия информации: 2024 год</v>
      </c>
      <c r="B5" s="359"/>
      <c r="C5" s="359"/>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8"/>
      <c r="G6" s="12"/>
    </row>
    <row r="7" spans="1:29" s="14" customFormat="1" ht="18.75" x14ac:dyDescent="0.2">
      <c r="A7" s="366" t="s">
        <v>7</v>
      </c>
      <c r="B7" s="366"/>
      <c r="C7" s="366"/>
      <c r="D7" s="110"/>
      <c r="E7" s="110"/>
      <c r="F7" s="110"/>
      <c r="G7" s="110"/>
      <c r="H7" s="110"/>
      <c r="I7" s="110"/>
      <c r="J7" s="110"/>
      <c r="K7" s="110"/>
      <c r="L7" s="110"/>
      <c r="M7" s="110"/>
      <c r="N7" s="110"/>
      <c r="O7" s="110"/>
      <c r="P7" s="110"/>
      <c r="Q7" s="110"/>
      <c r="R7" s="110"/>
      <c r="S7" s="110"/>
      <c r="T7" s="110"/>
      <c r="U7" s="110"/>
    </row>
    <row r="8" spans="1:29" s="14" customFormat="1" ht="18.75" x14ac:dyDescent="0.2">
      <c r="A8" s="366"/>
      <c r="B8" s="366"/>
      <c r="C8" s="366"/>
      <c r="D8" s="121"/>
      <c r="E8" s="121"/>
      <c r="F8" s="121"/>
      <c r="G8" s="121"/>
      <c r="H8" s="110"/>
      <c r="I8" s="110"/>
      <c r="J8" s="110"/>
      <c r="K8" s="110"/>
      <c r="L8" s="110"/>
      <c r="M8" s="110"/>
      <c r="N8" s="110"/>
      <c r="O8" s="110"/>
      <c r="P8" s="110"/>
      <c r="Q8" s="110"/>
      <c r="R8" s="110"/>
      <c r="S8" s="110"/>
      <c r="T8" s="110"/>
      <c r="U8" s="110"/>
    </row>
    <row r="9" spans="1:29" s="14" customFormat="1" ht="18.75" x14ac:dyDescent="0.2">
      <c r="A9" s="364" t="str">
        <f>'1. паспорт местоположение'!A9:C9</f>
        <v xml:space="preserve">Акционерное общество "Западная энергетическая компания" </v>
      </c>
      <c r="B9" s="364"/>
      <c r="C9" s="364"/>
      <c r="D9" s="112"/>
      <c r="E9" s="112"/>
      <c r="F9" s="112"/>
      <c r="G9" s="112"/>
      <c r="H9" s="110"/>
      <c r="I9" s="110"/>
      <c r="J9" s="110"/>
      <c r="K9" s="110"/>
      <c r="L9" s="110"/>
      <c r="M9" s="110"/>
      <c r="N9" s="110"/>
      <c r="O9" s="110"/>
      <c r="P9" s="110"/>
      <c r="Q9" s="110"/>
      <c r="R9" s="110"/>
      <c r="S9" s="110"/>
      <c r="T9" s="110"/>
      <c r="U9" s="110"/>
    </row>
    <row r="10" spans="1:29" s="14" customFormat="1" ht="18.75" x14ac:dyDescent="0.2">
      <c r="A10" s="370" t="s">
        <v>6</v>
      </c>
      <c r="B10" s="370"/>
      <c r="C10" s="370"/>
      <c r="D10" s="113"/>
      <c r="E10" s="113"/>
      <c r="F10" s="113"/>
      <c r="G10" s="113"/>
      <c r="H10" s="110"/>
      <c r="I10" s="110"/>
      <c r="J10" s="110"/>
      <c r="K10" s="110"/>
      <c r="L10" s="110"/>
      <c r="M10" s="110"/>
      <c r="N10" s="110"/>
      <c r="O10" s="110"/>
      <c r="P10" s="110"/>
      <c r="Q10" s="110"/>
      <c r="R10" s="110"/>
      <c r="S10" s="110"/>
      <c r="T10" s="110"/>
      <c r="U10" s="110"/>
    </row>
    <row r="11" spans="1:29" s="14" customFormat="1" ht="18.75" x14ac:dyDescent="0.2">
      <c r="A11" s="366"/>
      <c r="B11" s="366"/>
      <c r="C11" s="366"/>
      <c r="D11" s="121"/>
      <c r="E11" s="121"/>
      <c r="F11" s="121"/>
      <c r="G11" s="121"/>
      <c r="H11" s="110"/>
      <c r="I11" s="110"/>
      <c r="J11" s="110"/>
      <c r="K11" s="110"/>
      <c r="L11" s="110"/>
      <c r="M11" s="110"/>
      <c r="N11" s="110"/>
      <c r="O11" s="110"/>
      <c r="P11" s="110"/>
      <c r="Q11" s="110"/>
      <c r="R11" s="110"/>
      <c r="S11" s="110"/>
      <c r="T11" s="110"/>
      <c r="U11" s="110"/>
    </row>
    <row r="12" spans="1:29" s="14" customFormat="1" ht="18.75" x14ac:dyDescent="0.2">
      <c r="A12" s="364" t="str">
        <f>'1. паспорт местоположение'!A12:C12</f>
        <v>O_24-07</v>
      </c>
      <c r="B12" s="364"/>
      <c r="C12" s="364"/>
      <c r="D12" s="112"/>
      <c r="E12" s="112"/>
      <c r="F12" s="112"/>
      <c r="G12" s="112"/>
      <c r="H12" s="110"/>
      <c r="I12" s="110"/>
      <c r="J12" s="110"/>
      <c r="K12" s="110"/>
      <c r="L12" s="110"/>
      <c r="M12" s="110"/>
      <c r="N12" s="110"/>
      <c r="O12" s="110"/>
      <c r="P12" s="110"/>
      <c r="Q12" s="110"/>
      <c r="R12" s="110"/>
      <c r="S12" s="110"/>
      <c r="T12" s="110"/>
      <c r="U12" s="110"/>
    </row>
    <row r="13" spans="1:29" s="14" customFormat="1" ht="18.75" x14ac:dyDescent="0.2">
      <c r="A13" s="370" t="s">
        <v>5</v>
      </c>
      <c r="B13" s="370"/>
      <c r="C13" s="370"/>
      <c r="D13" s="113"/>
      <c r="E13" s="113"/>
      <c r="F13" s="113"/>
      <c r="G13" s="113"/>
      <c r="H13" s="110"/>
      <c r="I13" s="110"/>
      <c r="J13" s="110"/>
      <c r="K13" s="110"/>
      <c r="L13" s="110"/>
      <c r="M13" s="110"/>
      <c r="N13" s="110"/>
      <c r="O13" s="110"/>
      <c r="P13" s="110"/>
      <c r="Q13" s="110"/>
      <c r="R13" s="110"/>
      <c r="S13" s="110"/>
      <c r="T13" s="110"/>
      <c r="U13" s="110"/>
    </row>
    <row r="14" spans="1:29" s="14" customFormat="1" ht="15.75" customHeight="1" x14ac:dyDescent="0.2">
      <c r="A14" s="372"/>
      <c r="B14" s="372"/>
      <c r="C14" s="372"/>
      <c r="D14" s="111"/>
      <c r="E14" s="111"/>
      <c r="F14" s="111"/>
      <c r="G14" s="111"/>
      <c r="H14" s="111"/>
      <c r="I14" s="111"/>
      <c r="J14" s="111"/>
      <c r="K14" s="111"/>
      <c r="L14" s="111"/>
      <c r="M14" s="111"/>
      <c r="N14" s="111"/>
      <c r="O14" s="111"/>
      <c r="P14" s="111"/>
      <c r="Q14" s="111"/>
      <c r="R14" s="111"/>
      <c r="S14" s="111"/>
      <c r="T14" s="111"/>
      <c r="U14" s="111"/>
    </row>
    <row r="15" spans="1:29" s="109" customFormat="1" ht="45.75" customHeight="1" x14ac:dyDescent="0.2">
      <c r="A15" s="391" t="str">
        <f>'1. паспорт местоположение'!A15:C15</f>
        <v>Реконструкция трансформаторной подстанции 10/0,4 кВ (ТП-996) по адресу: г Калининград, бульвар Ф. Лефорта,18А замена РУ 10 кВ</v>
      </c>
      <c r="B15" s="391"/>
      <c r="C15" s="391"/>
      <c r="D15" s="112"/>
      <c r="E15" s="112"/>
      <c r="F15" s="112"/>
      <c r="G15" s="112"/>
      <c r="H15" s="112"/>
      <c r="I15" s="112"/>
      <c r="J15" s="112"/>
      <c r="K15" s="112"/>
      <c r="L15" s="112"/>
      <c r="M15" s="112"/>
      <c r="N15" s="112"/>
      <c r="O15" s="112"/>
      <c r="P15" s="112"/>
      <c r="Q15" s="112"/>
      <c r="R15" s="112"/>
      <c r="S15" s="112"/>
      <c r="T15" s="112"/>
      <c r="U15" s="112"/>
    </row>
    <row r="16" spans="1:29" s="109" customFormat="1" ht="15" customHeight="1" x14ac:dyDescent="0.2">
      <c r="A16" s="370" t="s">
        <v>4</v>
      </c>
      <c r="B16" s="370"/>
      <c r="C16" s="370"/>
      <c r="D16" s="113"/>
      <c r="E16" s="113"/>
      <c r="F16" s="113"/>
      <c r="G16" s="113"/>
      <c r="H16" s="113"/>
      <c r="I16" s="113"/>
      <c r="J16" s="113"/>
      <c r="K16" s="113"/>
      <c r="L16" s="113"/>
      <c r="M16" s="113"/>
      <c r="N16" s="113"/>
      <c r="O16" s="113"/>
      <c r="P16" s="113"/>
      <c r="Q16" s="113"/>
      <c r="R16" s="113"/>
      <c r="S16" s="113"/>
      <c r="T16" s="113"/>
      <c r="U16" s="113"/>
    </row>
    <row r="17" spans="1:21" s="109" customFormat="1" ht="15" customHeight="1" x14ac:dyDescent="0.2">
      <c r="A17" s="372"/>
      <c r="B17" s="372"/>
      <c r="C17" s="372"/>
      <c r="D17" s="111"/>
      <c r="E17" s="111"/>
      <c r="F17" s="111"/>
      <c r="G17" s="111"/>
      <c r="H17" s="111"/>
      <c r="I17" s="111"/>
      <c r="J17" s="111"/>
      <c r="K17" s="111"/>
      <c r="L17" s="111"/>
      <c r="M17" s="111"/>
      <c r="N17" s="111"/>
      <c r="O17" s="111"/>
      <c r="P17" s="111"/>
      <c r="Q17" s="111"/>
      <c r="R17" s="111"/>
    </row>
    <row r="18" spans="1:21" s="109" customFormat="1" ht="27.75" customHeight="1" x14ac:dyDescent="0.2">
      <c r="A18" s="373" t="s">
        <v>381</v>
      </c>
      <c r="B18" s="373"/>
      <c r="C18" s="373"/>
      <c r="D18" s="114"/>
      <c r="E18" s="114"/>
      <c r="F18" s="114"/>
      <c r="G18" s="114"/>
      <c r="H18" s="114"/>
      <c r="I18" s="114"/>
      <c r="J18" s="114"/>
      <c r="K18" s="114"/>
      <c r="L18" s="114"/>
      <c r="M18" s="114"/>
      <c r="N18" s="114"/>
      <c r="O18" s="114"/>
      <c r="P18" s="114"/>
      <c r="Q18" s="114"/>
      <c r="R18" s="114"/>
      <c r="S18" s="114"/>
      <c r="T18" s="114"/>
      <c r="U18" s="114"/>
    </row>
    <row r="19" spans="1:21" s="109" customFormat="1" ht="15" customHeight="1" x14ac:dyDescent="0.2">
      <c r="A19" s="113"/>
      <c r="B19" s="113"/>
      <c r="C19" s="113"/>
      <c r="D19" s="113"/>
      <c r="E19" s="113"/>
      <c r="F19" s="113"/>
      <c r="G19" s="113"/>
      <c r="H19" s="111"/>
      <c r="I19" s="111"/>
      <c r="J19" s="111"/>
      <c r="K19" s="111"/>
      <c r="L19" s="111"/>
      <c r="M19" s="111"/>
      <c r="N19" s="111"/>
      <c r="O19" s="111"/>
      <c r="P19" s="111"/>
      <c r="Q19" s="111"/>
      <c r="R19" s="111"/>
    </row>
    <row r="20" spans="1:21" s="109" customFormat="1" ht="39.75" customHeight="1" x14ac:dyDescent="0.2">
      <c r="A20" s="122" t="s">
        <v>3</v>
      </c>
      <c r="B20" s="118" t="s">
        <v>64</v>
      </c>
      <c r="C20" s="119" t="s">
        <v>63</v>
      </c>
      <c r="D20" s="113"/>
      <c r="E20" s="113"/>
      <c r="F20" s="113"/>
      <c r="G20" s="113"/>
      <c r="H20" s="111"/>
      <c r="I20" s="111"/>
      <c r="J20" s="111"/>
      <c r="K20" s="111"/>
      <c r="L20" s="111"/>
      <c r="M20" s="111"/>
      <c r="N20" s="111"/>
      <c r="O20" s="111"/>
      <c r="P20" s="111"/>
      <c r="Q20" s="111"/>
      <c r="R20" s="111"/>
    </row>
    <row r="21" spans="1:21" s="109" customFormat="1" ht="16.5" customHeight="1" x14ac:dyDescent="0.2">
      <c r="A21" s="119">
        <v>1</v>
      </c>
      <c r="B21" s="118">
        <v>2</v>
      </c>
      <c r="C21" s="119">
        <v>3</v>
      </c>
      <c r="D21" s="113"/>
      <c r="E21" s="113"/>
      <c r="F21" s="113"/>
      <c r="G21" s="113"/>
      <c r="H21" s="111"/>
      <c r="I21" s="111"/>
      <c r="J21" s="111"/>
      <c r="K21" s="111"/>
      <c r="L21" s="111"/>
      <c r="M21" s="111"/>
      <c r="N21" s="111"/>
      <c r="O21" s="111"/>
      <c r="P21" s="111"/>
      <c r="Q21" s="111"/>
      <c r="R21" s="111"/>
    </row>
    <row r="22" spans="1:21" s="109" customFormat="1" ht="41.25" customHeight="1" x14ac:dyDescent="0.2">
      <c r="A22" s="123" t="s">
        <v>62</v>
      </c>
      <c r="B22" s="17" t="s">
        <v>394</v>
      </c>
      <c r="C22" s="125" t="s">
        <v>628</v>
      </c>
      <c r="D22" s="113"/>
      <c r="E22" s="113"/>
      <c r="F22" s="111"/>
      <c r="G22" s="111"/>
      <c r="H22" s="111"/>
      <c r="I22" s="111"/>
      <c r="J22" s="111"/>
      <c r="K22" s="111"/>
      <c r="L22" s="111"/>
      <c r="M22" s="111"/>
      <c r="N22" s="111"/>
      <c r="O22" s="111"/>
      <c r="P22" s="111"/>
    </row>
    <row r="23" spans="1:21" ht="63" customHeight="1" x14ac:dyDescent="0.25">
      <c r="A23" s="123" t="s">
        <v>61</v>
      </c>
      <c r="B23" s="124" t="s">
        <v>58</v>
      </c>
      <c r="C23" s="125" t="s">
        <v>635</v>
      </c>
    </row>
    <row r="24" spans="1:21" ht="89.25" customHeight="1" x14ac:dyDescent="0.25">
      <c r="A24" s="123" t="s">
        <v>60</v>
      </c>
      <c r="B24" s="124" t="s">
        <v>413</v>
      </c>
      <c r="C24" s="125" t="s">
        <v>634</v>
      </c>
    </row>
    <row r="25" spans="1:21" ht="63" customHeight="1" x14ac:dyDescent="0.25">
      <c r="A25" s="123" t="s">
        <v>59</v>
      </c>
      <c r="B25" s="124" t="s">
        <v>414</v>
      </c>
      <c r="C25" s="332"/>
    </row>
    <row r="26" spans="1:21" ht="42.75" customHeight="1" x14ac:dyDescent="0.25">
      <c r="A26" s="123" t="s">
        <v>57</v>
      </c>
      <c r="B26" s="124" t="s">
        <v>208</v>
      </c>
      <c r="C26" s="122" t="s">
        <v>436</v>
      </c>
    </row>
    <row r="27" spans="1:21" ht="31.5" x14ac:dyDescent="0.25">
      <c r="A27" s="123" t="s">
        <v>56</v>
      </c>
      <c r="B27" s="124" t="s">
        <v>395</v>
      </c>
      <c r="C27" s="122" t="s">
        <v>629</v>
      </c>
    </row>
    <row r="28" spans="1:21" ht="42.75" customHeight="1" x14ac:dyDescent="0.25">
      <c r="A28" s="123" t="s">
        <v>54</v>
      </c>
      <c r="B28" s="124" t="s">
        <v>55</v>
      </c>
      <c r="C28" s="125">
        <v>2025</v>
      </c>
    </row>
    <row r="29" spans="1:21" ht="42.75" customHeight="1" x14ac:dyDescent="0.25">
      <c r="A29" s="123" t="s">
        <v>52</v>
      </c>
      <c r="B29" s="122" t="s">
        <v>53</v>
      </c>
      <c r="C29" s="125">
        <v>2025</v>
      </c>
    </row>
    <row r="30" spans="1:21" ht="42.75" customHeight="1" x14ac:dyDescent="0.25">
      <c r="A30" s="123" t="s">
        <v>70</v>
      </c>
      <c r="B30" s="122" t="s">
        <v>51</v>
      </c>
      <c r="C30" s="122" t="s">
        <v>600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2.7109375" style="126" customWidth="1"/>
    <col min="18" max="18" width="9.140625" style="126"/>
    <col min="19" max="19" width="17" style="126" customWidth="1"/>
    <col min="20" max="21" width="12" style="126" customWidth="1"/>
    <col min="22" max="22" width="11" style="126" customWidth="1"/>
    <col min="23" max="25" width="17.7109375" style="126" customWidth="1"/>
    <col min="26" max="26" width="46.5703125" style="126" customWidth="1"/>
    <col min="27" max="28" width="12.28515625" style="126" customWidth="1"/>
    <col min="29" max="16384" width="9.140625" style="126"/>
  </cols>
  <sheetData>
    <row r="1" spans="1:28" ht="18.75" x14ac:dyDescent="0.25">
      <c r="Z1" s="21" t="s">
        <v>66</v>
      </c>
    </row>
    <row r="2" spans="1:28" ht="18.75" x14ac:dyDescent="0.3">
      <c r="Z2" s="12" t="s">
        <v>8</v>
      </c>
    </row>
    <row r="3" spans="1:28" ht="18.75" x14ac:dyDescent="0.3">
      <c r="Z3" s="12" t="s">
        <v>65</v>
      </c>
    </row>
    <row r="4" spans="1:28" ht="18.75" customHeight="1" x14ac:dyDescent="0.25">
      <c r="A4" s="359" t="str">
        <f>'1. паспорт местоположение'!A5:C5</f>
        <v>Год раскрытия информации: 2024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row>
    <row r="6" spans="1:28" ht="18.75" x14ac:dyDescent="0.25">
      <c r="A6" s="366" t="s">
        <v>7</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10"/>
      <c r="AB6" s="110"/>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10"/>
      <c r="AB7" s="110"/>
    </row>
    <row r="8" spans="1:28" ht="15.75" x14ac:dyDescent="0.25">
      <c r="A8" s="364" t="str">
        <f>'1. паспорт местоположение'!A9:C9</f>
        <v xml:space="preserve">Акционерное общество "Западная энергетическая компания" </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112"/>
      <c r="AB8" s="112"/>
    </row>
    <row r="9" spans="1:28" ht="15.75" x14ac:dyDescent="0.25">
      <c r="A9" s="370" t="s">
        <v>6</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13"/>
      <c r="AB9" s="113"/>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10"/>
      <c r="AB10" s="110"/>
    </row>
    <row r="11" spans="1:28" ht="15.75" x14ac:dyDescent="0.25">
      <c r="A11" s="371" t="str">
        <f>'1. паспорт местоположение'!A12:C12</f>
        <v>O_24-07</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12"/>
      <c r="AB11" s="112"/>
    </row>
    <row r="12" spans="1:28" ht="15.75" x14ac:dyDescent="0.25">
      <c r="A12" s="370" t="s">
        <v>5</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13"/>
      <c r="AB12" s="113"/>
    </row>
    <row r="13" spans="1:28" ht="18.75" x14ac:dyDescent="0.25">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127"/>
      <c r="AB13" s="127"/>
    </row>
    <row r="14" spans="1:28" ht="15.75" x14ac:dyDescent="0.25">
      <c r="A14" s="364" t="str">
        <f>'1. паспорт местоположение'!A15:C15</f>
        <v>Реконструкция трансформаторной подстанции 10/0,4 кВ (ТП-996) по адресу: г Калининград, бульвар Ф. Лефорта,18А замена РУ 10 кВ</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112"/>
      <c r="AB14" s="112"/>
    </row>
    <row r="15" spans="1:28" ht="15.75" x14ac:dyDescent="0.25">
      <c r="A15" s="370" t="s">
        <v>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13"/>
      <c r="AB15" s="113"/>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128"/>
      <c r="AB16" s="128"/>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128"/>
      <c r="AB17" s="128"/>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128"/>
      <c r="AB18" s="128"/>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128"/>
      <c r="AB19" s="128"/>
    </row>
    <row r="20" spans="1:2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128"/>
      <c r="AB20" s="128"/>
    </row>
    <row r="21" spans="1:28" x14ac:dyDescent="0.25">
      <c r="A21" s="392"/>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128"/>
      <c r="AB21" s="128"/>
    </row>
    <row r="22" spans="1:28" x14ac:dyDescent="0.25">
      <c r="A22" s="393" t="s">
        <v>412</v>
      </c>
      <c r="B22" s="393"/>
      <c r="C22" s="393"/>
      <c r="D22" s="393"/>
      <c r="E22" s="393"/>
      <c r="F22" s="393"/>
      <c r="G22" s="393"/>
      <c r="H22" s="393"/>
      <c r="I22" s="393"/>
      <c r="J22" s="393"/>
      <c r="K22" s="393"/>
      <c r="L22" s="393"/>
      <c r="M22" s="393"/>
      <c r="N22" s="393"/>
      <c r="O22" s="393"/>
      <c r="P22" s="393"/>
      <c r="Q22" s="393"/>
      <c r="R22" s="393"/>
      <c r="S22" s="393"/>
      <c r="T22" s="393"/>
      <c r="U22" s="393"/>
      <c r="V22" s="393"/>
      <c r="W22" s="393"/>
      <c r="X22" s="393"/>
      <c r="Y22" s="393"/>
      <c r="Z22" s="393"/>
      <c r="AA22" s="129"/>
      <c r="AB22" s="129"/>
    </row>
    <row r="23" spans="1:28" ht="32.25" customHeight="1" x14ac:dyDescent="0.25">
      <c r="A23" s="395" t="s">
        <v>295</v>
      </c>
      <c r="B23" s="396"/>
      <c r="C23" s="396"/>
      <c r="D23" s="396"/>
      <c r="E23" s="396"/>
      <c r="F23" s="396"/>
      <c r="G23" s="396"/>
      <c r="H23" s="396"/>
      <c r="I23" s="396"/>
      <c r="J23" s="396"/>
      <c r="K23" s="396"/>
      <c r="L23" s="397"/>
      <c r="M23" s="394" t="s">
        <v>296</v>
      </c>
      <c r="N23" s="394"/>
      <c r="O23" s="394"/>
      <c r="P23" s="394"/>
      <c r="Q23" s="394"/>
      <c r="R23" s="394"/>
      <c r="S23" s="394"/>
      <c r="T23" s="394"/>
      <c r="U23" s="394"/>
      <c r="V23" s="394"/>
      <c r="W23" s="394"/>
      <c r="X23" s="394"/>
      <c r="Y23" s="394"/>
      <c r="Z23" s="394"/>
    </row>
    <row r="24" spans="1:28" ht="151.5" customHeight="1" x14ac:dyDescent="0.25">
      <c r="A24" s="130" t="s">
        <v>210</v>
      </c>
      <c r="B24" s="131" t="s">
        <v>230</v>
      </c>
      <c r="C24" s="130" t="s">
        <v>293</v>
      </c>
      <c r="D24" s="130" t="s">
        <v>211</v>
      </c>
      <c r="E24" s="130" t="s">
        <v>294</v>
      </c>
      <c r="F24" s="130" t="s">
        <v>443</v>
      </c>
      <c r="G24" s="130" t="s">
        <v>444</v>
      </c>
      <c r="H24" s="130" t="s">
        <v>212</v>
      </c>
      <c r="I24" s="130" t="s">
        <v>445</v>
      </c>
      <c r="J24" s="130" t="s">
        <v>235</v>
      </c>
      <c r="K24" s="131" t="s">
        <v>229</v>
      </c>
      <c r="L24" s="131" t="s">
        <v>213</v>
      </c>
      <c r="M24" s="132" t="s">
        <v>242</v>
      </c>
      <c r="N24" s="131" t="s">
        <v>446</v>
      </c>
      <c r="O24" s="130" t="s">
        <v>447</v>
      </c>
      <c r="P24" s="130" t="s">
        <v>448</v>
      </c>
      <c r="Q24" s="130" t="s">
        <v>449</v>
      </c>
      <c r="R24" s="130" t="s">
        <v>212</v>
      </c>
      <c r="S24" s="130" t="s">
        <v>450</v>
      </c>
      <c r="T24" s="130" t="s">
        <v>451</v>
      </c>
      <c r="U24" s="130" t="s">
        <v>452</v>
      </c>
      <c r="V24" s="130" t="s">
        <v>449</v>
      </c>
      <c r="W24" s="133" t="s">
        <v>453</v>
      </c>
      <c r="X24" s="133" t="s">
        <v>454</v>
      </c>
      <c r="Y24" s="133" t="s">
        <v>455</v>
      </c>
      <c r="Z24" s="134" t="s">
        <v>247</v>
      </c>
    </row>
    <row r="25" spans="1:28" ht="16.5" customHeight="1" x14ac:dyDescent="0.25">
      <c r="A25" s="130">
        <v>1</v>
      </c>
      <c r="B25" s="131">
        <v>2</v>
      </c>
      <c r="C25" s="130">
        <v>3</v>
      </c>
      <c r="D25" s="131">
        <v>4</v>
      </c>
      <c r="E25" s="130">
        <v>5</v>
      </c>
      <c r="F25" s="131">
        <v>6</v>
      </c>
      <c r="G25" s="130">
        <v>7</v>
      </c>
      <c r="H25" s="131">
        <v>8</v>
      </c>
      <c r="I25" s="130">
        <v>9</v>
      </c>
      <c r="J25" s="131">
        <v>10</v>
      </c>
      <c r="K25" s="130">
        <v>11</v>
      </c>
      <c r="L25" s="131">
        <v>12</v>
      </c>
      <c r="M25" s="130">
        <v>13</v>
      </c>
      <c r="N25" s="131">
        <v>14</v>
      </c>
      <c r="O25" s="130">
        <v>15</v>
      </c>
      <c r="P25" s="131">
        <v>16</v>
      </c>
      <c r="Q25" s="130">
        <v>17</v>
      </c>
      <c r="R25" s="131">
        <v>18</v>
      </c>
      <c r="S25" s="130">
        <v>19</v>
      </c>
      <c r="T25" s="131">
        <v>20</v>
      </c>
      <c r="U25" s="130">
        <v>21</v>
      </c>
      <c r="V25" s="131">
        <v>22</v>
      </c>
      <c r="W25" s="130">
        <v>23</v>
      </c>
      <c r="X25" s="131">
        <v>24</v>
      </c>
      <c r="Y25" s="130">
        <v>25</v>
      </c>
      <c r="Z25" s="131">
        <v>26</v>
      </c>
    </row>
    <row r="26" spans="1:28" ht="45.75" customHeight="1" x14ac:dyDescent="0.25">
      <c r="A26" s="135" t="s">
        <v>291</v>
      </c>
      <c r="B26" s="135"/>
      <c r="C26" s="136" t="s">
        <v>456</v>
      </c>
      <c r="D26" s="136" t="s">
        <v>457</v>
      </c>
      <c r="E26" s="136" t="s">
        <v>458</v>
      </c>
      <c r="F26" s="136" t="s">
        <v>459</v>
      </c>
      <c r="G26" s="136" t="s">
        <v>460</v>
      </c>
      <c r="H26" s="136" t="s">
        <v>212</v>
      </c>
      <c r="I26" s="136" t="s">
        <v>461</v>
      </c>
      <c r="J26" s="136" t="s">
        <v>462</v>
      </c>
      <c r="K26" s="137"/>
      <c r="L26" s="136" t="s">
        <v>227</v>
      </c>
      <c r="M26" s="138" t="s">
        <v>240</v>
      </c>
      <c r="N26" s="137"/>
      <c r="O26" s="137"/>
      <c r="P26" s="137"/>
      <c r="Q26" s="137"/>
      <c r="R26" s="137"/>
      <c r="S26" s="137"/>
      <c r="T26" s="137"/>
      <c r="U26" s="137"/>
      <c r="V26" s="137"/>
      <c r="W26" s="137"/>
      <c r="X26" s="137"/>
      <c r="Y26" s="137"/>
      <c r="Z26" s="139" t="s">
        <v>248</v>
      </c>
    </row>
    <row r="27" spans="1:28" x14ac:dyDescent="0.25">
      <c r="A27" s="137" t="s">
        <v>214</v>
      </c>
      <c r="B27" s="137" t="s">
        <v>231</v>
      </c>
      <c r="C27" s="137" t="s">
        <v>215</v>
      </c>
      <c r="D27" s="137" t="s">
        <v>216</v>
      </c>
      <c r="E27" s="137" t="s">
        <v>243</v>
      </c>
      <c r="F27" s="136" t="s">
        <v>463</v>
      </c>
      <c r="G27" s="136" t="s">
        <v>464</v>
      </c>
      <c r="H27" s="137" t="s">
        <v>212</v>
      </c>
      <c r="I27" s="136" t="s">
        <v>465</v>
      </c>
      <c r="J27" s="136" t="s">
        <v>466</v>
      </c>
      <c r="K27" s="136" t="s">
        <v>223</v>
      </c>
      <c r="L27" s="137"/>
      <c r="M27" s="136" t="s">
        <v>241</v>
      </c>
      <c r="N27" s="137"/>
      <c r="O27" s="137"/>
      <c r="P27" s="137"/>
      <c r="Q27" s="137"/>
      <c r="R27" s="137"/>
      <c r="S27" s="137"/>
      <c r="T27" s="137"/>
      <c r="U27" s="137"/>
      <c r="V27" s="137"/>
      <c r="W27" s="137"/>
      <c r="X27" s="137"/>
      <c r="Y27" s="137"/>
      <c r="Z27" s="137"/>
    </row>
    <row r="28" spans="1:28" x14ac:dyDescent="0.25">
      <c r="A28" s="137" t="s">
        <v>214</v>
      </c>
      <c r="B28" s="137" t="s">
        <v>232</v>
      </c>
      <c r="C28" s="137" t="s">
        <v>217</v>
      </c>
      <c r="D28" s="137" t="s">
        <v>218</v>
      </c>
      <c r="E28" s="137" t="s">
        <v>244</v>
      </c>
      <c r="F28" s="136" t="s">
        <v>467</v>
      </c>
      <c r="G28" s="136" t="s">
        <v>468</v>
      </c>
      <c r="H28" s="137" t="s">
        <v>212</v>
      </c>
      <c r="I28" s="136" t="s">
        <v>236</v>
      </c>
      <c r="J28" s="136" t="s">
        <v>469</v>
      </c>
      <c r="K28" s="136" t="s">
        <v>224</v>
      </c>
      <c r="L28" s="140"/>
      <c r="M28" s="136" t="s">
        <v>0</v>
      </c>
      <c r="N28" s="136"/>
      <c r="O28" s="136"/>
      <c r="P28" s="136"/>
      <c r="Q28" s="136"/>
      <c r="R28" s="136"/>
      <c r="S28" s="136"/>
      <c r="T28" s="136"/>
      <c r="U28" s="136"/>
      <c r="V28" s="136"/>
      <c r="W28" s="136"/>
      <c r="X28" s="136"/>
      <c r="Y28" s="136"/>
      <c r="Z28" s="136"/>
    </row>
    <row r="29" spans="1:28" x14ac:dyDescent="0.25">
      <c r="A29" s="137" t="s">
        <v>214</v>
      </c>
      <c r="B29" s="137" t="s">
        <v>233</v>
      </c>
      <c r="C29" s="137" t="s">
        <v>219</v>
      </c>
      <c r="D29" s="137" t="s">
        <v>220</v>
      </c>
      <c r="E29" s="137" t="s">
        <v>245</v>
      </c>
      <c r="F29" s="136" t="s">
        <v>470</v>
      </c>
      <c r="G29" s="136" t="s">
        <v>471</v>
      </c>
      <c r="H29" s="137" t="s">
        <v>212</v>
      </c>
      <c r="I29" s="136" t="s">
        <v>237</v>
      </c>
      <c r="J29" s="136" t="s">
        <v>472</v>
      </c>
      <c r="K29" s="136" t="s">
        <v>225</v>
      </c>
      <c r="L29" s="140"/>
      <c r="M29" s="137"/>
      <c r="N29" s="137"/>
      <c r="O29" s="137"/>
      <c r="P29" s="137"/>
      <c r="Q29" s="137"/>
      <c r="R29" s="137"/>
      <c r="S29" s="137"/>
      <c r="T29" s="137"/>
      <c r="U29" s="137"/>
      <c r="V29" s="137"/>
      <c r="W29" s="137"/>
      <c r="X29" s="137"/>
      <c r="Y29" s="137"/>
      <c r="Z29" s="137"/>
    </row>
    <row r="30" spans="1:28" x14ac:dyDescent="0.25">
      <c r="A30" s="137" t="s">
        <v>214</v>
      </c>
      <c r="B30" s="137" t="s">
        <v>234</v>
      </c>
      <c r="C30" s="137" t="s">
        <v>221</v>
      </c>
      <c r="D30" s="137" t="s">
        <v>222</v>
      </c>
      <c r="E30" s="137" t="s">
        <v>246</v>
      </c>
      <c r="F30" s="136" t="s">
        <v>473</v>
      </c>
      <c r="G30" s="136" t="s">
        <v>474</v>
      </c>
      <c r="H30" s="137" t="s">
        <v>212</v>
      </c>
      <c r="I30" s="136" t="s">
        <v>238</v>
      </c>
      <c r="J30" s="136" t="s">
        <v>475</v>
      </c>
      <c r="K30" s="136" t="s">
        <v>226</v>
      </c>
      <c r="L30" s="140"/>
      <c r="M30" s="137"/>
      <c r="N30" s="137"/>
      <c r="O30" s="137"/>
      <c r="P30" s="137"/>
      <c r="Q30" s="137"/>
      <c r="R30" s="137"/>
      <c r="S30" s="137"/>
      <c r="T30" s="137"/>
      <c r="U30" s="137"/>
      <c r="V30" s="137"/>
      <c r="W30" s="137"/>
      <c r="X30" s="137"/>
      <c r="Y30" s="137"/>
      <c r="Z30" s="137"/>
    </row>
    <row r="31" spans="1:28" x14ac:dyDescent="0.25">
      <c r="A31" s="137" t="s">
        <v>0</v>
      </c>
      <c r="B31" s="137" t="s">
        <v>0</v>
      </c>
      <c r="C31" s="137" t="s">
        <v>0</v>
      </c>
      <c r="D31" s="137" t="s">
        <v>0</v>
      </c>
      <c r="E31" s="137" t="s">
        <v>0</v>
      </c>
      <c r="F31" s="137" t="s">
        <v>0</v>
      </c>
      <c r="G31" s="137" t="s">
        <v>0</v>
      </c>
      <c r="H31" s="137" t="s">
        <v>0</v>
      </c>
      <c r="I31" s="137" t="s">
        <v>0</v>
      </c>
      <c r="J31" s="137" t="s">
        <v>0</v>
      </c>
      <c r="K31" s="137" t="s">
        <v>0</v>
      </c>
      <c r="L31" s="140"/>
      <c r="M31" s="137"/>
      <c r="N31" s="137"/>
      <c r="O31" s="137"/>
      <c r="P31" s="137"/>
      <c r="Q31" s="137"/>
      <c r="R31" s="137"/>
      <c r="S31" s="137"/>
      <c r="T31" s="137"/>
      <c r="U31" s="137"/>
      <c r="V31" s="137"/>
      <c r="W31" s="137"/>
      <c r="X31" s="137"/>
      <c r="Y31" s="137"/>
      <c r="Z31" s="137"/>
    </row>
    <row r="32" spans="1:28" ht="30" x14ac:dyDescent="0.25">
      <c r="A32" s="135" t="s">
        <v>292</v>
      </c>
      <c r="B32" s="135"/>
      <c r="C32" s="136" t="s">
        <v>476</v>
      </c>
      <c r="D32" s="136" t="s">
        <v>477</v>
      </c>
      <c r="E32" s="136" t="s">
        <v>478</v>
      </c>
      <c r="F32" s="136" t="s">
        <v>479</v>
      </c>
      <c r="G32" s="136" t="s">
        <v>480</v>
      </c>
      <c r="H32" s="136" t="s">
        <v>212</v>
      </c>
      <c r="I32" s="136" t="s">
        <v>481</v>
      </c>
      <c r="J32" s="136" t="s">
        <v>482</v>
      </c>
      <c r="K32" s="137"/>
      <c r="L32" s="137"/>
      <c r="M32" s="137"/>
      <c r="N32" s="137"/>
      <c r="O32" s="137"/>
      <c r="P32" s="137"/>
      <c r="Q32" s="137"/>
      <c r="R32" s="137"/>
      <c r="S32" s="137"/>
      <c r="T32" s="137"/>
      <c r="U32" s="137"/>
      <c r="V32" s="137"/>
      <c r="W32" s="137"/>
      <c r="X32" s="137"/>
      <c r="Y32" s="137"/>
      <c r="Z32" s="137"/>
    </row>
    <row r="33" spans="1:26" x14ac:dyDescent="0.25">
      <c r="A33" s="137" t="s">
        <v>0</v>
      </c>
      <c r="B33" s="137" t="s">
        <v>0</v>
      </c>
      <c r="C33" s="137" t="s">
        <v>0</v>
      </c>
      <c r="D33" s="137" t="s">
        <v>0</v>
      </c>
      <c r="E33" s="137" t="s">
        <v>0</v>
      </c>
      <c r="F33" s="137" t="s">
        <v>0</v>
      </c>
      <c r="G33" s="137" t="s">
        <v>0</v>
      </c>
      <c r="H33" s="137" t="s">
        <v>0</v>
      </c>
      <c r="I33" s="137" t="s">
        <v>0</v>
      </c>
      <c r="J33" s="137" t="s">
        <v>0</v>
      </c>
      <c r="K33" s="137" t="s">
        <v>0</v>
      </c>
      <c r="L33" s="137"/>
      <c r="M33" s="137"/>
      <c r="N33" s="137"/>
      <c r="O33" s="137"/>
      <c r="P33" s="137"/>
      <c r="Q33" s="137"/>
      <c r="R33" s="137"/>
      <c r="S33" s="137"/>
      <c r="T33" s="137"/>
      <c r="U33" s="137"/>
      <c r="V33" s="137"/>
      <c r="W33" s="137"/>
      <c r="X33" s="137"/>
      <c r="Y33" s="137"/>
      <c r="Z33" s="137"/>
    </row>
    <row r="37" spans="1:26" x14ac:dyDescent="0.25">
      <c r="A37" s="14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20" customWidth="1"/>
    <col min="2" max="2" width="25.5703125" style="120" customWidth="1"/>
    <col min="3" max="3" width="71.28515625" style="120" customWidth="1"/>
    <col min="4" max="4" width="16.140625" style="120" customWidth="1"/>
    <col min="5" max="5" width="9.42578125" style="120" customWidth="1"/>
    <col min="6" max="6" width="8.7109375" style="120" customWidth="1"/>
    <col min="7" max="7" width="9" style="120" customWidth="1"/>
    <col min="8" max="8" width="8.42578125" style="120" customWidth="1"/>
    <col min="9" max="9" width="33.85546875" style="120" customWidth="1"/>
    <col min="10" max="11" width="19.140625" style="120" customWidth="1"/>
    <col min="12" max="12" width="16" style="120" customWidth="1"/>
    <col min="13" max="13" width="14.85546875" style="120" customWidth="1"/>
    <col min="14" max="14" width="16.28515625" style="120" customWidth="1"/>
    <col min="15" max="16384" width="9.140625" style="120"/>
  </cols>
  <sheetData>
    <row r="1" spans="1:28" s="14" customFormat="1" ht="18.75" customHeight="1" x14ac:dyDescent="0.2">
      <c r="O1" s="21" t="s">
        <v>66</v>
      </c>
    </row>
    <row r="2" spans="1:28" s="14" customFormat="1" ht="18.75" customHeight="1" x14ac:dyDescent="0.3">
      <c r="O2" s="12" t="s">
        <v>8</v>
      </c>
    </row>
    <row r="3" spans="1:28" s="14" customFormat="1" ht="18.75" x14ac:dyDescent="0.3">
      <c r="A3" s="108"/>
      <c r="B3" s="108"/>
      <c r="O3" s="12" t="s">
        <v>65</v>
      </c>
    </row>
    <row r="4" spans="1:28" s="14" customFormat="1" ht="18.75" x14ac:dyDescent="0.3">
      <c r="A4" s="108"/>
      <c r="B4" s="108"/>
      <c r="L4" s="12"/>
    </row>
    <row r="5" spans="1:28" s="14" customFormat="1" ht="15.75" x14ac:dyDescent="0.2">
      <c r="A5" s="359" t="str">
        <f>'1. паспорт местоположение'!A5:C5</f>
        <v>Год раскрытия информации: 2024 год</v>
      </c>
      <c r="B5" s="359"/>
      <c r="C5" s="359"/>
      <c r="D5" s="359"/>
      <c r="E5" s="359"/>
      <c r="F5" s="359"/>
      <c r="G5" s="359"/>
      <c r="H5" s="359"/>
      <c r="I5" s="359"/>
      <c r="J5" s="359"/>
      <c r="K5" s="359"/>
      <c r="L5" s="359"/>
      <c r="M5" s="359"/>
      <c r="N5" s="359"/>
      <c r="O5" s="359"/>
      <c r="P5" s="87"/>
      <c r="Q5" s="87"/>
      <c r="R5" s="87"/>
      <c r="S5" s="87"/>
      <c r="T5" s="87"/>
      <c r="U5" s="87"/>
      <c r="V5" s="87"/>
      <c r="W5" s="87"/>
      <c r="X5" s="87"/>
      <c r="Y5" s="87"/>
      <c r="Z5" s="87"/>
      <c r="AA5" s="87"/>
      <c r="AB5" s="87"/>
    </row>
    <row r="6" spans="1:28" s="14" customFormat="1" ht="18.75" x14ac:dyDescent="0.3">
      <c r="A6" s="108"/>
      <c r="B6" s="108"/>
      <c r="L6" s="12"/>
    </row>
    <row r="7" spans="1:28" s="14" customFormat="1" ht="18.75" x14ac:dyDescent="0.2">
      <c r="A7" s="366" t="s">
        <v>7</v>
      </c>
      <c r="B7" s="366"/>
      <c r="C7" s="366"/>
      <c r="D7" s="366"/>
      <c r="E7" s="366"/>
      <c r="F7" s="366"/>
      <c r="G7" s="366"/>
      <c r="H7" s="366"/>
      <c r="I7" s="366"/>
      <c r="J7" s="366"/>
      <c r="K7" s="366"/>
      <c r="L7" s="366"/>
      <c r="M7" s="366"/>
      <c r="N7" s="366"/>
      <c r="O7" s="366"/>
      <c r="P7" s="110"/>
      <c r="Q7" s="110"/>
      <c r="R7" s="110"/>
      <c r="S7" s="110"/>
      <c r="T7" s="110"/>
      <c r="U7" s="110"/>
      <c r="V7" s="110"/>
      <c r="W7" s="110"/>
      <c r="X7" s="110"/>
      <c r="Y7" s="110"/>
      <c r="Z7" s="110"/>
    </row>
    <row r="8" spans="1:28" s="14" customFormat="1" ht="18.75" x14ac:dyDescent="0.2">
      <c r="A8" s="366"/>
      <c r="B8" s="366"/>
      <c r="C8" s="366"/>
      <c r="D8" s="366"/>
      <c r="E8" s="366"/>
      <c r="F8" s="366"/>
      <c r="G8" s="366"/>
      <c r="H8" s="366"/>
      <c r="I8" s="366"/>
      <c r="J8" s="366"/>
      <c r="K8" s="366"/>
      <c r="L8" s="366"/>
      <c r="M8" s="366"/>
      <c r="N8" s="366"/>
      <c r="O8" s="366"/>
      <c r="P8" s="110"/>
      <c r="Q8" s="110"/>
      <c r="R8" s="110"/>
      <c r="S8" s="110"/>
      <c r="T8" s="110"/>
      <c r="U8" s="110"/>
      <c r="V8" s="110"/>
      <c r="W8" s="110"/>
      <c r="X8" s="110"/>
      <c r="Y8" s="110"/>
      <c r="Z8" s="110"/>
    </row>
    <row r="9" spans="1:28" s="14" customFormat="1" ht="18.75" x14ac:dyDescent="0.2">
      <c r="A9" s="364" t="str">
        <f>'1. паспорт местоположение'!A9:C9</f>
        <v xml:space="preserve">Акционерное общество "Западная энергетическая компания" </v>
      </c>
      <c r="B9" s="364"/>
      <c r="C9" s="364"/>
      <c r="D9" s="364"/>
      <c r="E9" s="364"/>
      <c r="F9" s="364"/>
      <c r="G9" s="364"/>
      <c r="H9" s="364"/>
      <c r="I9" s="364"/>
      <c r="J9" s="364"/>
      <c r="K9" s="364"/>
      <c r="L9" s="364"/>
      <c r="M9" s="364"/>
      <c r="N9" s="364"/>
      <c r="O9" s="364"/>
      <c r="P9" s="110"/>
      <c r="Q9" s="110"/>
      <c r="R9" s="110"/>
      <c r="S9" s="110"/>
      <c r="T9" s="110"/>
      <c r="U9" s="110"/>
      <c r="V9" s="110"/>
      <c r="W9" s="110"/>
      <c r="X9" s="110"/>
      <c r="Y9" s="110"/>
      <c r="Z9" s="110"/>
    </row>
    <row r="10" spans="1:28" s="14" customFormat="1" ht="18.75" x14ac:dyDescent="0.2">
      <c r="A10" s="370" t="s">
        <v>6</v>
      </c>
      <c r="B10" s="370"/>
      <c r="C10" s="370"/>
      <c r="D10" s="370"/>
      <c r="E10" s="370"/>
      <c r="F10" s="370"/>
      <c r="G10" s="370"/>
      <c r="H10" s="370"/>
      <c r="I10" s="370"/>
      <c r="J10" s="370"/>
      <c r="K10" s="370"/>
      <c r="L10" s="370"/>
      <c r="M10" s="370"/>
      <c r="N10" s="370"/>
      <c r="O10" s="370"/>
      <c r="P10" s="110"/>
      <c r="Q10" s="110"/>
      <c r="R10" s="110"/>
      <c r="S10" s="110"/>
      <c r="T10" s="110"/>
      <c r="U10" s="110"/>
      <c r="V10" s="110"/>
      <c r="W10" s="110"/>
      <c r="X10" s="110"/>
      <c r="Y10" s="110"/>
      <c r="Z10" s="110"/>
    </row>
    <row r="11" spans="1:28" s="14" customFormat="1" ht="18.75" x14ac:dyDescent="0.2">
      <c r="A11" s="366"/>
      <c r="B11" s="366"/>
      <c r="C11" s="366"/>
      <c r="D11" s="366"/>
      <c r="E11" s="366"/>
      <c r="F11" s="366"/>
      <c r="G11" s="366"/>
      <c r="H11" s="366"/>
      <c r="I11" s="366"/>
      <c r="J11" s="366"/>
      <c r="K11" s="366"/>
      <c r="L11" s="366"/>
      <c r="M11" s="366"/>
      <c r="N11" s="366"/>
      <c r="O11" s="366"/>
      <c r="P11" s="110"/>
      <c r="Q11" s="110"/>
      <c r="R11" s="110"/>
      <c r="S11" s="110"/>
      <c r="T11" s="110"/>
      <c r="U11" s="110"/>
      <c r="V11" s="110"/>
      <c r="W11" s="110"/>
      <c r="X11" s="110"/>
      <c r="Y11" s="110"/>
      <c r="Z11" s="110"/>
    </row>
    <row r="12" spans="1:28" s="14" customFormat="1" ht="18.75" x14ac:dyDescent="0.2">
      <c r="A12" s="371" t="str">
        <f>'1. паспорт местоположение'!A12:C12</f>
        <v>O_24-07</v>
      </c>
      <c r="B12" s="371"/>
      <c r="C12" s="371"/>
      <c r="D12" s="371"/>
      <c r="E12" s="371"/>
      <c r="F12" s="371"/>
      <c r="G12" s="371"/>
      <c r="H12" s="371"/>
      <c r="I12" s="371"/>
      <c r="J12" s="371"/>
      <c r="K12" s="371"/>
      <c r="L12" s="371"/>
      <c r="M12" s="371"/>
      <c r="N12" s="371"/>
      <c r="O12" s="371"/>
      <c r="P12" s="110"/>
      <c r="Q12" s="110"/>
      <c r="R12" s="110"/>
      <c r="S12" s="110"/>
      <c r="T12" s="110"/>
      <c r="U12" s="110"/>
      <c r="V12" s="110"/>
      <c r="W12" s="110"/>
      <c r="X12" s="110"/>
      <c r="Y12" s="110"/>
      <c r="Z12" s="110"/>
    </row>
    <row r="13" spans="1:28" s="14" customFormat="1" ht="18.75" x14ac:dyDescent="0.2">
      <c r="A13" s="370" t="s">
        <v>5</v>
      </c>
      <c r="B13" s="370"/>
      <c r="C13" s="370"/>
      <c r="D13" s="370"/>
      <c r="E13" s="370"/>
      <c r="F13" s="370"/>
      <c r="G13" s="370"/>
      <c r="H13" s="370"/>
      <c r="I13" s="370"/>
      <c r="J13" s="370"/>
      <c r="K13" s="370"/>
      <c r="L13" s="370"/>
      <c r="M13" s="370"/>
      <c r="N13" s="370"/>
      <c r="O13" s="370"/>
      <c r="P13" s="110"/>
      <c r="Q13" s="110"/>
      <c r="R13" s="110"/>
      <c r="S13" s="110"/>
      <c r="T13" s="110"/>
      <c r="U13" s="110"/>
      <c r="V13" s="110"/>
      <c r="W13" s="110"/>
      <c r="X13" s="110"/>
      <c r="Y13" s="110"/>
      <c r="Z13" s="110"/>
    </row>
    <row r="14" spans="1:28" s="14" customFormat="1" ht="15.75" customHeight="1" x14ac:dyDescent="0.2">
      <c r="A14" s="372"/>
      <c r="B14" s="372"/>
      <c r="C14" s="372"/>
      <c r="D14" s="372"/>
      <c r="E14" s="372"/>
      <c r="F14" s="372"/>
      <c r="G14" s="372"/>
      <c r="H14" s="372"/>
      <c r="I14" s="372"/>
      <c r="J14" s="372"/>
      <c r="K14" s="372"/>
      <c r="L14" s="372"/>
      <c r="M14" s="372"/>
      <c r="N14" s="372"/>
      <c r="O14" s="372"/>
      <c r="P14" s="111"/>
      <c r="Q14" s="111"/>
      <c r="R14" s="111"/>
      <c r="S14" s="111"/>
      <c r="T14" s="111"/>
      <c r="U14" s="111"/>
      <c r="V14" s="111"/>
      <c r="W14" s="111"/>
      <c r="X14" s="111"/>
      <c r="Y14" s="111"/>
      <c r="Z14" s="111"/>
    </row>
    <row r="15" spans="1:28" s="109" customFormat="1" ht="15.75" x14ac:dyDescent="0.2">
      <c r="A15" s="364" t="str">
        <f>'1. паспорт местоположение'!A15:C15</f>
        <v>Реконструкция трансформаторной подстанции 10/0,4 кВ (ТП-996) по адресу: г Калининград, бульвар Ф. Лефорта,18А замена РУ 10 кВ</v>
      </c>
      <c r="B15" s="364"/>
      <c r="C15" s="364"/>
      <c r="D15" s="364"/>
      <c r="E15" s="364"/>
      <c r="F15" s="364"/>
      <c r="G15" s="364"/>
      <c r="H15" s="364"/>
      <c r="I15" s="364"/>
      <c r="J15" s="364"/>
      <c r="K15" s="364"/>
      <c r="L15" s="364"/>
      <c r="M15" s="364"/>
      <c r="N15" s="364"/>
      <c r="O15" s="364"/>
      <c r="P15" s="112"/>
      <c r="Q15" s="112"/>
      <c r="R15" s="112"/>
      <c r="S15" s="112"/>
      <c r="T15" s="112"/>
      <c r="U15" s="112"/>
      <c r="V15" s="112"/>
      <c r="W15" s="112"/>
      <c r="X15" s="112"/>
      <c r="Y15" s="112"/>
      <c r="Z15" s="112"/>
    </row>
    <row r="16" spans="1:28" s="109" customFormat="1" ht="15" customHeight="1" x14ac:dyDescent="0.2">
      <c r="A16" s="370" t="s">
        <v>4</v>
      </c>
      <c r="B16" s="370"/>
      <c r="C16" s="370"/>
      <c r="D16" s="370"/>
      <c r="E16" s="370"/>
      <c r="F16" s="370"/>
      <c r="G16" s="370"/>
      <c r="H16" s="370"/>
      <c r="I16" s="370"/>
      <c r="J16" s="370"/>
      <c r="K16" s="370"/>
      <c r="L16" s="370"/>
      <c r="M16" s="370"/>
      <c r="N16" s="370"/>
      <c r="O16" s="370"/>
      <c r="P16" s="113"/>
      <c r="Q16" s="113"/>
      <c r="R16" s="113"/>
      <c r="S16" s="113"/>
      <c r="T16" s="113"/>
      <c r="U16" s="113"/>
      <c r="V16" s="113"/>
      <c r="W16" s="113"/>
      <c r="X16" s="113"/>
      <c r="Y16" s="113"/>
      <c r="Z16" s="113"/>
    </row>
    <row r="17" spans="1:26" s="109" customFormat="1" ht="15" customHeight="1" x14ac:dyDescent="0.2">
      <c r="A17" s="372"/>
      <c r="B17" s="372"/>
      <c r="C17" s="372"/>
      <c r="D17" s="372"/>
      <c r="E17" s="372"/>
      <c r="F17" s="372"/>
      <c r="G17" s="372"/>
      <c r="H17" s="372"/>
      <c r="I17" s="372"/>
      <c r="J17" s="372"/>
      <c r="K17" s="372"/>
      <c r="L17" s="372"/>
      <c r="M17" s="372"/>
      <c r="N17" s="372"/>
      <c r="O17" s="372"/>
      <c r="P17" s="111"/>
      <c r="Q17" s="111"/>
      <c r="R17" s="111"/>
      <c r="S17" s="111"/>
      <c r="T17" s="111"/>
      <c r="U17" s="111"/>
      <c r="V17" s="111"/>
      <c r="W17" s="111"/>
    </row>
    <row r="18" spans="1:26" s="109" customFormat="1" ht="91.5" customHeight="1" x14ac:dyDescent="0.2">
      <c r="A18" s="398" t="s">
        <v>390</v>
      </c>
      <c r="B18" s="398"/>
      <c r="C18" s="398"/>
      <c r="D18" s="398"/>
      <c r="E18" s="398"/>
      <c r="F18" s="398"/>
      <c r="G18" s="398"/>
      <c r="H18" s="398"/>
      <c r="I18" s="398"/>
      <c r="J18" s="398"/>
      <c r="K18" s="398"/>
      <c r="L18" s="398"/>
      <c r="M18" s="398"/>
      <c r="N18" s="398"/>
      <c r="O18" s="398"/>
      <c r="P18" s="114"/>
      <c r="Q18" s="114"/>
      <c r="R18" s="114"/>
      <c r="S18" s="114"/>
      <c r="T18" s="114"/>
      <c r="U18" s="114"/>
      <c r="V18" s="114"/>
      <c r="W18" s="114"/>
      <c r="X18" s="114"/>
      <c r="Y18" s="114"/>
      <c r="Z18" s="114"/>
    </row>
    <row r="19" spans="1:26" s="109" customFormat="1" ht="78" customHeight="1" x14ac:dyDescent="0.2">
      <c r="A19" s="399" t="s">
        <v>3</v>
      </c>
      <c r="B19" s="399" t="s">
        <v>82</v>
      </c>
      <c r="C19" s="399" t="s">
        <v>81</v>
      </c>
      <c r="D19" s="399" t="s">
        <v>73</v>
      </c>
      <c r="E19" s="400" t="s">
        <v>80</v>
      </c>
      <c r="F19" s="401"/>
      <c r="G19" s="401"/>
      <c r="H19" s="401"/>
      <c r="I19" s="402"/>
      <c r="J19" s="399" t="s">
        <v>79</v>
      </c>
      <c r="K19" s="399"/>
      <c r="L19" s="399"/>
      <c r="M19" s="399"/>
      <c r="N19" s="399"/>
      <c r="O19" s="399"/>
      <c r="P19" s="111"/>
      <c r="Q19" s="111"/>
      <c r="R19" s="111"/>
      <c r="S19" s="111"/>
      <c r="T19" s="111"/>
      <c r="U19" s="111"/>
      <c r="V19" s="111"/>
      <c r="W19" s="111"/>
    </row>
    <row r="20" spans="1:26" s="109" customFormat="1" ht="51" customHeight="1" x14ac:dyDescent="0.2">
      <c r="A20" s="399"/>
      <c r="B20" s="399"/>
      <c r="C20" s="399"/>
      <c r="D20" s="399"/>
      <c r="E20" s="182" t="s">
        <v>78</v>
      </c>
      <c r="F20" s="182" t="s">
        <v>77</v>
      </c>
      <c r="G20" s="182" t="s">
        <v>76</v>
      </c>
      <c r="H20" s="182" t="s">
        <v>75</v>
      </c>
      <c r="I20" s="182" t="s">
        <v>74</v>
      </c>
      <c r="J20" s="182">
        <v>2018</v>
      </c>
      <c r="K20" s="182">
        <v>2019</v>
      </c>
      <c r="L20" s="182">
        <v>2020</v>
      </c>
      <c r="M20" s="182">
        <v>2021</v>
      </c>
      <c r="N20" s="182">
        <v>2022</v>
      </c>
      <c r="O20" s="182">
        <v>2023</v>
      </c>
      <c r="P20" s="111"/>
      <c r="Q20" s="111"/>
      <c r="R20" s="111"/>
      <c r="S20" s="111"/>
      <c r="T20" s="111"/>
      <c r="U20" s="111"/>
      <c r="V20" s="111"/>
      <c r="W20" s="111"/>
    </row>
    <row r="21" spans="1:26" s="10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1"/>
      <c r="Q21" s="111"/>
      <c r="R21" s="111"/>
      <c r="S21" s="111"/>
      <c r="T21" s="111"/>
      <c r="U21" s="111"/>
      <c r="V21" s="111"/>
      <c r="W21" s="111"/>
    </row>
    <row r="22" spans="1:26" s="109" customFormat="1" ht="18.75" x14ac:dyDescent="0.2">
      <c r="A22" s="15" t="s">
        <v>62</v>
      </c>
      <c r="B22" s="183" t="s">
        <v>621</v>
      </c>
      <c r="C22" s="17">
        <v>0</v>
      </c>
      <c r="D22" s="17">
        <v>0</v>
      </c>
      <c r="E22" s="17">
        <v>0</v>
      </c>
      <c r="F22" s="17">
        <v>0</v>
      </c>
      <c r="G22" s="17">
        <v>0</v>
      </c>
      <c r="H22" s="17">
        <v>0</v>
      </c>
      <c r="I22" s="17">
        <v>0</v>
      </c>
      <c r="J22" s="184">
        <v>0</v>
      </c>
      <c r="K22" s="184">
        <v>0</v>
      </c>
      <c r="L22" s="185">
        <v>0</v>
      </c>
      <c r="M22" s="185">
        <v>0</v>
      </c>
      <c r="N22" s="185">
        <v>0</v>
      </c>
      <c r="O22" s="185">
        <v>0</v>
      </c>
      <c r="P22" s="111"/>
      <c r="Q22" s="111"/>
      <c r="R22" s="111"/>
      <c r="S22" s="111"/>
      <c r="T22" s="111"/>
      <c r="U22" s="11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A98" sqref="A98:XFD203"/>
    </sheetView>
  </sheetViews>
  <sheetFormatPr defaultColWidth="9.140625" defaultRowHeight="15.75" x14ac:dyDescent="0.2"/>
  <cols>
    <col min="1" max="1" width="61.7109375" style="213" customWidth="1"/>
    <col min="2" max="2" width="18.5703125" style="192" customWidth="1"/>
    <col min="3" max="11" width="16.85546875" style="192" customWidth="1"/>
    <col min="12" max="42" width="16.85546875" style="192" hidden="1" customWidth="1"/>
    <col min="43" max="43" width="16.85546875" style="193" hidden="1" customWidth="1"/>
    <col min="44" max="45" width="16.85546875" style="193"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s="194" customFormat="1" ht="18.75" x14ac:dyDescent="0.2">
      <c r="A1" s="14"/>
      <c r="B1" s="191"/>
      <c r="C1" s="191"/>
      <c r="D1" s="191"/>
      <c r="E1" s="192"/>
      <c r="F1" s="192"/>
      <c r="G1" s="191"/>
      <c r="H1" s="21" t="s">
        <v>66</v>
      </c>
      <c r="I1" s="191"/>
      <c r="J1" s="191"/>
      <c r="K1" s="21"/>
      <c r="L1" s="191"/>
      <c r="M1" s="191"/>
      <c r="N1" s="191"/>
      <c r="O1" s="191"/>
      <c r="P1" s="191"/>
      <c r="Q1" s="191"/>
      <c r="R1" s="191"/>
      <c r="S1" s="191"/>
      <c r="T1" s="191"/>
      <c r="U1" s="191"/>
      <c r="V1" s="191"/>
      <c r="W1" s="191"/>
      <c r="X1" s="191"/>
      <c r="Y1" s="191"/>
      <c r="Z1" s="191"/>
      <c r="AA1" s="191"/>
      <c r="AB1" s="191"/>
      <c r="AC1" s="191"/>
      <c r="AD1" s="191"/>
      <c r="AE1" s="191"/>
      <c r="AF1" s="191"/>
      <c r="AG1" s="191"/>
      <c r="AH1" s="191"/>
      <c r="AI1" s="191"/>
      <c r="AJ1" s="191"/>
      <c r="AK1" s="191"/>
      <c r="AL1" s="191"/>
      <c r="AM1" s="191"/>
      <c r="AN1" s="191"/>
      <c r="AO1" s="191"/>
      <c r="AP1" s="191"/>
      <c r="AQ1" s="193"/>
      <c r="AR1" s="193"/>
    </row>
    <row r="2" spans="1:44" s="194" customFormat="1" ht="18.75" x14ac:dyDescent="0.3">
      <c r="A2" s="14"/>
      <c r="B2" s="191"/>
      <c r="C2" s="191"/>
      <c r="D2" s="191"/>
      <c r="G2" s="191"/>
      <c r="H2" s="12" t="s">
        <v>8</v>
      </c>
      <c r="I2" s="191"/>
      <c r="J2" s="191"/>
      <c r="K2" s="12"/>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3"/>
      <c r="AR2" s="193"/>
    </row>
    <row r="3" spans="1:44" s="194" customFormat="1" ht="18.75" x14ac:dyDescent="0.3">
      <c r="A3" s="195"/>
      <c r="B3" s="191"/>
      <c r="C3" s="191"/>
      <c r="D3" s="191"/>
      <c r="G3" s="191"/>
      <c r="H3" s="12" t="s">
        <v>441</v>
      </c>
      <c r="I3" s="191"/>
      <c r="J3" s="191"/>
      <c r="K3" s="12"/>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3"/>
      <c r="AR3" s="193"/>
    </row>
    <row r="4" spans="1:44" s="194" customFormat="1" ht="18.75" x14ac:dyDescent="0.3">
      <c r="A4" s="195"/>
      <c r="B4" s="191"/>
      <c r="C4" s="191"/>
      <c r="D4" s="191"/>
      <c r="E4" s="191"/>
      <c r="F4" s="191"/>
      <c r="G4" s="191"/>
      <c r="H4" s="191"/>
      <c r="I4" s="191"/>
      <c r="J4" s="191"/>
      <c r="K4" s="12"/>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c r="AP4" s="191"/>
      <c r="AQ4" s="196"/>
      <c r="AR4" s="196"/>
    </row>
    <row r="5" spans="1:44" s="194" customFormat="1" x14ac:dyDescent="0.2">
      <c r="A5" s="418" t="str">
        <f>'1. паспорт местоположение'!A5:C5</f>
        <v>Год раскрытия информации: 2024 год</v>
      </c>
      <c r="B5" s="418"/>
      <c r="C5" s="418"/>
      <c r="D5" s="418"/>
      <c r="E5" s="418"/>
      <c r="F5" s="418"/>
      <c r="G5" s="418"/>
      <c r="H5" s="418"/>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s="194" customFormat="1" ht="18.75" x14ac:dyDescent="0.3">
      <c r="A6" s="195"/>
      <c r="B6" s="191"/>
      <c r="C6" s="191"/>
      <c r="D6" s="191"/>
      <c r="E6" s="191"/>
      <c r="F6" s="191"/>
      <c r="G6" s="191"/>
      <c r="H6" s="191"/>
      <c r="I6" s="191"/>
      <c r="J6" s="191"/>
      <c r="K6" s="12"/>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6"/>
      <c r="AR6" s="196"/>
    </row>
    <row r="7" spans="1:44" s="194" customFormat="1" ht="18.75" x14ac:dyDescent="0.2">
      <c r="A7" s="419" t="s">
        <v>7</v>
      </c>
      <c r="B7" s="419"/>
      <c r="C7" s="419"/>
      <c r="D7" s="419"/>
      <c r="E7" s="419"/>
      <c r="F7" s="419"/>
      <c r="G7" s="419"/>
      <c r="H7" s="41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200"/>
      <c r="AR7" s="200"/>
    </row>
    <row r="8" spans="1:44" s="194" customFormat="1" ht="18.75" x14ac:dyDescent="0.2">
      <c r="A8" s="201"/>
      <c r="B8" s="201"/>
      <c r="C8" s="201"/>
      <c r="D8" s="201"/>
      <c r="E8" s="201"/>
      <c r="F8" s="201"/>
      <c r="G8" s="201"/>
      <c r="H8" s="201"/>
      <c r="I8" s="201"/>
      <c r="J8" s="201"/>
      <c r="K8" s="201"/>
      <c r="L8" s="199"/>
      <c r="M8" s="199"/>
      <c r="N8" s="199"/>
      <c r="O8" s="199"/>
      <c r="P8" s="199"/>
      <c r="Q8" s="199"/>
      <c r="R8" s="199"/>
      <c r="S8" s="199"/>
      <c r="T8" s="199"/>
      <c r="U8" s="199"/>
      <c r="V8" s="199"/>
      <c r="W8" s="199"/>
      <c r="X8" s="199"/>
      <c r="Y8" s="199"/>
      <c r="Z8" s="191"/>
      <c r="AA8" s="191"/>
      <c r="AB8" s="191"/>
      <c r="AC8" s="191"/>
      <c r="AD8" s="191"/>
      <c r="AE8" s="191"/>
      <c r="AF8" s="191"/>
      <c r="AG8" s="191"/>
      <c r="AH8" s="191"/>
      <c r="AI8" s="191"/>
      <c r="AJ8" s="191"/>
      <c r="AK8" s="191"/>
      <c r="AL8" s="191"/>
      <c r="AM8" s="191"/>
      <c r="AN8" s="191"/>
      <c r="AO8" s="191"/>
      <c r="AP8" s="191"/>
      <c r="AQ8" s="196"/>
      <c r="AR8" s="196"/>
    </row>
    <row r="9" spans="1:44" s="194" customFormat="1" ht="18.75" x14ac:dyDescent="0.2">
      <c r="A9" s="420" t="str">
        <f>'1. паспорт местоположение'!A9:C10</f>
        <v xml:space="preserve">Акционерное общество "Западная энергетическая компания" </v>
      </c>
      <c r="B9" s="420"/>
      <c r="C9" s="420"/>
      <c r="D9" s="420"/>
      <c r="E9" s="420"/>
      <c r="F9" s="420"/>
      <c r="G9" s="420"/>
      <c r="H9" s="420"/>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3"/>
      <c r="AR9" s="203"/>
    </row>
    <row r="10" spans="1:44" s="194" customFormat="1" x14ac:dyDescent="0.2">
      <c r="A10" s="421" t="s">
        <v>6</v>
      </c>
      <c r="B10" s="421"/>
      <c r="C10" s="421"/>
      <c r="D10" s="421"/>
      <c r="E10" s="421"/>
      <c r="F10" s="421"/>
      <c r="G10" s="421"/>
      <c r="H10" s="421"/>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5"/>
      <c r="AR10" s="205"/>
    </row>
    <row r="11" spans="1:44" s="194" customFormat="1" ht="18.75" x14ac:dyDescent="0.2">
      <c r="A11" s="201"/>
      <c r="B11" s="201"/>
      <c r="C11" s="201"/>
      <c r="D11" s="201"/>
      <c r="E11" s="201"/>
      <c r="F11" s="201"/>
      <c r="G11" s="201"/>
      <c r="H11" s="201"/>
      <c r="I11" s="201"/>
      <c r="J11" s="201"/>
      <c r="K11" s="201"/>
      <c r="L11" s="199"/>
      <c r="M11" s="199"/>
      <c r="N11" s="199"/>
      <c r="O11" s="199"/>
      <c r="P11" s="199"/>
      <c r="Q11" s="199"/>
      <c r="R11" s="199"/>
      <c r="S11" s="199"/>
      <c r="T11" s="199"/>
      <c r="U11" s="199"/>
      <c r="V11" s="199"/>
      <c r="W11" s="199"/>
      <c r="X11" s="199"/>
      <c r="Y11" s="199"/>
      <c r="Z11" s="191"/>
      <c r="AA11" s="191"/>
      <c r="AB11" s="191"/>
      <c r="AC11" s="191"/>
      <c r="AD11" s="191"/>
      <c r="AE11" s="191"/>
      <c r="AF11" s="191"/>
      <c r="AG11" s="191"/>
      <c r="AH11" s="191"/>
      <c r="AI11" s="191"/>
      <c r="AJ11" s="191"/>
      <c r="AK11" s="191"/>
      <c r="AL11" s="191"/>
      <c r="AM11" s="191"/>
      <c r="AN11" s="191"/>
      <c r="AO11" s="191"/>
      <c r="AP11" s="191"/>
      <c r="AQ11" s="196"/>
      <c r="AR11" s="196"/>
    </row>
    <row r="12" spans="1:44" s="194" customFormat="1" ht="18.75" x14ac:dyDescent="0.2">
      <c r="A12" s="420" t="str">
        <f>'1. паспорт местоположение'!A12:C12</f>
        <v>O_24-07</v>
      </c>
      <c r="B12" s="420"/>
      <c r="C12" s="420"/>
      <c r="D12" s="420"/>
      <c r="E12" s="420"/>
      <c r="F12" s="420"/>
      <c r="G12" s="420"/>
      <c r="H12" s="420"/>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3"/>
      <c r="AR12" s="203"/>
    </row>
    <row r="13" spans="1:44" s="194" customFormat="1" x14ac:dyDescent="0.2">
      <c r="A13" s="421" t="s">
        <v>5</v>
      </c>
      <c r="B13" s="421"/>
      <c r="C13" s="421"/>
      <c r="D13" s="421"/>
      <c r="E13" s="421"/>
      <c r="F13" s="421"/>
      <c r="G13" s="421"/>
      <c r="H13" s="421"/>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5"/>
      <c r="AR13" s="205"/>
    </row>
    <row r="14" spans="1:44" s="194" customFormat="1" ht="18.75"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191"/>
      <c r="AA14" s="191"/>
      <c r="AB14" s="191"/>
      <c r="AC14" s="191"/>
      <c r="AD14" s="191"/>
      <c r="AE14" s="191"/>
      <c r="AF14" s="191"/>
      <c r="AG14" s="191"/>
      <c r="AH14" s="191"/>
      <c r="AI14" s="191"/>
      <c r="AJ14" s="191"/>
      <c r="AK14" s="191"/>
      <c r="AL14" s="191"/>
      <c r="AM14" s="191"/>
      <c r="AN14" s="191"/>
      <c r="AO14" s="191"/>
      <c r="AP14" s="191"/>
      <c r="AQ14" s="196"/>
      <c r="AR14" s="196"/>
    </row>
    <row r="15" spans="1:44" s="194" customFormat="1" ht="18.75" x14ac:dyDescent="0.2">
      <c r="A15" s="422" t="str">
        <f>'1. паспорт местоположение'!A15:C15</f>
        <v>Реконструкция трансформаторной подстанции 10/0,4 кВ (ТП-996) по адресу: г Калининград, бульвар Ф. Лефорта,18А замена РУ 10 кВ</v>
      </c>
      <c r="B15" s="422"/>
      <c r="C15" s="422"/>
      <c r="D15" s="422"/>
      <c r="E15" s="422"/>
      <c r="F15" s="422"/>
      <c r="G15" s="422"/>
      <c r="H15" s="42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3"/>
      <c r="AR15" s="203"/>
    </row>
    <row r="16" spans="1:44" s="194" customFormat="1" x14ac:dyDescent="0.2">
      <c r="A16" s="421" t="s">
        <v>4</v>
      </c>
      <c r="B16" s="421"/>
      <c r="C16" s="421"/>
      <c r="D16" s="421"/>
      <c r="E16" s="421"/>
      <c r="F16" s="421"/>
      <c r="G16" s="421"/>
      <c r="H16" s="421"/>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5"/>
      <c r="AR16" s="205"/>
    </row>
    <row r="17" spans="1:44" s="194" customFormat="1" ht="18.75" x14ac:dyDescent="0.2">
      <c r="A17" s="206"/>
      <c r="B17" s="206"/>
      <c r="C17" s="206"/>
      <c r="D17" s="206"/>
      <c r="E17" s="206"/>
      <c r="F17" s="206"/>
      <c r="G17" s="206"/>
      <c r="H17" s="206"/>
      <c r="I17" s="206"/>
      <c r="J17" s="206"/>
      <c r="K17" s="206"/>
      <c r="L17" s="206"/>
      <c r="M17" s="206"/>
      <c r="N17" s="206"/>
      <c r="O17" s="206"/>
      <c r="P17" s="206"/>
      <c r="Q17" s="206"/>
      <c r="R17" s="206"/>
      <c r="S17" s="206"/>
      <c r="T17" s="206"/>
      <c r="U17" s="206"/>
      <c r="V17" s="206"/>
      <c r="W17" s="207"/>
      <c r="X17" s="207"/>
      <c r="Y17" s="207"/>
      <c r="Z17" s="207"/>
      <c r="AA17" s="207"/>
      <c r="AB17" s="207"/>
      <c r="AC17" s="207"/>
      <c r="AD17" s="207"/>
      <c r="AE17" s="207"/>
      <c r="AF17" s="207"/>
      <c r="AG17" s="207"/>
      <c r="AH17" s="207"/>
      <c r="AI17" s="207"/>
      <c r="AJ17" s="207"/>
      <c r="AK17" s="207"/>
      <c r="AL17" s="207"/>
      <c r="AM17" s="207"/>
      <c r="AN17" s="207"/>
      <c r="AO17" s="207"/>
      <c r="AP17" s="207"/>
      <c r="AQ17" s="208"/>
      <c r="AR17" s="208"/>
    </row>
    <row r="18" spans="1:44" s="194" customFormat="1" ht="18.75" x14ac:dyDescent="0.2">
      <c r="A18" s="420" t="s">
        <v>391</v>
      </c>
      <c r="B18" s="420"/>
      <c r="C18" s="420"/>
      <c r="D18" s="420"/>
      <c r="E18" s="420"/>
      <c r="F18" s="420"/>
      <c r="G18" s="420"/>
      <c r="H18" s="420"/>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10"/>
      <c r="AR18" s="210"/>
    </row>
    <row r="19" spans="1:44" s="194" customFormat="1" x14ac:dyDescent="0.2">
      <c r="A19" s="211"/>
      <c r="B19" s="192"/>
      <c r="C19" s="192"/>
      <c r="D19" s="192"/>
      <c r="E19" s="192"/>
      <c r="F19" s="192"/>
      <c r="G19" s="192"/>
      <c r="H19" s="192"/>
      <c r="I19" s="192"/>
      <c r="J19" s="192"/>
      <c r="K19" s="192"/>
      <c r="L19" s="192"/>
      <c r="M19" s="192"/>
      <c r="N19" s="192"/>
      <c r="O19" s="192"/>
      <c r="P19" s="192"/>
      <c r="Q19" s="21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2"/>
      <c r="AO19" s="192"/>
      <c r="AP19" s="192"/>
      <c r="AQ19" s="193"/>
      <c r="AR19" s="193"/>
    </row>
    <row r="20" spans="1:44" s="194" customFormat="1" x14ac:dyDescent="0.2">
      <c r="A20" s="211"/>
      <c r="B20" s="192"/>
      <c r="C20" s="192"/>
      <c r="D20" s="192"/>
      <c r="E20" s="192"/>
      <c r="F20" s="192"/>
      <c r="G20" s="192"/>
      <c r="H20" s="192"/>
      <c r="I20" s="192"/>
      <c r="J20" s="192"/>
      <c r="K20" s="192"/>
      <c r="L20" s="192"/>
      <c r="M20" s="192"/>
      <c r="N20" s="192"/>
      <c r="O20" s="192"/>
      <c r="P20" s="192"/>
      <c r="Q20" s="212"/>
      <c r="R20" s="192"/>
      <c r="S20" s="192"/>
      <c r="T20" s="192"/>
      <c r="U20" s="192"/>
      <c r="V20" s="192"/>
      <c r="W20" s="192"/>
      <c r="X20" s="192"/>
      <c r="Y20" s="192"/>
      <c r="Z20" s="192"/>
      <c r="AA20" s="192"/>
      <c r="AB20" s="192"/>
      <c r="AC20" s="192"/>
      <c r="AD20" s="192"/>
      <c r="AE20" s="192"/>
      <c r="AF20" s="192"/>
      <c r="AG20" s="192"/>
      <c r="AH20" s="192"/>
      <c r="AI20" s="192"/>
      <c r="AJ20" s="192"/>
      <c r="AK20" s="192"/>
      <c r="AL20" s="192"/>
      <c r="AM20" s="192"/>
      <c r="AN20" s="192"/>
      <c r="AO20" s="192"/>
      <c r="AP20" s="192"/>
      <c r="AQ20" s="193"/>
      <c r="AR20" s="193"/>
    </row>
    <row r="21" spans="1:44" s="194" customFormat="1" x14ac:dyDescent="0.2">
      <c r="A21" s="211"/>
      <c r="B21" s="192"/>
      <c r="C21" s="192"/>
      <c r="D21" s="192"/>
      <c r="E21" s="192"/>
      <c r="F21" s="192"/>
      <c r="G21" s="192"/>
      <c r="H21" s="192"/>
      <c r="I21" s="192"/>
      <c r="J21" s="192"/>
      <c r="K21" s="192"/>
      <c r="L21" s="192"/>
      <c r="M21" s="192"/>
      <c r="N21" s="192"/>
      <c r="O21" s="192"/>
      <c r="P21" s="192"/>
      <c r="Q21" s="21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3"/>
      <c r="AR21" s="193"/>
    </row>
    <row r="22" spans="1:44" s="194" customFormat="1" x14ac:dyDescent="0.2">
      <c r="A22" s="211"/>
      <c r="B22" s="192"/>
      <c r="C22" s="192"/>
      <c r="D22" s="192"/>
      <c r="E22" s="192"/>
      <c r="F22" s="192"/>
      <c r="G22" s="192"/>
      <c r="H22" s="192"/>
      <c r="I22" s="192"/>
      <c r="J22" s="192"/>
      <c r="K22" s="192"/>
      <c r="L22" s="192"/>
      <c r="M22" s="192"/>
      <c r="N22" s="192"/>
      <c r="O22" s="192"/>
      <c r="P22" s="192"/>
      <c r="Q22" s="21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3"/>
      <c r="AR22" s="193"/>
    </row>
    <row r="23" spans="1:44" s="194" customFormat="1" x14ac:dyDescent="0.2">
      <c r="A23" s="213"/>
      <c r="B23" s="192"/>
      <c r="C23" s="192"/>
      <c r="D23" s="214"/>
      <c r="E23" s="192"/>
      <c r="F23" s="192"/>
      <c r="G23" s="192"/>
      <c r="H23" s="192"/>
      <c r="I23" s="192"/>
      <c r="J23" s="192"/>
      <c r="K23" s="192"/>
      <c r="L23" s="192"/>
      <c r="M23" s="192"/>
      <c r="N23" s="192"/>
      <c r="O23" s="192"/>
      <c r="P23" s="192"/>
      <c r="Q23" s="212"/>
      <c r="R23" s="192"/>
      <c r="S23" s="192"/>
      <c r="T23" s="192"/>
      <c r="U23" s="192"/>
      <c r="V23" s="192"/>
      <c r="W23" s="192"/>
      <c r="X23" s="192"/>
      <c r="Y23" s="192"/>
      <c r="Z23" s="192"/>
      <c r="AA23" s="192"/>
      <c r="AB23" s="192"/>
      <c r="AC23" s="192"/>
      <c r="AD23" s="192"/>
      <c r="AE23" s="192"/>
      <c r="AF23" s="192"/>
      <c r="AG23" s="192"/>
      <c r="AH23" s="192"/>
      <c r="AI23" s="192"/>
      <c r="AJ23" s="192"/>
      <c r="AK23" s="192"/>
      <c r="AL23" s="192"/>
      <c r="AM23" s="192"/>
      <c r="AN23" s="192"/>
      <c r="AO23" s="192"/>
      <c r="AP23" s="192"/>
      <c r="AQ23" s="193"/>
      <c r="AR23" s="193"/>
    </row>
    <row r="24" spans="1:44" s="194" customFormat="1" ht="16.5" thickBot="1" x14ac:dyDescent="0.25">
      <c r="A24" s="215" t="s">
        <v>288</v>
      </c>
      <c r="B24" s="216" t="s">
        <v>1</v>
      </c>
      <c r="C24" s="192"/>
      <c r="D24" s="217"/>
      <c r="E24" s="218"/>
      <c r="F24" s="218"/>
      <c r="G24" s="218"/>
      <c r="H24" s="218"/>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2"/>
      <c r="AM24" s="192"/>
      <c r="AN24" s="192"/>
      <c r="AO24" s="192"/>
      <c r="AP24" s="192"/>
      <c r="AQ24" s="193"/>
      <c r="AR24" s="193"/>
    </row>
    <row r="25" spans="1:44" s="194" customFormat="1" x14ac:dyDescent="0.2">
      <c r="A25" s="219" t="s">
        <v>427</v>
      </c>
      <c r="B25" s="88">
        <f>'6.2. Паспорт фин осв ввод'!C30*1000000</f>
        <v>10794102.477949999</v>
      </c>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2"/>
      <c r="AI25" s="192"/>
      <c r="AJ25" s="192"/>
      <c r="AK25" s="192"/>
      <c r="AL25" s="192"/>
      <c r="AM25" s="192"/>
      <c r="AN25" s="192"/>
      <c r="AO25" s="192"/>
      <c r="AP25" s="192"/>
      <c r="AQ25" s="193"/>
      <c r="AR25" s="193"/>
    </row>
    <row r="26" spans="1:44" s="194" customFormat="1" x14ac:dyDescent="0.2">
      <c r="A26" s="221" t="s">
        <v>286</v>
      </c>
      <c r="B26" s="222">
        <v>0</v>
      </c>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2"/>
      <c r="AL26" s="192"/>
      <c r="AM26" s="192"/>
      <c r="AN26" s="192"/>
      <c r="AO26" s="192"/>
      <c r="AP26" s="192"/>
      <c r="AQ26" s="193"/>
      <c r="AR26" s="193"/>
    </row>
    <row r="27" spans="1:44" s="194" customFormat="1" x14ac:dyDescent="0.2">
      <c r="A27" s="221" t="s">
        <v>284</v>
      </c>
      <c r="B27" s="222">
        <f>$B$123</f>
        <v>30</v>
      </c>
      <c r="C27" s="192"/>
      <c r="D27" s="214" t="s">
        <v>287</v>
      </c>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2"/>
      <c r="AL27" s="192"/>
      <c r="AM27" s="192"/>
      <c r="AN27" s="192"/>
      <c r="AO27" s="192"/>
      <c r="AP27" s="192"/>
      <c r="AQ27" s="193"/>
      <c r="AR27" s="193"/>
    </row>
    <row r="28" spans="1:44" s="194" customFormat="1" ht="16.5" thickBot="1" x14ac:dyDescent="0.25">
      <c r="A28" s="223" t="s">
        <v>282</v>
      </c>
      <c r="B28" s="224">
        <v>1</v>
      </c>
      <c r="C28" s="192"/>
      <c r="D28" s="405" t="s">
        <v>285</v>
      </c>
      <c r="E28" s="406"/>
      <c r="F28" s="407"/>
      <c r="G28" s="416" t="str">
        <f>IF(SUM(B89:L89)=0,"не окупается",SUM(B89:L89))</f>
        <v>не окупается</v>
      </c>
      <c r="H28" s="417"/>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2"/>
      <c r="AK28" s="192"/>
      <c r="AL28" s="192"/>
      <c r="AM28" s="192"/>
      <c r="AN28" s="192"/>
      <c r="AO28" s="192"/>
      <c r="AP28" s="192"/>
      <c r="AQ28" s="193"/>
      <c r="AR28" s="193"/>
    </row>
    <row r="29" spans="1:44" s="194" customFormat="1" x14ac:dyDescent="0.2">
      <c r="A29" s="219" t="s">
        <v>281</v>
      </c>
      <c r="B29" s="220">
        <f>$B$126*$B$127/1.2</f>
        <v>1.0794102477950001E-2</v>
      </c>
      <c r="C29" s="192"/>
      <c r="D29" s="405" t="s">
        <v>283</v>
      </c>
      <c r="E29" s="406"/>
      <c r="F29" s="407"/>
      <c r="G29" s="416" t="str">
        <f>IF(SUM(B90:L90)=0,"не окупается",SUM(B90:L90))</f>
        <v>не окупается</v>
      </c>
      <c r="H29" s="417"/>
      <c r="I29" s="192"/>
      <c r="J29" s="192"/>
      <c r="K29" s="192"/>
      <c r="L29" s="192"/>
      <c r="M29" s="192"/>
      <c r="N29" s="192"/>
      <c r="O29" s="192"/>
      <c r="P29" s="192"/>
      <c r="Q29" s="192"/>
      <c r="R29" s="192"/>
      <c r="S29" s="192"/>
      <c r="T29" s="192"/>
      <c r="U29" s="192"/>
      <c r="V29" s="192"/>
      <c r="W29" s="192"/>
      <c r="X29" s="192"/>
      <c r="Y29" s="192"/>
      <c r="Z29" s="192"/>
      <c r="AA29" s="192"/>
      <c r="AB29" s="192"/>
      <c r="AC29" s="192"/>
      <c r="AD29" s="192"/>
      <c r="AE29" s="192"/>
      <c r="AF29" s="192"/>
      <c r="AG29" s="192"/>
      <c r="AH29" s="192"/>
      <c r="AI29" s="192"/>
      <c r="AJ29" s="192"/>
      <c r="AK29" s="192"/>
      <c r="AL29" s="192"/>
      <c r="AM29" s="192"/>
      <c r="AN29" s="192"/>
      <c r="AO29" s="192"/>
      <c r="AP29" s="192"/>
      <c r="AQ29" s="193"/>
      <c r="AR29" s="193"/>
    </row>
    <row r="30" spans="1:44" s="194" customFormat="1" ht="33.75" customHeight="1" x14ac:dyDescent="0.2">
      <c r="A30" s="221" t="s">
        <v>428</v>
      </c>
      <c r="B30" s="222">
        <v>3</v>
      </c>
      <c r="C30" s="192"/>
      <c r="D30" s="405" t="s">
        <v>546</v>
      </c>
      <c r="E30" s="406"/>
      <c r="F30" s="407"/>
      <c r="G30" s="408">
        <f>L87</f>
        <v>-14094177.443963805</v>
      </c>
      <c r="H30" s="409"/>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2"/>
      <c r="AL30" s="192"/>
      <c r="AM30" s="192"/>
      <c r="AN30" s="192"/>
      <c r="AO30" s="192"/>
      <c r="AP30" s="192"/>
      <c r="AQ30" s="193"/>
      <c r="AR30" s="193"/>
    </row>
    <row r="31" spans="1:44" s="194" customFormat="1" x14ac:dyDescent="0.2">
      <c r="A31" s="221" t="s">
        <v>280</v>
      </c>
      <c r="B31" s="222">
        <v>6</v>
      </c>
      <c r="C31" s="192"/>
      <c r="D31" s="410"/>
      <c r="E31" s="411"/>
      <c r="F31" s="412"/>
      <c r="G31" s="410"/>
      <c r="H31" s="412"/>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2"/>
      <c r="AL31" s="192"/>
      <c r="AM31" s="192"/>
      <c r="AN31" s="192"/>
      <c r="AO31" s="192"/>
      <c r="AP31" s="192"/>
      <c r="AQ31" s="193"/>
      <c r="AR31" s="193"/>
    </row>
    <row r="32" spans="1:44" s="194" customFormat="1" x14ac:dyDescent="0.2">
      <c r="A32" s="221" t="s">
        <v>259</v>
      </c>
      <c r="B32" s="22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92"/>
      <c r="AL32" s="192"/>
      <c r="AM32" s="192"/>
      <c r="AN32" s="192"/>
      <c r="AO32" s="192"/>
      <c r="AP32" s="192"/>
      <c r="AQ32" s="193"/>
      <c r="AR32" s="193"/>
    </row>
    <row r="33" spans="1:42" s="194" customFormat="1" x14ac:dyDescent="0.2">
      <c r="A33" s="221" t="s">
        <v>279</v>
      </c>
      <c r="B33" s="22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192"/>
      <c r="AL33" s="192"/>
      <c r="AM33" s="192"/>
      <c r="AN33" s="192"/>
      <c r="AO33" s="192"/>
      <c r="AP33" s="192"/>
    </row>
    <row r="34" spans="1:42" s="194" customFormat="1" x14ac:dyDescent="0.2">
      <c r="A34" s="221" t="s">
        <v>278</v>
      </c>
      <c r="B34" s="22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2"/>
      <c r="AL34" s="192"/>
      <c r="AM34" s="192"/>
      <c r="AN34" s="192"/>
      <c r="AO34" s="192"/>
      <c r="AP34" s="192"/>
    </row>
    <row r="35" spans="1:42" s="194" customFormat="1" x14ac:dyDescent="0.2">
      <c r="A35" s="225"/>
      <c r="B35" s="22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92"/>
      <c r="AL35" s="192"/>
      <c r="AM35" s="192"/>
      <c r="AN35" s="192"/>
      <c r="AO35" s="192"/>
      <c r="AP35" s="192"/>
    </row>
    <row r="36" spans="1:42" s="194" customFormat="1" ht="16.5" thickBot="1" x14ac:dyDescent="0.25">
      <c r="A36" s="223" t="s">
        <v>253</v>
      </c>
      <c r="B36" s="226">
        <v>0.2</v>
      </c>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92"/>
      <c r="AL36" s="192"/>
      <c r="AM36" s="192"/>
      <c r="AN36" s="192"/>
      <c r="AO36" s="192"/>
      <c r="AP36" s="192"/>
    </row>
    <row r="37" spans="1:42" s="194" customFormat="1" x14ac:dyDescent="0.2">
      <c r="A37" s="219" t="s">
        <v>429</v>
      </c>
      <c r="B37" s="220">
        <v>0</v>
      </c>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c r="AG37" s="192"/>
      <c r="AH37" s="192"/>
      <c r="AI37" s="192"/>
      <c r="AJ37" s="192"/>
      <c r="AK37" s="192"/>
      <c r="AL37" s="192"/>
      <c r="AM37" s="192"/>
      <c r="AN37" s="192"/>
      <c r="AO37" s="192"/>
      <c r="AP37" s="192"/>
    </row>
    <row r="38" spans="1:42" s="194" customFormat="1" x14ac:dyDescent="0.2">
      <c r="A38" s="221" t="s">
        <v>277</v>
      </c>
      <c r="B38" s="22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2"/>
      <c r="AL38" s="192"/>
      <c r="AM38" s="192"/>
      <c r="AN38" s="192"/>
      <c r="AO38" s="192"/>
      <c r="AP38" s="192"/>
    </row>
    <row r="39" spans="1:42" s="194" customFormat="1" ht="16.5" thickBot="1" x14ac:dyDescent="0.25">
      <c r="A39" s="227" t="s">
        <v>276</v>
      </c>
      <c r="B39" s="228"/>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2"/>
      <c r="AL39" s="192"/>
      <c r="AM39" s="192"/>
      <c r="AN39" s="192"/>
      <c r="AO39" s="192"/>
      <c r="AP39" s="192"/>
    </row>
    <row r="40" spans="1:42" s="194" customFormat="1" x14ac:dyDescent="0.2">
      <c r="A40" s="229" t="s">
        <v>430</v>
      </c>
      <c r="B40" s="230">
        <v>1</v>
      </c>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92"/>
      <c r="AL40" s="192"/>
      <c r="AM40" s="192"/>
      <c r="AN40" s="192"/>
      <c r="AO40" s="192"/>
      <c r="AP40" s="192"/>
    </row>
    <row r="41" spans="1:42" s="194" customFormat="1" x14ac:dyDescent="0.2">
      <c r="A41" s="231" t="s">
        <v>275</v>
      </c>
      <c r="B41" s="23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2"/>
      <c r="AL41" s="192"/>
      <c r="AM41" s="192"/>
      <c r="AN41" s="192"/>
      <c r="AO41" s="192"/>
      <c r="AP41" s="192"/>
    </row>
    <row r="42" spans="1:42" s="194" customFormat="1" x14ac:dyDescent="0.2">
      <c r="A42" s="231" t="s">
        <v>274</v>
      </c>
      <c r="B42" s="233"/>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2"/>
      <c r="AL42" s="192"/>
      <c r="AM42" s="192"/>
      <c r="AN42" s="192"/>
      <c r="AO42" s="192"/>
      <c r="AP42" s="192"/>
    </row>
    <row r="43" spans="1:42" s="194" customFormat="1" x14ac:dyDescent="0.2">
      <c r="A43" s="231" t="s">
        <v>273</v>
      </c>
      <c r="B43" s="233">
        <v>0</v>
      </c>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2"/>
      <c r="AL43" s="192"/>
      <c r="AM43" s="192"/>
      <c r="AN43" s="192"/>
      <c r="AO43" s="192"/>
      <c r="AP43" s="192"/>
    </row>
    <row r="44" spans="1:42" s="194" customFormat="1" x14ac:dyDescent="0.2">
      <c r="A44" s="231" t="s">
        <v>272</v>
      </c>
      <c r="B44" s="233">
        <f>B129</f>
        <v>0.2</v>
      </c>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92"/>
      <c r="AL44" s="192"/>
      <c r="AM44" s="192"/>
      <c r="AN44" s="192"/>
      <c r="AO44" s="192"/>
      <c r="AP44" s="192"/>
    </row>
    <row r="45" spans="1:42" s="194" customFormat="1" x14ac:dyDescent="0.2">
      <c r="A45" s="231" t="s">
        <v>271</v>
      </c>
      <c r="B45" s="233">
        <f>1-B43</f>
        <v>1</v>
      </c>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2"/>
      <c r="AL45" s="192"/>
      <c r="AM45" s="192"/>
      <c r="AN45" s="192"/>
      <c r="AO45" s="192"/>
      <c r="AP45" s="192"/>
    </row>
    <row r="46" spans="1:42" s="194" customFormat="1" ht="16.5" thickBot="1" x14ac:dyDescent="0.25">
      <c r="A46" s="234" t="s">
        <v>547</v>
      </c>
      <c r="B46" s="235">
        <f>B45*B44+B43*B42*(1-B36)</f>
        <v>0.2</v>
      </c>
      <c r="C46" s="236"/>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2"/>
      <c r="AI46" s="192"/>
      <c r="AJ46" s="192"/>
      <c r="AK46" s="192"/>
      <c r="AL46" s="192"/>
      <c r="AM46" s="192"/>
      <c r="AN46" s="192"/>
      <c r="AO46" s="192"/>
      <c r="AP46" s="192"/>
    </row>
    <row r="47" spans="1:42" s="194" customFormat="1" x14ac:dyDescent="0.2">
      <c r="A47" s="237" t="s">
        <v>270</v>
      </c>
      <c r="B47" s="238">
        <f>B58</f>
        <v>1</v>
      </c>
      <c r="C47" s="238">
        <f t="shared" ref="C47:AO47" si="0">C58</f>
        <v>2</v>
      </c>
      <c r="D47" s="238">
        <f t="shared" si="0"/>
        <v>3</v>
      </c>
      <c r="E47" s="238">
        <f t="shared" si="0"/>
        <v>4</v>
      </c>
      <c r="F47" s="238">
        <f t="shared" si="0"/>
        <v>5</v>
      </c>
      <c r="G47" s="238">
        <f t="shared" si="0"/>
        <v>6</v>
      </c>
      <c r="H47" s="238">
        <f t="shared" si="0"/>
        <v>7</v>
      </c>
      <c r="I47" s="238">
        <f t="shared" si="0"/>
        <v>8</v>
      </c>
      <c r="J47" s="238">
        <f t="shared" si="0"/>
        <v>9</v>
      </c>
      <c r="K47" s="238">
        <f t="shared" si="0"/>
        <v>10</v>
      </c>
      <c r="L47" s="238">
        <f t="shared" si="0"/>
        <v>11</v>
      </c>
      <c r="M47" s="238">
        <f t="shared" si="0"/>
        <v>12</v>
      </c>
      <c r="N47" s="238">
        <f t="shared" si="0"/>
        <v>13</v>
      </c>
      <c r="O47" s="238">
        <f t="shared" si="0"/>
        <v>14</v>
      </c>
      <c r="P47" s="238">
        <f t="shared" si="0"/>
        <v>15</v>
      </c>
      <c r="Q47" s="238">
        <f t="shared" si="0"/>
        <v>16</v>
      </c>
      <c r="R47" s="238">
        <f t="shared" si="0"/>
        <v>17</v>
      </c>
      <c r="S47" s="238">
        <f t="shared" si="0"/>
        <v>18</v>
      </c>
      <c r="T47" s="238">
        <f t="shared" si="0"/>
        <v>19</v>
      </c>
      <c r="U47" s="238">
        <f t="shared" si="0"/>
        <v>20</v>
      </c>
      <c r="V47" s="238">
        <f t="shared" si="0"/>
        <v>21</v>
      </c>
      <c r="W47" s="238">
        <f t="shared" si="0"/>
        <v>22</v>
      </c>
      <c r="X47" s="238">
        <f t="shared" si="0"/>
        <v>23</v>
      </c>
      <c r="Y47" s="238">
        <f t="shared" si="0"/>
        <v>24</v>
      </c>
      <c r="Z47" s="238">
        <f t="shared" si="0"/>
        <v>25</v>
      </c>
      <c r="AA47" s="238">
        <f t="shared" si="0"/>
        <v>26</v>
      </c>
      <c r="AB47" s="238">
        <f t="shared" si="0"/>
        <v>27</v>
      </c>
      <c r="AC47" s="238">
        <f t="shared" si="0"/>
        <v>28</v>
      </c>
      <c r="AD47" s="238">
        <f t="shared" si="0"/>
        <v>29</v>
      </c>
      <c r="AE47" s="238">
        <f t="shared" si="0"/>
        <v>30</v>
      </c>
      <c r="AF47" s="238">
        <f t="shared" si="0"/>
        <v>31</v>
      </c>
      <c r="AG47" s="238">
        <f t="shared" si="0"/>
        <v>32</v>
      </c>
      <c r="AH47" s="238">
        <f t="shared" si="0"/>
        <v>33</v>
      </c>
      <c r="AI47" s="238">
        <f t="shared" si="0"/>
        <v>34</v>
      </c>
      <c r="AJ47" s="238">
        <f t="shared" si="0"/>
        <v>35</v>
      </c>
      <c r="AK47" s="238">
        <f t="shared" si="0"/>
        <v>36</v>
      </c>
      <c r="AL47" s="238">
        <f t="shared" si="0"/>
        <v>37</v>
      </c>
      <c r="AM47" s="238">
        <f t="shared" si="0"/>
        <v>38</v>
      </c>
      <c r="AN47" s="238">
        <f t="shared" si="0"/>
        <v>39</v>
      </c>
      <c r="AO47" s="238">
        <f t="shared" si="0"/>
        <v>40</v>
      </c>
      <c r="AP47" s="238">
        <f>AP58</f>
        <v>41</v>
      </c>
    </row>
    <row r="48" spans="1:42" s="194" customFormat="1" x14ac:dyDescent="0.2">
      <c r="A48" s="239" t="s">
        <v>269</v>
      </c>
      <c r="B48" s="240">
        <f>K136</f>
        <v>4.7619843182130001E-2</v>
      </c>
      <c r="C48" s="240">
        <f t="shared" ref="C48:M48" si="1">L136</f>
        <v>4.57995653007E-2</v>
      </c>
      <c r="D48" s="240">
        <f t="shared" si="1"/>
        <v>4.57995653007E-2</v>
      </c>
      <c r="E48" s="240">
        <f t="shared" si="1"/>
        <v>4.57995653007E-2</v>
      </c>
      <c r="F48" s="240">
        <f t="shared" si="1"/>
        <v>4.57995653007E-2</v>
      </c>
      <c r="G48" s="240">
        <f t="shared" si="1"/>
        <v>4.57995653007E-2</v>
      </c>
      <c r="H48" s="240">
        <f t="shared" si="1"/>
        <v>4.57995653007E-2</v>
      </c>
      <c r="I48" s="240">
        <f t="shared" si="1"/>
        <v>4.57995653007E-2</v>
      </c>
      <c r="J48" s="240">
        <f t="shared" si="1"/>
        <v>4.57995653007E-2</v>
      </c>
      <c r="K48" s="240">
        <f t="shared" si="1"/>
        <v>4.57995653007E-2</v>
      </c>
      <c r="L48" s="240">
        <f t="shared" si="1"/>
        <v>4.57995653007E-2</v>
      </c>
      <c r="M48" s="240">
        <f t="shared" si="1"/>
        <v>4.57995653007E-2</v>
      </c>
      <c r="N48" s="240">
        <v>4.7E-2</v>
      </c>
      <c r="O48" s="240">
        <v>4.7E-2</v>
      </c>
      <c r="P48" s="240">
        <v>4.7E-2</v>
      </c>
      <c r="Q48" s="240">
        <v>4.7E-2</v>
      </c>
      <c r="R48" s="240">
        <v>4.7E-2</v>
      </c>
      <c r="S48" s="240">
        <v>4.7E-2</v>
      </c>
      <c r="T48" s="240">
        <v>4.7E-2</v>
      </c>
      <c r="U48" s="240">
        <v>4.7E-2</v>
      </c>
      <c r="V48" s="240">
        <v>4.7E-2</v>
      </c>
      <c r="W48" s="240">
        <v>4.7E-2</v>
      </c>
      <c r="X48" s="240">
        <v>4.7E-2</v>
      </c>
      <c r="Y48" s="240">
        <v>4.7E-2</v>
      </c>
      <c r="Z48" s="240">
        <v>4.7E-2</v>
      </c>
      <c r="AA48" s="240">
        <v>4.7E-2</v>
      </c>
      <c r="AB48" s="240">
        <v>4.7E-2</v>
      </c>
      <c r="AC48" s="240">
        <v>4.7E-2</v>
      </c>
      <c r="AD48" s="240">
        <v>4.7E-2</v>
      </c>
      <c r="AE48" s="240">
        <f t="shared" ref="AE48:AP48" si="2">AJ136</f>
        <v>4.57995653007E-2</v>
      </c>
      <c r="AF48" s="240">
        <f t="shared" si="2"/>
        <v>4.57995653007E-2</v>
      </c>
      <c r="AG48" s="240">
        <f t="shared" si="2"/>
        <v>4.57995653007E-2</v>
      </c>
      <c r="AH48" s="240">
        <f t="shared" si="2"/>
        <v>4.57995653007E-2</v>
      </c>
      <c r="AI48" s="240">
        <f t="shared" si="2"/>
        <v>4.57995653007E-2</v>
      </c>
      <c r="AJ48" s="240">
        <f t="shared" si="2"/>
        <v>4.57995653007E-2</v>
      </c>
      <c r="AK48" s="240">
        <f t="shared" si="2"/>
        <v>4.57995653007E-2</v>
      </c>
      <c r="AL48" s="240">
        <f t="shared" si="2"/>
        <v>4.57995653007E-2</v>
      </c>
      <c r="AM48" s="240">
        <f t="shared" si="2"/>
        <v>4.57995653007E-2</v>
      </c>
      <c r="AN48" s="240">
        <f t="shared" si="2"/>
        <v>4.57995653007E-2</v>
      </c>
      <c r="AO48" s="240">
        <f t="shared" si="2"/>
        <v>4.57995653007E-2</v>
      </c>
      <c r="AP48" s="240">
        <f t="shared" si="2"/>
        <v>4.57995653007E-2</v>
      </c>
    </row>
    <row r="49" spans="1:45" x14ac:dyDescent="0.2">
      <c r="A49" s="239" t="s">
        <v>268</v>
      </c>
      <c r="B49" s="240">
        <f>K137</f>
        <v>4.7619843182129973E-2</v>
      </c>
      <c r="C49" s="240">
        <f t="shared" ref="C49:M49" si="3">L137</f>
        <v>9.5600376600258885E-2</v>
      </c>
      <c r="D49" s="240">
        <f t="shared" si="3"/>
        <v>0.14577839759183386</v>
      </c>
      <c r="E49" s="240">
        <f t="shared" si="3"/>
        <v>0.1982545501324724</v>
      </c>
      <c r="F49" s="240">
        <f t="shared" si="3"/>
        <v>0.25313408764812539</v>
      </c>
      <c r="G49" s="240">
        <f t="shared" si="3"/>
        <v>0.31052708412589869</v>
      </c>
      <c r="H49" s="240">
        <f t="shared" si="3"/>
        <v>0.37054865489365874</v>
      </c>
      <c r="I49" s="240">
        <f t="shared" si="3"/>
        <v>0.43331918751124743</v>
      </c>
      <c r="J49" s="240">
        <f t="shared" si="3"/>
        <v>0.4989645832364149</v>
      </c>
      <c r="K49" s="240">
        <f t="shared" si="3"/>
        <v>0.5676165095497876</v>
      </c>
      <c r="L49" s="240">
        <f t="shared" si="3"/>
        <v>0.63941266424536836</v>
      </c>
      <c r="M49" s="240">
        <f t="shared" si="3"/>
        <v>0.71449705161626853</v>
      </c>
      <c r="N49" s="240">
        <f t="shared" ref="N49:AP49" si="4">S137</f>
        <v>0.4989645832364149</v>
      </c>
      <c r="O49" s="240">
        <f t="shared" si="4"/>
        <v>0.5676165095497876</v>
      </c>
      <c r="P49" s="240">
        <f t="shared" si="4"/>
        <v>0.63941266424536836</v>
      </c>
      <c r="Q49" s="240">
        <f t="shared" si="4"/>
        <v>0.71449705161626853</v>
      </c>
      <c r="R49" s="240">
        <f t="shared" si="4"/>
        <v>0.79302027128962527</v>
      </c>
      <c r="S49" s="240">
        <f t="shared" si="4"/>
        <v>0.87513982029003312</v>
      </c>
      <c r="T49" s="240">
        <f t="shared" si="4"/>
        <v>0.9610204089373493</v>
      </c>
      <c r="U49" s="240">
        <f t="shared" si="4"/>
        <v>1.0508342912124808</v>
      </c>
      <c r="V49" s="240">
        <f t="shared" si="4"/>
        <v>1.1447616102537816</v>
      </c>
      <c r="W49" s="240">
        <f t="shared" si="4"/>
        <v>1.242990759677034</v>
      </c>
      <c r="X49" s="240">
        <f t="shared" si="4"/>
        <v>1.3457187614437287</v>
      </c>
      <c r="Y49" s="240">
        <f t="shared" si="4"/>
        <v>1.4531516610355477</v>
      </c>
      <c r="Z49" s="240">
        <f t="shared" si="4"/>
        <v>1.5655049407276658</v>
      </c>
      <c r="AA49" s="240">
        <f t="shared" si="4"/>
        <v>1.6830039517897908</v>
      </c>
      <c r="AB49" s="240">
        <f t="shared" si="4"/>
        <v>1.8058843664818234</v>
      </c>
      <c r="AC49" s="240">
        <f t="shared" si="4"/>
        <v>1.9343926507507208</v>
      </c>
      <c r="AD49" s="240">
        <f t="shared" si="4"/>
        <v>2.0687865585766723</v>
      </c>
      <c r="AE49" s="240">
        <f t="shared" si="4"/>
        <v>2.2093356489601148</v>
      </c>
      <c r="AF49" s="240">
        <f t="shared" si="4"/>
        <v>2.356321826586528</v>
      </c>
      <c r="AG49" s="240">
        <f t="shared" si="4"/>
        <v>2.5100399072534421</v>
      </c>
      <c r="AH49" s="240">
        <f t="shared" si="4"/>
        <v>2.6707982091937588</v>
      </c>
      <c r="AI49" s="240">
        <f t="shared" si="4"/>
        <v>2.8389191714814208</v>
      </c>
      <c r="AJ49" s="240">
        <f t="shared" si="4"/>
        <v>3.0147400007597929</v>
      </c>
      <c r="AK49" s="240">
        <f t="shared" si="4"/>
        <v>3.198613347589923</v>
      </c>
      <c r="AL49" s="240">
        <f t="shared" si="4"/>
        <v>3.3909080137752579</v>
      </c>
      <c r="AM49" s="240">
        <f t="shared" si="4"/>
        <v>3.5920096920815245</v>
      </c>
      <c r="AN49" s="240">
        <f t="shared" si="4"/>
        <v>3.8023217398354596</v>
      </c>
      <c r="AO49" s="240">
        <f t="shared" si="4"/>
        <v>4.0222659879540243</v>
      </c>
      <c r="AP49" s="240">
        <f t="shared" si="4"/>
        <v>4.2522835870268088</v>
      </c>
      <c r="AQ49" s="194"/>
      <c r="AR49" s="194"/>
      <c r="AS49" s="194"/>
    </row>
    <row r="50" spans="1:45" ht="16.5" thickBot="1" x14ac:dyDescent="0.25">
      <c r="A50" s="241" t="s">
        <v>431</v>
      </c>
      <c r="B50" s="242">
        <f>IF($B$124="да",($B$126*0+'2. паспорт  ТП'!S22*1000000),0)</f>
        <v>0</v>
      </c>
      <c r="C50" s="242">
        <f>C108*(1+C49)</f>
        <v>0</v>
      </c>
      <c r="D50" s="242">
        <f>H108*(1+H49)</f>
        <v>0</v>
      </c>
      <c r="E50" s="242">
        <f t="shared" ref="E50:M50" si="5">I108*(1+E49)</f>
        <v>0</v>
      </c>
      <c r="F50" s="242">
        <f t="shared" si="5"/>
        <v>0</v>
      </c>
      <c r="G50" s="242">
        <f t="shared" si="5"/>
        <v>0</v>
      </c>
      <c r="H50" s="242">
        <f t="shared" si="5"/>
        <v>0</v>
      </c>
      <c r="I50" s="242">
        <f t="shared" si="5"/>
        <v>0</v>
      </c>
      <c r="J50" s="242">
        <f t="shared" si="5"/>
        <v>0</v>
      </c>
      <c r="K50" s="242">
        <f t="shared" si="5"/>
        <v>0</v>
      </c>
      <c r="L50" s="242">
        <f t="shared" si="5"/>
        <v>0</v>
      </c>
      <c r="M50" s="242">
        <f t="shared" si="5"/>
        <v>0</v>
      </c>
      <c r="N50" s="242">
        <f t="shared" ref="N50:AP50" si="6">N108*(1+N49)</f>
        <v>0</v>
      </c>
      <c r="O50" s="242">
        <f t="shared" si="6"/>
        <v>0</v>
      </c>
      <c r="P50" s="242">
        <f t="shared" si="6"/>
        <v>0</v>
      </c>
      <c r="Q50" s="242">
        <f t="shared" si="6"/>
        <v>0</v>
      </c>
      <c r="R50" s="242">
        <f t="shared" si="6"/>
        <v>0</v>
      </c>
      <c r="S50" s="242">
        <f t="shared" si="6"/>
        <v>0</v>
      </c>
      <c r="T50" s="242">
        <f t="shared" si="6"/>
        <v>0</v>
      </c>
      <c r="U50" s="242">
        <f t="shared" si="6"/>
        <v>0</v>
      </c>
      <c r="V50" s="242">
        <f t="shared" si="6"/>
        <v>0</v>
      </c>
      <c r="W50" s="242">
        <f t="shared" si="6"/>
        <v>0</v>
      </c>
      <c r="X50" s="242">
        <f t="shared" si="6"/>
        <v>0</v>
      </c>
      <c r="Y50" s="242">
        <f t="shared" si="6"/>
        <v>0</v>
      </c>
      <c r="Z50" s="242">
        <f t="shared" si="6"/>
        <v>0</v>
      </c>
      <c r="AA50" s="242">
        <f t="shared" si="6"/>
        <v>0</v>
      </c>
      <c r="AB50" s="242">
        <f t="shared" si="6"/>
        <v>0</v>
      </c>
      <c r="AC50" s="242">
        <f t="shared" si="6"/>
        <v>0</v>
      </c>
      <c r="AD50" s="242">
        <f t="shared" si="6"/>
        <v>0</v>
      </c>
      <c r="AE50" s="242">
        <f t="shared" si="6"/>
        <v>0</v>
      </c>
      <c r="AF50" s="242">
        <f t="shared" si="6"/>
        <v>0</v>
      </c>
      <c r="AG50" s="242">
        <f t="shared" si="6"/>
        <v>0</v>
      </c>
      <c r="AH50" s="242">
        <f t="shared" si="6"/>
        <v>0</v>
      </c>
      <c r="AI50" s="242">
        <f t="shared" si="6"/>
        <v>0</v>
      </c>
      <c r="AJ50" s="242">
        <f t="shared" si="6"/>
        <v>0</v>
      </c>
      <c r="AK50" s="242">
        <f t="shared" si="6"/>
        <v>0</v>
      </c>
      <c r="AL50" s="242">
        <f t="shared" si="6"/>
        <v>0</v>
      </c>
      <c r="AM50" s="242">
        <f t="shared" si="6"/>
        <v>0</v>
      </c>
      <c r="AN50" s="242">
        <f t="shared" si="6"/>
        <v>0</v>
      </c>
      <c r="AO50" s="242">
        <f t="shared" si="6"/>
        <v>0</v>
      </c>
      <c r="AP50" s="242">
        <f t="shared" si="6"/>
        <v>0</v>
      </c>
      <c r="AQ50" s="194"/>
      <c r="AR50" s="194"/>
      <c r="AS50" s="194"/>
    </row>
    <row r="51" spans="1:45" ht="16.5" thickBot="1" x14ac:dyDescent="0.25">
      <c r="B51" s="265">
        <v>2025</v>
      </c>
      <c r="C51" s="265">
        <f>B51+1</f>
        <v>2026</v>
      </c>
      <c r="D51" s="265">
        <f t="shared" ref="D51:M51" si="7">C51+1</f>
        <v>2027</v>
      </c>
      <c r="E51" s="265">
        <f t="shared" si="7"/>
        <v>2028</v>
      </c>
      <c r="F51" s="265">
        <f t="shared" si="7"/>
        <v>2029</v>
      </c>
      <c r="G51" s="265">
        <f t="shared" si="7"/>
        <v>2030</v>
      </c>
      <c r="H51" s="265">
        <f t="shared" si="7"/>
        <v>2031</v>
      </c>
      <c r="I51" s="265">
        <f t="shared" si="7"/>
        <v>2032</v>
      </c>
      <c r="J51" s="265">
        <f t="shared" si="7"/>
        <v>2033</v>
      </c>
      <c r="K51" s="265">
        <f t="shared" si="7"/>
        <v>2034</v>
      </c>
      <c r="L51" s="265">
        <f t="shared" si="7"/>
        <v>2035</v>
      </c>
      <c r="M51" s="265">
        <f t="shared" si="7"/>
        <v>2036</v>
      </c>
      <c r="N51" s="192">
        <v>2033</v>
      </c>
      <c r="O51" s="192">
        <v>2034</v>
      </c>
      <c r="P51" s="192">
        <v>2035</v>
      </c>
      <c r="Q51" s="192">
        <v>2036</v>
      </c>
      <c r="R51" s="192">
        <v>2037</v>
      </c>
      <c r="S51" s="192">
        <v>2038</v>
      </c>
      <c r="T51" s="192">
        <v>2039</v>
      </c>
      <c r="U51" s="192">
        <v>2040</v>
      </c>
      <c r="V51" s="192">
        <v>2041</v>
      </c>
      <c r="W51" s="192">
        <v>2042</v>
      </c>
      <c r="X51" s="192">
        <v>2043</v>
      </c>
      <c r="Y51" s="192">
        <v>2044</v>
      </c>
      <c r="Z51" s="192">
        <v>2045</v>
      </c>
      <c r="AA51" s="192">
        <v>2046</v>
      </c>
      <c r="AB51" s="192">
        <v>2047</v>
      </c>
      <c r="AC51" s="192">
        <v>2048</v>
      </c>
      <c r="AD51" s="192">
        <v>2049</v>
      </c>
      <c r="AE51" s="192">
        <v>2050</v>
      </c>
      <c r="AF51" s="192">
        <v>2051</v>
      </c>
      <c r="AG51" s="192">
        <v>2052</v>
      </c>
      <c r="AH51" s="192">
        <v>2053</v>
      </c>
      <c r="AI51" s="192">
        <v>2054</v>
      </c>
      <c r="AJ51" s="192">
        <v>2055</v>
      </c>
      <c r="AK51" s="192">
        <v>2056</v>
      </c>
      <c r="AL51" s="192">
        <v>2057</v>
      </c>
      <c r="AM51" s="192">
        <v>2058</v>
      </c>
      <c r="AN51" s="192">
        <v>2059</v>
      </c>
      <c r="AO51" s="192">
        <v>2060</v>
      </c>
      <c r="AP51" s="192">
        <v>2061</v>
      </c>
    </row>
    <row r="52" spans="1:45" x14ac:dyDescent="0.2">
      <c r="A52" s="243" t="s">
        <v>267</v>
      </c>
      <c r="B52" s="244">
        <f>B58</f>
        <v>1</v>
      </c>
      <c r="C52" s="244">
        <f t="shared" ref="C52:AO52" si="8">C58</f>
        <v>2</v>
      </c>
      <c r="D52" s="244">
        <f t="shared" si="8"/>
        <v>3</v>
      </c>
      <c r="E52" s="244">
        <f t="shared" si="8"/>
        <v>4</v>
      </c>
      <c r="F52" s="244">
        <f t="shared" si="8"/>
        <v>5</v>
      </c>
      <c r="G52" s="244">
        <f t="shared" si="8"/>
        <v>6</v>
      </c>
      <c r="H52" s="244">
        <f t="shared" si="8"/>
        <v>7</v>
      </c>
      <c r="I52" s="244">
        <f t="shared" si="8"/>
        <v>8</v>
      </c>
      <c r="J52" s="244">
        <f t="shared" si="8"/>
        <v>9</v>
      </c>
      <c r="K52" s="244">
        <f t="shared" si="8"/>
        <v>10</v>
      </c>
      <c r="L52" s="244">
        <f t="shared" si="8"/>
        <v>11</v>
      </c>
      <c r="M52" s="244">
        <f t="shared" si="8"/>
        <v>12</v>
      </c>
      <c r="N52" s="244">
        <f t="shared" si="8"/>
        <v>13</v>
      </c>
      <c r="O52" s="244">
        <f t="shared" si="8"/>
        <v>14</v>
      </c>
      <c r="P52" s="244">
        <f t="shared" si="8"/>
        <v>15</v>
      </c>
      <c r="Q52" s="244">
        <f t="shared" si="8"/>
        <v>16</v>
      </c>
      <c r="R52" s="244">
        <f t="shared" si="8"/>
        <v>17</v>
      </c>
      <c r="S52" s="244">
        <f t="shared" si="8"/>
        <v>18</v>
      </c>
      <c r="T52" s="244">
        <f t="shared" si="8"/>
        <v>19</v>
      </c>
      <c r="U52" s="244">
        <f t="shared" si="8"/>
        <v>20</v>
      </c>
      <c r="V52" s="244">
        <f t="shared" si="8"/>
        <v>21</v>
      </c>
      <c r="W52" s="244">
        <f t="shared" si="8"/>
        <v>22</v>
      </c>
      <c r="X52" s="244">
        <f t="shared" si="8"/>
        <v>23</v>
      </c>
      <c r="Y52" s="244">
        <f t="shared" si="8"/>
        <v>24</v>
      </c>
      <c r="Z52" s="244">
        <f t="shared" si="8"/>
        <v>25</v>
      </c>
      <c r="AA52" s="244">
        <f t="shared" si="8"/>
        <v>26</v>
      </c>
      <c r="AB52" s="244">
        <f t="shared" si="8"/>
        <v>27</v>
      </c>
      <c r="AC52" s="244">
        <f t="shared" si="8"/>
        <v>28</v>
      </c>
      <c r="AD52" s="244">
        <f t="shared" si="8"/>
        <v>29</v>
      </c>
      <c r="AE52" s="244">
        <f t="shared" si="8"/>
        <v>30</v>
      </c>
      <c r="AF52" s="244">
        <f t="shared" si="8"/>
        <v>31</v>
      </c>
      <c r="AG52" s="244">
        <f t="shared" si="8"/>
        <v>32</v>
      </c>
      <c r="AH52" s="244">
        <f t="shared" si="8"/>
        <v>33</v>
      </c>
      <c r="AI52" s="244">
        <f t="shared" si="8"/>
        <v>34</v>
      </c>
      <c r="AJ52" s="244">
        <f t="shared" si="8"/>
        <v>35</v>
      </c>
      <c r="AK52" s="244">
        <f t="shared" si="8"/>
        <v>36</v>
      </c>
      <c r="AL52" s="244">
        <f t="shared" si="8"/>
        <v>37</v>
      </c>
      <c r="AM52" s="244">
        <f t="shared" si="8"/>
        <v>38</v>
      </c>
      <c r="AN52" s="244">
        <f t="shared" si="8"/>
        <v>39</v>
      </c>
      <c r="AO52" s="244">
        <f t="shared" si="8"/>
        <v>40</v>
      </c>
      <c r="AP52" s="244">
        <f>AP58</f>
        <v>41</v>
      </c>
    </row>
    <row r="53" spans="1:45" x14ac:dyDescent="0.2">
      <c r="A53" s="245" t="s">
        <v>266</v>
      </c>
      <c r="B53" s="246">
        <v>0</v>
      </c>
      <c r="C53" s="246">
        <f t="shared" ref="C53:AP53" si="9">B53+B54-B55</f>
        <v>0</v>
      </c>
      <c r="D53" s="246">
        <f t="shared" si="9"/>
        <v>0</v>
      </c>
      <c r="E53" s="246">
        <f t="shared" si="9"/>
        <v>0</v>
      </c>
      <c r="F53" s="246">
        <f t="shared" si="9"/>
        <v>0</v>
      </c>
      <c r="G53" s="246">
        <f t="shared" si="9"/>
        <v>0</v>
      </c>
      <c r="H53" s="246">
        <f t="shared" si="9"/>
        <v>0</v>
      </c>
      <c r="I53" s="246">
        <f t="shared" si="9"/>
        <v>0</v>
      </c>
      <c r="J53" s="246">
        <f t="shared" si="9"/>
        <v>0</v>
      </c>
      <c r="K53" s="246">
        <f t="shared" si="9"/>
        <v>0</v>
      </c>
      <c r="L53" s="246">
        <f t="shared" si="9"/>
        <v>0</v>
      </c>
      <c r="M53" s="246">
        <f t="shared" si="9"/>
        <v>0</v>
      </c>
      <c r="N53" s="246">
        <f t="shared" si="9"/>
        <v>0</v>
      </c>
      <c r="O53" s="246">
        <f t="shared" si="9"/>
        <v>0</v>
      </c>
      <c r="P53" s="246">
        <f t="shared" si="9"/>
        <v>0</v>
      </c>
      <c r="Q53" s="246">
        <f t="shared" si="9"/>
        <v>0</v>
      </c>
      <c r="R53" s="246">
        <f t="shared" si="9"/>
        <v>0</v>
      </c>
      <c r="S53" s="246">
        <f t="shared" si="9"/>
        <v>0</v>
      </c>
      <c r="T53" s="246">
        <f t="shared" si="9"/>
        <v>0</v>
      </c>
      <c r="U53" s="246">
        <f t="shared" si="9"/>
        <v>0</v>
      </c>
      <c r="V53" s="246">
        <f t="shared" si="9"/>
        <v>0</v>
      </c>
      <c r="W53" s="246">
        <f t="shared" si="9"/>
        <v>0</v>
      </c>
      <c r="X53" s="246">
        <f t="shared" si="9"/>
        <v>0</v>
      </c>
      <c r="Y53" s="246">
        <f t="shared" si="9"/>
        <v>0</v>
      </c>
      <c r="Z53" s="246">
        <f t="shared" si="9"/>
        <v>0</v>
      </c>
      <c r="AA53" s="246">
        <f t="shared" si="9"/>
        <v>0</v>
      </c>
      <c r="AB53" s="246">
        <f t="shared" si="9"/>
        <v>0</v>
      </c>
      <c r="AC53" s="246">
        <f t="shared" si="9"/>
        <v>0</v>
      </c>
      <c r="AD53" s="246">
        <f t="shared" si="9"/>
        <v>0</v>
      </c>
      <c r="AE53" s="246">
        <f t="shared" si="9"/>
        <v>0</v>
      </c>
      <c r="AF53" s="246">
        <f t="shared" si="9"/>
        <v>0</v>
      </c>
      <c r="AG53" s="246">
        <f t="shared" si="9"/>
        <v>0</v>
      </c>
      <c r="AH53" s="246">
        <f t="shared" si="9"/>
        <v>0</v>
      </c>
      <c r="AI53" s="246">
        <f t="shared" si="9"/>
        <v>0</v>
      </c>
      <c r="AJ53" s="246">
        <f t="shared" si="9"/>
        <v>0</v>
      </c>
      <c r="AK53" s="246">
        <f t="shared" si="9"/>
        <v>0</v>
      </c>
      <c r="AL53" s="246">
        <f t="shared" si="9"/>
        <v>0</v>
      </c>
      <c r="AM53" s="246">
        <f t="shared" si="9"/>
        <v>0</v>
      </c>
      <c r="AN53" s="246">
        <f t="shared" si="9"/>
        <v>0</v>
      </c>
      <c r="AO53" s="246">
        <f t="shared" si="9"/>
        <v>0</v>
      </c>
      <c r="AP53" s="246">
        <f t="shared" si="9"/>
        <v>0</v>
      </c>
    </row>
    <row r="54" spans="1:45" x14ac:dyDescent="0.2">
      <c r="A54" s="245" t="s">
        <v>265</v>
      </c>
      <c r="B54" s="246">
        <f>B25*B28*B43*1.18</f>
        <v>0</v>
      </c>
      <c r="C54" s="246">
        <v>0</v>
      </c>
      <c r="D54" s="246">
        <v>0</v>
      </c>
      <c r="E54" s="246">
        <v>0</v>
      </c>
      <c r="F54" s="246">
        <v>0</v>
      </c>
      <c r="G54" s="246">
        <v>0</v>
      </c>
      <c r="H54" s="246">
        <v>0</v>
      </c>
      <c r="I54" s="246">
        <v>0</v>
      </c>
      <c r="J54" s="246">
        <v>0</v>
      </c>
      <c r="K54" s="246">
        <v>0</v>
      </c>
      <c r="L54" s="246">
        <v>0</v>
      </c>
      <c r="M54" s="246">
        <v>0</v>
      </c>
      <c r="N54" s="246">
        <v>0</v>
      </c>
      <c r="O54" s="246">
        <v>0</v>
      </c>
      <c r="P54" s="246">
        <v>0</v>
      </c>
      <c r="Q54" s="246">
        <v>0</v>
      </c>
      <c r="R54" s="246">
        <v>0</v>
      </c>
      <c r="S54" s="246">
        <v>0</v>
      </c>
      <c r="T54" s="246">
        <v>0</v>
      </c>
      <c r="U54" s="246">
        <v>0</v>
      </c>
      <c r="V54" s="246">
        <v>0</v>
      </c>
      <c r="W54" s="246">
        <v>0</v>
      </c>
      <c r="X54" s="246">
        <v>0</v>
      </c>
      <c r="Y54" s="246">
        <v>0</v>
      </c>
      <c r="Z54" s="246">
        <v>0</v>
      </c>
      <c r="AA54" s="246">
        <v>0</v>
      </c>
      <c r="AB54" s="246">
        <v>0</v>
      </c>
      <c r="AC54" s="246">
        <v>0</v>
      </c>
      <c r="AD54" s="246">
        <v>0</v>
      </c>
      <c r="AE54" s="246">
        <v>0</v>
      </c>
      <c r="AF54" s="246">
        <v>0</v>
      </c>
      <c r="AG54" s="246">
        <v>0</v>
      </c>
      <c r="AH54" s="246">
        <v>0</v>
      </c>
      <c r="AI54" s="246">
        <v>0</v>
      </c>
      <c r="AJ54" s="246">
        <v>0</v>
      </c>
      <c r="AK54" s="246">
        <v>0</v>
      </c>
      <c r="AL54" s="246">
        <v>0</v>
      </c>
      <c r="AM54" s="246">
        <v>0</v>
      </c>
      <c r="AN54" s="246">
        <v>0</v>
      </c>
      <c r="AO54" s="246">
        <v>0</v>
      </c>
      <c r="AP54" s="246">
        <v>0</v>
      </c>
    </row>
    <row r="55" spans="1:45" x14ac:dyDescent="0.2">
      <c r="A55" s="245" t="s">
        <v>264</v>
      </c>
      <c r="B55" s="246">
        <f>$B$54/$B$40</f>
        <v>0</v>
      </c>
      <c r="C55" s="246">
        <f t="shared" ref="C55:AP55" si="10">IF(ROUND(C53,1)=0,0,B55+C54/$B$40)</f>
        <v>0</v>
      </c>
      <c r="D55" s="246">
        <f t="shared" si="10"/>
        <v>0</v>
      </c>
      <c r="E55" s="246">
        <f t="shared" si="10"/>
        <v>0</v>
      </c>
      <c r="F55" s="246">
        <f t="shared" si="10"/>
        <v>0</v>
      </c>
      <c r="G55" s="246">
        <f t="shared" si="10"/>
        <v>0</v>
      </c>
      <c r="H55" s="246">
        <f t="shared" si="10"/>
        <v>0</v>
      </c>
      <c r="I55" s="246">
        <f t="shared" si="10"/>
        <v>0</v>
      </c>
      <c r="J55" s="246">
        <f t="shared" si="10"/>
        <v>0</v>
      </c>
      <c r="K55" s="246">
        <f t="shared" si="10"/>
        <v>0</v>
      </c>
      <c r="L55" s="246">
        <f t="shared" si="10"/>
        <v>0</v>
      </c>
      <c r="M55" s="246">
        <f t="shared" si="10"/>
        <v>0</v>
      </c>
      <c r="N55" s="246">
        <f t="shared" si="10"/>
        <v>0</v>
      </c>
      <c r="O55" s="246">
        <f t="shared" si="10"/>
        <v>0</v>
      </c>
      <c r="P55" s="246">
        <f t="shared" si="10"/>
        <v>0</v>
      </c>
      <c r="Q55" s="246">
        <f t="shared" si="10"/>
        <v>0</v>
      </c>
      <c r="R55" s="246">
        <f t="shared" si="10"/>
        <v>0</v>
      </c>
      <c r="S55" s="246">
        <f t="shared" si="10"/>
        <v>0</v>
      </c>
      <c r="T55" s="246">
        <f t="shared" si="10"/>
        <v>0</v>
      </c>
      <c r="U55" s="246">
        <f t="shared" si="10"/>
        <v>0</v>
      </c>
      <c r="V55" s="246">
        <f t="shared" si="10"/>
        <v>0</v>
      </c>
      <c r="W55" s="246">
        <f t="shared" si="10"/>
        <v>0</v>
      </c>
      <c r="X55" s="246">
        <f t="shared" si="10"/>
        <v>0</v>
      </c>
      <c r="Y55" s="246">
        <f t="shared" si="10"/>
        <v>0</v>
      </c>
      <c r="Z55" s="246">
        <f t="shared" si="10"/>
        <v>0</v>
      </c>
      <c r="AA55" s="246">
        <f t="shared" si="10"/>
        <v>0</v>
      </c>
      <c r="AB55" s="246">
        <f t="shared" si="10"/>
        <v>0</v>
      </c>
      <c r="AC55" s="246">
        <f t="shared" si="10"/>
        <v>0</v>
      </c>
      <c r="AD55" s="246">
        <f t="shared" si="10"/>
        <v>0</v>
      </c>
      <c r="AE55" s="246">
        <f t="shared" si="10"/>
        <v>0</v>
      </c>
      <c r="AF55" s="246">
        <f t="shared" si="10"/>
        <v>0</v>
      </c>
      <c r="AG55" s="246">
        <f t="shared" si="10"/>
        <v>0</v>
      </c>
      <c r="AH55" s="246">
        <f t="shared" si="10"/>
        <v>0</v>
      </c>
      <c r="AI55" s="246">
        <f t="shared" si="10"/>
        <v>0</v>
      </c>
      <c r="AJ55" s="246">
        <f t="shared" si="10"/>
        <v>0</v>
      </c>
      <c r="AK55" s="246">
        <f t="shared" si="10"/>
        <v>0</v>
      </c>
      <c r="AL55" s="246">
        <f t="shared" si="10"/>
        <v>0</v>
      </c>
      <c r="AM55" s="246">
        <f t="shared" si="10"/>
        <v>0</v>
      </c>
      <c r="AN55" s="246">
        <f t="shared" si="10"/>
        <v>0</v>
      </c>
      <c r="AO55" s="246">
        <f t="shared" si="10"/>
        <v>0</v>
      </c>
      <c r="AP55" s="246">
        <f t="shared" si="10"/>
        <v>0</v>
      </c>
    </row>
    <row r="56" spans="1:45" ht="16.5" thickBot="1" x14ac:dyDescent="0.25">
      <c r="A56" s="247" t="s">
        <v>263</v>
      </c>
      <c r="B56" s="248">
        <f t="shared" ref="B56:AP56" si="11">AVERAGE(SUM(B53:B54),(SUM(B53:B54)-B55))*$B$42</f>
        <v>0</v>
      </c>
      <c r="C56" s="248">
        <f t="shared" si="11"/>
        <v>0</v>
      </c>
      <c r="D56" s="248">
        <f t="shared" si="11"/>
        <v>0</v>
      </c>
      <c r="E56" s="248">
        <f t="shared" si="11"/>
        <v>0</v>
      </c>
      <c r="F56" s="248">
        <f t="shared" si="11"/>
        <v>0</v>
      </c>
      <c r="G56" s="248">
        <f t="shared" si="11"/>
        <v>0</v>
      </c>
      <c r="H56" s="248">
        <f t="shared" si="11"/>
        <v>0</v>
      </c>
      <c r="I56" s="248">
        <f t="shared" si="11"/>
        <v>0</v>
      </c>
      <c r="J56" s="248">
        <f t="shared" si="11"/>
        <v>0</v>
      </c>
      <c r="K56" s="248">
        <f t="shared" si="11"/>
        <v>0</v>
      </c>
      <c r="L56" s="248">
        <f t="shared" si="11"/>
        <v>0</v>
      </c>
      <c r="M56" s="248">
        <f t="shared" si="11"/>
        <v>0</v>
      </c>
      <c r="N56" s="248">
        <f t="shared" si="11"/>
        <v>0</v>
      </c>
      <c r="O56" s="248">
        <f t="shared" si="11"/>
        <v>0</v>
      </c>
      <c r="P56" s="248">
        <f t="shared" si="11"/>
        <v>0</v>
      </c>
      <c r="Q56" s="248">
        <f t="shared" si="11"/>
        <v>0</v>
      </c>
      <c r="R56" s="248">
        <f t="shared" si="11"/>
        <v>0</v>
      </c>
      <c r="S56" s="248">
        <f t="shared" si="11"/>
        <v>0</v>
      </c>
      <c r="T56" s="248">
        <f t="shared" si="11"/>
        <v>0</v>
      </c>
      <c r="U56" s="248">
        <f t="shared" si="11"/>
        <v>0</v>
      </c>
      <c r="V56" s="248">
        <f t="shared" si="11"/>
        <v>0</v>
      </c>
      <c r="W56" s="248">
        <f t="shared" si="11"/>
        <v>0</v>
      </c>
      <c r="X56" s="248">
        <f t="shared" si="11"/>
        <v>0</v>
      </c>
      <c r="Y56" s="248">
        <f t="shared" si="11"/>
        <v>0</v>
      </c>
      <c r="Z56" s="248">
        <f t="shared" si="11"/>
        <v>0</v>
      </c>
      <c r="AA56" s="248">
        <f t="shared" si="11"/>
        <v>0</v>
      </c>
      <c r="AB56" s="248">
        <f t="shared" si="11"/>
        <v>0</v>
      </c>
      <c r="AC56" s="248">
        <f t="shared" si="11"/>
        <v>0</v>
      </c>
      <c r="AD56" s="248">
        <f t="shared" si="11"/>
        <v>0</v>
      </c>
      <c r="AE56" s="248">
        <f t="shared" si="11"/>
        <v>0</v>
      </c>
      <c r="AF56" s="248">
        <f t="shared" si="11"/>
        <v>0</v>
      </c>
      <c r="AG56" s="248">
        <f t="shared" si="11"/>
        <v>0</v>
      </c>
      <c r="AH56" s="248">
        <f t="shared" si="11"/>
        <v>0</v>
      </c>
      <c r="AI56" s="248">
        <f t="shared" si="11"/>
        <v>0</v>
      </c>
      <c r="AJ56" s="248">
        <f t="shared" si="11"/>
        <v>0</v>
      </c>
      <c r="AK56" s="248">
        <f t="shared" si="11"/>
        <v>0</v>
      </c>
      <c r="AL56" s="248">
        <f t="shared" si="11"/>
        <v>0</v>
      </c>
      <c r="AM56" s="248">
        <f t="shared" si="11"/>
        <v>0</v>
      </c>
      <c r="AN56" s="248">
        <f t="shared" si="11"/>
        <v>0</v>
      </c>
      <c r="AO56" s="248">
        <f t="shared" si="11"/>
        <v>0</v>
      </c>
      <c r="AP56" s="248">
        <f t="shared" si="11"/>
        <v>0</v>
      </c>
    </row>
    <row r="57" spans="1:45" s="251" customFormat="1" ht="16.5" thickBot="1" x14ac:dyDescent="0.25">
      <c r="A57" s="249"/>
      <c r="B57" s="250"/>
      <c r="C57" s="250"/>
      <c r="D57" s="250"/>
      <c r="E57" s="250"/>
      <c r="F57" s="250"/>
      <c r="G57" s="250"/>
      <c r="H57" s="250"/>
      <c r="I57" s="250"/>
      <c r="J57" s="250"/>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c r="AH57" s="250"/>
      <c r="AI57" s="250"/>
      <c r="AJ57" s="250"/>
      <c r="AK57" s="250"/>
      <c r="AL57" s="250"/>
      <c r="AM57" s="250"/>
      <c r="AN57" s="250"/>
      <c r="AO57" s="250"/>
      <c r="AP57" s="250"/>
      <c r="AQ57" s="193"/>
      <c r="AR57" s="193"/>
      <c r="AS57" s="193"/>
    </row>
    <row r="58" spans="1:45" x14ac:dyDescent="0.2">
      <c r="A58" s="243" t="s">
        <v>432</v>
      </c>
      <c r="B58" s="244">
        <v>1</v>
      </c>
      <c r="C58" s="244">
        <f>B58+1</f>
        <v>2</v>
      </c>
      <c r="D58" s="244">
        <f t="shared" ref="D58:AP58" si="12">C58+1</f>
        <v>3</v>
      </c>
      <c r="E58" s="244">
        <f t="shared" si="12"/>
        <v>4</v>
      </c>
      <c r="F58" s="244">
        <f t="shared" si="12"/>
        <v>5</v>
      </c>
      <c r="G58" s="244">
        <f t="shared" si="12"/>
        <v>6</v>
      </c>
      <c r="H58" s="244">
        <f t="shared" si="12"/>
        <v>7</v>
      </c>
      <c r="I58" s="244">
        <f t="shared" si="12"/>
        <v>8</v>
      </c>
      <c r="J58" s="244">
        <f t="shared" si="12"/>
        <v>9</v>
      </c>
      <c r="K58" s="244">
        <f t="shared" si="12"/>
        <v>10</v>
      </c>
      <c r="L58" s="244">
        <f t="shared" si="12"/>
        <v>11</v>
      </c>
      <c r="M58" s="244">
        <f t="shared" si="12"/>
        <v>12</v>
      </c>
      <c r="N58" s="244">
        <f t="shared" si="12"/>
        <v>13</v>
      </c>
      <c r="O58" s="244">
        <f t="shared" si="12"/>
        <v>14</v>
      </c>
      <c r="P58" s="244">
        <f t="shared" si="12"/>
        <v>15</v>
      </c>
      <c r="Q58" s="244">
        <f t="shared" si="12"/>
        <v>16</v>
      </c>
      <c r="R58" s="244">
        <f t="shared" si="12"/>
        <v>17</v>
      </c>
      <c r="S58" s="244">
        <f t="shared" si="12"/>
        <v>18</v>
      </c>
      <c r="T58" s="244">
        <f t="shared" si="12"/>
        <v>19</v>
      </c>
      <c r="U58" s="244">
        <f t="shared" si="12"/>
        <v>20</v>
      </c>
      <c r="V58" s="244">
        <f t="shared" si="12"/>
        <v>21</v>
      </c>
      <c r="W58" s="244">
        <f t="shared" si="12"/>
        <v>22</v>
      </c>
      <c r="X58" s="244">
        <f t="shared" si="12"/>
        <v>23</v>
      </c>
      <c r="Y58" s="244">
        <f t="shared" si="12"/>
        <v>24</v>
      </c>
      <c r="Z58" s="244">
        <f t="shared" si="12"/>
        <v>25</v>
      </c>
      <c r="AA58" s="244">
        <f t="shared" si="12"/>
        <v>26</v>
      </c>
      <c r="AB58" s="244">
        <f t="shared" si="12"/>
        <v>27</v>
      </c>
      <c r="AC58" s="244">
        <f t="shared" si="12"/>
        <v>28</v>
      </c>
      <c r="AD58" s="244">
        <f t="shared" si="12"/>
        <v>29</v>
      </c>
      <c r="AE58" s="244">
        <f t="shared" si="12"/>
        <v>30</v>
      </c>
      <c r="AF58" s="244">
        <f t="shared" si="12"/>
        <v>31</v>
      </c>
      <c r="AG58" s="244">
        <f t="shared" si="12"/>
        <v>32</v>
      </c>
      <c r="AH58" s="244">
        <f t="shared" si="12"/>
        <v>33</v>
      </c>
      <c r="AI58" s="244">
        <f t="shared" si="12"/>
        <v>34</v>
      </c>
      <c r="AJ58" s="244">
        <f t="shared" si="12"/>
        <v>35</v>
      </c>
      <c r="AK58" s="244">
        <f t="shared" si="12"/>
        <v>36</v>
      </c>
      <c r="AL58" s="244">
        <f t="shared" si="12"/>
        <v>37</v>
      </c>
      <c r="AM58" s="244">
        <f t="shared" si="12"/>
        <v>38</v>
      </c>
      <c r="AN58" s="244">
        <f t="shared" si="12"/>
        <v>39</v>
      </c>
      <c r="AO58" s="244">
        <f t="shared" si="12"/>
        <v>40</v>
      </c>
      <c r="AP58" s="244">
        <f t="shared" si="12"/>
        <v>41</v>
      </c>
    </row>
    <row r="59" spans="1:45" ht="14.25" x14ac:dyDescent="0.2">
      <c r="A59" s="252" t="s">
        <v>262</v>
      </c>
      <c r="B59" s="253">
        <f>B50*$B$28</f>
        <v>0</v>
      </c>
      <c r="C59" s="253">
        <f>C50*$B$28</f>
        <v>0</v>
      </c>
      <c r="D59" s="253">
        <f t="shared" ref="D59:AP59" si="13">D50*$B$28</f>
        <v>0</v>
      </c>
      <c r="E59" s="253">
        <f t="shared" si="13"/>
        <v>0</v>
      </c>
      <c r="F59" s="253">
        <f t="shared" si="13"/>
        <v>0</v>
      </c>
      <c r="G59" s="253">
        <f>G50*$B$28</f>
        <v>0</v>
      </c>
      <c r="H59" s="253">
        <f t="shared" si="13"/>
        <v>0</v>
      </c>
      <c r="I59" s="253">
        <f t="shared" si="13"/>
        <v>0</v>
      </c>
      <c r="J59" s="253">
        <f t="shared" si="13"/>
        <v>0</v>
      </c>
      <c r="K59" s="253">
        <f t="shared" si="13"/>
        <v>0</v>
      </c>
      <c r="L59" s="253">
        <f t="shared" si="13"/>
        <v>0</v>
      </c>
      <c r="M59" s="253">
        <f t="shared" si="13"/>
        <v>0</v>
      </c>
      <c r="N59" s="253">
        <f t="shared" si="13"/>
        <v>0</v>
      </c>
      <c r="O59" s="253">
        <f t="shared" si="13"/>
        <v>0</v>
      </c>
      <c r="P59" s="253">
        <f t="shared" si="13"/>
        <v>0</v>
      </c>
      <c r="Q59" s="253">
        <f t="shared" si="13"/>
        <v>0</v>
      </c>
      <c r="R59" s="253">
        <f t="shared" si="13"/>
        <v>0</v>
      </c>
      <c r="S59" s="253">
        <f t="shared" si="13"/>
        <v>0</v>
      </c>
      <c r="T59" s="253">
        <f t="shared" si="13"/>
        <v>0</v>
      </c>
      <c r="U59" s="253">
        <f t="shared" si="13"/>
        <v>0</v>
      </c>
      <c r="V59" s="253">
        <f t="shared" si="13"/>
        <v>0</v>
      </c>
      <c r="W59" s="253">
        <f t="shared" si="13"/>
        <v>0</v>
      </c>
      <c r="X59" s="253">
        <f t="shared" si="13"/>
        <v>0</v>
      </c>
      <c r="Y59" s="253">
        <f t="shared" si="13"/>
        <v>0</v>
      </c>
      <c r="Z59" s="253">
        <f t="shared" si="13"/>
        <v>0</v>
      </c>
      <c r="AA59" s="253">
        <f t="shared" si="13"/>
        <v>0</v>
      </c>
      <c r="AB59" s="253">
        <f t="shared" si="13"/>
        <v>0</v>
      </c>
      <c r="AC59" s="253">
        <f t="shared" si="13"/>
        <v>0</v>
      </c>
      <c r="AD59" s="253">
        <f t="shared" si="13"/>
        <v>0</v>
      </c>
      <c r="AE59" s="253">
        <f t="shared" si="13"/>
        <v>0</v>
      </c>
      <c r="AF59" s="253">
        <f t="shared" si="13"/>
        <v>0</v>
      </c>
      <c r="AG59" s="253">
        <f t="shared" si="13"/>
        <v>0</v>
      </c>
      <c r="AH59" s="253">
        <f t="shared" si="13"/>
        <v>0</v>
      </c>
      <c r="AI59" s="253">
        <f t="shared" si="13"/>
        <v>0</v>
      </c>
      <c r="AJ59" s="253">
        <f t="shared" si="13"/>
        <v>0</v>
      </c>
      <c r="AK59" s="253">
        <f t="shared" si="13"/>
        <v>0</v>
      </c>
      <c r="AL59" s="253">
        <f t="shared" si="13"/>
        <v>0</v>
      </c>
      <c r="AM59" s="253">
        <f t="shared" si="13"/>
        <v>0</v>
      </c>
      <c r="AN59" s="253">
        <f t="shared" si="13"/>
        <v>0</v>
      </c>
      <c r="AO59" s="253">
        <f t="shared" si="13"/>
        <v>0</v>
      </c>
      <c r="AP59" s="253">
        <f t="shared" si="13"/>
        <v>0</v>
      </c>
    </row>
    <row r="60" spans="1:45" x14ac:dyDescent="0.2">
      <c r="A60" s="245" t="s">
        <v>261</v>
      </c>
      <c r="B60" s="246">
        <f t="shared" ref="B60:AP60" si="14">SUM(B61:B65)</f>
        <v>0</v>
      </c>
      <c r="C60" s="246">
        <f t="shared" si="14"/>
        <v>0</v>
      </c>
      <c r="D60" s="246">
        <f>SUM(D61:D65)</f>
        <v>0</v>
      </c>
      <c r="E60" s="246">
        <f>SUM(E61:E65)</f>
        <v>-1.2934082408799783E-2</v>
      </c>
      <c r="F60" s="246">
        <f t="shared" si="14"/>
        <v>-1.3526457760686244E-2</v>
      </c>
      <c r="G60" s="246">
        <f t="shared" si="14"/>
        <v>-1.4145963646183953E-2</v>
      </c>
      <c r="H60" s="246">
        <f t="shared" si="14"/>
        <v>-1.4793842631938682E-2</v>
      </c>
      <c r="I60" s="246">
        <f t="shared" si="14"/>
        <v>-1.5471394193608438E-2</v>
      </c>
      <c r="J60" s="246">
        <f t="shared" si="14"/>
        <v>-1.6179977322271475E-2</v>
      </c>
      <c r="K60" s="246">
        <f t="shared" si="14"/>
        <v>-1.6921013250206694E-2</v>
      </c>
      <c r="L60" s="246">
        <f t="shared" si="14"/>
        <v>-1.7695988301513543E-2</v>
      </c>
      <c r="M60" s="246">
        <f t="shared" si="14"/>
        <v>-1.8506456873289133E-2</v>
      </c>
      <c r="N60" s="246">
        <f t="shared" si="14"/>
        <v>-1.6179977322271475E-2</v>
      </c>
      <c r="O60" s="246">
        <f t="shared" si="14"/>
        <v>-1.6921013250206694E-2</v>
      </c>
      <c r="P60" s="246">
        <f t="shared" si="14"/>
        <v>-1.7695988301513543E-2</v>
      </c>
      <c r="Q60" s="246">
        <f t="shared" si="14"/>
        <v>-1.8506456873289133E-2</v>
      </c>
      <c r="R60" s="246">
        <f t="shared" si="14"/>
        <v>-1.9354044553341925E-2</v>
      </c>
      <c r="S60" s="246">
        <f t="shared" si="14"/>
        <v>-2.0240451380695364E-2</v>
      </c>
      <c r="T60" s="246">
        <f t="shared" si="14"/>
        <v>-2.1167455255421165E-2</v>
      </c>
      <c r="U60" s="246">
        <f t="shared" si="14"/>
        <v>-2.2136915504641471E-2</v>
      </c>
      <c r="V60" s="246">
        <f t="shared" si="14"/>
        <v>-2.3150776611852379E-2</v>
      </c>
      <c r="W60" s="246">
        <f t="shared" si="14"/>
        <v>-2.4211072117048826E-2</v>
      </c>
      <c r="X60" s="246">
        <f t="shared" si="14"/>
        <v>-2.5319928695473559E-2</v>
      </c>
      <c r="Y60" s="246">
        <f t="shared" si="14"/>
        <v>-2.6479570423170964E-2</v>
      </c>
      <c r="Z60" s="246">
        <f t="shared" si="14"/>
        <v>-2.7692323237901467E-2</v>
      </c>
      <c r="AA60" s="246">
        <f t="shared" si="14"/>
        <v>-2.8960619604363826E-2</v>
      </c>
      <c r="AB60" s="246">
        <f t="shared" si="14"/>
        <v>-3.0287003393082618E-2</v>
      </c>
      <c r="AC60" s="246">
        <f t="shared" si="14"/>
        <v>-3.1674134982746627E-2</v>
      </c>
      <c r="AD60" s="246">
        <f t="shared" si="14"/>
        <v>-3.312479659623211E-2</v>
      </c>
      <c r="AE60" s="246">
        <f t="shared" si="14"/>
        <v>-3.4641897881013649E-2</v>
      </c>
      <c r="AF60" s="246">
        <f t="shared" si="14"/>
        <v>-3.6228481745155312E-2</v>
      </c>
      <c r="AG60" s="246">
        <f t="shared" si="14"/>
        <v>-3.7887730460587771E-2</v>
      </c>
      <c r="AH60" s="246">
        <f t="shared" si="14"/>
        <v>-3.9622972045912773E-2</v>
      </c>
      <c r="AI60" s="246">
        <f t="shared" si="14"/>
        <v>-4.143768694153737E-2</v>
      </c>
      <c r="AJ60" s="246">
        <f t="shared" si="14"/>
        <v>-4.3335514990526271E-2</v>
      </c>
      <c r="AK60" s="246">
        <f t="shared" si="14"/>
        <v>-4.5320262739174333E-2</v>
      </c>
      <c r="AL60" s="246">
        <f t="shared" si="14"/>
        <v>-4.7395911071942028E-2</v>
      </c>
      <c r="AM60" s="246">
        <f t="shared" si="14"/>
        <v>-4.9566623196067604E-2</v>
      </c>
      <c r="AN60" s="246">
        <f t="shared" si="14"/>
        <v>-5.1836752991871092E-2</v>
      </c>
      <c r="AO60" s="246">
        <f t="shared" si="14"/>
        <v>-5.4210853745498541E-2</v>
      </c>
      <c r="AP60" s="246">
        <f t="shared" si="14"/>
        <v>-5.6693687281622197E-2</v>
      </c>
    </row>
    <row r="61" spans="1:45" x14ac:dyDescent="0.2">
      <c r="A61" s="254" t="s">
        <v>260</v>
      </c>
      <c r="B61" s="246"/>
      <c r="C61" s="246">
        <f>-IF(C$47&lt;=$B$30,0,$B$29*(1+C$49)*$B$28)</f>
        <v>0</v>
      </c>
      <c r="D61" s="246">
        <f>-IF(D$47&lt;=$B$30,0,$B$29*(1+D$49)*$B$28)</f>
        <v>0</v>
      </c>
      <c r="E61" s="246">
        <f>-IF(E$47&lt;=$B$30,0,$B$29*(1+E$49)*$B$28)</f>
        <v>-1.2934082408799783E-2</v>
      </c>
      <c r="F61" s="246">
        <f t="shared" ref="F61:AP61" si="15">-IF(F$47&lt;=$B$30,0,$B$29*(1+F$49)*$B$28)</f>
        <v>-1.3526457760686244E-2</v>
      </c>
      <c r="G61" s="246">
        <f t="shared" si="15"/>
        <v>-1.4145963646183953E-2</v>
      </c>
      <c r="H61" s="246">
        <f t="shared" si="15"/>
        <v>-1.4793842631938682E-2</v>
      </c>
      <c r="I61" s="246">
        <f t="shared" si="15"/>
        <v>-1.5471394193608438E-2</v>
      </c>
      <c r="J61" s="246">
        <f t="shared" si="15"/>
        <v>-1.6179977322271475E-2</v>
      </c>
      <c r="K61" s="246">
        <f t="shared" si="15"/>
        <v>-1.6921013250206694E-2</v>
      </c>
      <c r="L61" s="246">
        <f t="shared" si="15"/>
        <v>-1.7695988301513543E-2</v>
      </c>
      <c r="M61" s="246">
        <f t="shared" si="15"/>
        <v>-1.8506456873289133E-2</v>
      </c>
      <c r="N61" s="246">
        <f t="shared" si="15"/>
        <v>-1.6179977322271475E-2</v>
      </c>
      <c r="O61" s="246">
        <f t="shared" si="15"/>
        <v>-1.6921013250206694E-2</v>
      </c>
      <c r="P61" s="246">
        <f t="shared" si="15"/>
        <v>-1.7695988301513543E-2</v>
      </c>
      <c r="Q61" s="246">
        <f t="shared" si="15"/>
        <v>-1.8506456873289133E-2</v>
      </c>
      <c r="R61" s="246">
        <f t="shared" si="15"/>
        <v>-1.9354044553341925E-2</v>
      </c>
      <c r="S61" s="246">
        <f t="shared" si="15"/>
        <v>-2.0240451380695364E-2</v>
      </c>
      <c r="T61" s="246">
        <f t="shared" si="15"/>
        <v>-2.1167455255421165E-2</v>
      </c>
      <c r="U61" s="246">
        <f t="shared" si="15"/>
        <v>-2.2136915504641471E-2</v>
      </c>
      <c r="V61" s="246">
        <f t="shared" si="15"/>
        <v>-2.3150776611852379E-2</v>
      </c>
      <c r="W61" s="246">
        <f t="shared" si="15"/>
        <v>-2.4211072117048826E-2</v>
      </c>
      <c r="X61" s="246">
        <f t="shared" si="15"/>
        <v>-2.5319928695473559E-2</v>
      </c>
      <c r="Y61" s="246">
        <f t="shared" si="15"/>
        <v>-2.6479570423170964E-2</v>
      </c>
      <c r="Z61" s="246">
        <f t="shared" si="15"/>
        <v>-2.7692323237901467E-2</v>
      </c>
      <c r="AA61" s="246">
        <f t="shared" si="15"/>
        <v>-2.8960619604363826E-2</v>
      </c>
      <c r="AB61" s="246">
        <f t="shared" si="15"/>
        <v>-3.0287003393082618E-2</v>
      </c>
      <c r="AC61" s="246">
        <f t="shared" si="15"/>
        <v>-3.1674134982746627E-2</v>
      </c>
      <c r="AD61" s="246">
        <f t="shared" si="15"/>
        <v>-3.312479659623211E-2</v>
      </c>
      <c r="AE61" s="246">
        <f t="shared" si="15"/>
        <v>-3.4641897881013649E-2</v>
      </c>
      <c r="AF61" s="246">
        <f t="shared" si="15"/>
        <v>-3.6228481745155312E-2</v>
      </c>
      <c r="AG61" s="246">
        <f t="shared" si="15"/>
        <v>-3.7887730460587771E-2</v>
      </c>
      <c r="AH61" s="246">
        <f t="shared" si="15"/>
        <v>-3.9622972045912773E-2</v>
      </c>
      <c r="AI61" s="246">
        <f t="shared" si="15"/>
        <v>-4.143768694153737E-2</v>
      </c>
      <c r="AJ61" s="246">
        <f t="shared" si="15"/>
        <v>-4.3335514990526271E-2</v>
      </c>
      <c r="AK61" s="246">
        <f t="shared" si="15"/>
        <v>-4.5320262739174333E-2</v>
      </c>
      <c r="AL61" s="246">
        <f t="shared" si="15"/>
        <v>-4.7395911071942028E-2</v>
      </c>
      <c r="AM61" s="246">
        <f t="shared" si="15"/>
        <v>-4.9566623196067604E-2</v>
      </c>
      <c r="AN61" s="246">
        <f t="shared" si="15"/>
        <v>-5.1836752991871092E-2</v>
      </c>
      <c r="AO61" s="246">
        <f t="shared" si="15"/>
        <v>-5.4210853745498541E-2</v>
      </c>
      <c r="AP61" s="246">
        <f t="shared" si="15"/>
        <v>-5.6693687281622197E-2</v>
      </c>
    </row>
    <row r="62" spans="1:45" x14ac:dyDescent="0.2">
      <c r="A62" s="254" t="str">
        <f>A32</f>
        <v>Прочие расходы при эксплуатации объекта, руб. без НДС</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6"/>
      <c r="AL62" s="246"/>
      <c r="AM62" s="246"/>
      <c r="AN62" s="246"/>
      <c r="AO62" s="246"/>
      <c r="AP62" s="246"/>
    </row>
    <row r="63" spans="1:45" x14ac:dyDescent="0.2">
      <c r="A63" s="254" t="s">
        <v>429</v>
      </c>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6"/>
      <c r="AL63" s="246"/>
      <c r="AM63" s="246"/>
      <c r="AN63" s="246"/>
      <c r="AO63" s="246"/>
      <c r="AP63" s="246"/>
    </row>
    <row r="64" spans="1:45" x14ac:dyDescent="0.2">
      <c r="A64" s="254" t="s">
        <v>429</v>
      </c>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6"/>
      <c r="AL64" s="246"/>
      <c r="AM64" s="246"/>
      <c r="AN64" s="246"/>
      <c r="AO64" s="246"/>
      <c r="AP64" s="246"/>
    </row>
    <row r="65" spans="1:45" ht="31.5" x14ac:dyDescent="0.2">
      <c r="A65" s="254" t="s">
        <v>548</v>
      </c>
      <c r="B65" s="246">
        <v>0</v>
      </c>
      <c r="C65" s="246">
        <v>0</v>
      </c>
      <c r="D65" s="246">
        <v>0</v>
      </c>
      <c r="E65" s="246">
        <v>0</v>
      </c>
      <c r="F65" s="246">
        <v>0</v>
      </c>
      <c r="G65" s="246">
        <v>0</v>
      </c>
      <c r="H65" s="246">
        <v>0</v>
      </c>
      <c r="I65" s="246">
        <v>0</v>
      </c>
      <c r="J65" s="246">
        <v>0</v>
      </c>
      <c r="K65" s="246">
        <v>0</v>
      </c>
      <c r="L65" s="246">
        <v>0</v>
      </c>
      <c r="M65" s="246">
        <v>0</v>
      </c>
      <c r="N65" s="246">
        <v>0</v>
      </c>
      <c r="O65" s="246">
        <v>0</v>
      </c>
      <c r="P65" s="246">
        <v>0</v>
      </c>
      <c r="Q65" s="246">
        <v>0</v>
      </c>
      <c r="R65" s="246">
        <v>0</v>
      </c>
      <c r="S65" s="246">
        <v>0</v>
      </c>
      <c r="T65" s="246">
        <v>0</v>
      </c>
      <c r="U65" s="246">
        <v>0</v>
      </c>
      <c r="V65" s="246">
        <v>0</v>
      </c>
      <c r="W65" s="246">
        <v>0</v>
      </c>
      <c r="X65" s="246">
        <v>0</v>
      </c>
      <c r="Y65" s="246">
        <v>0</v>
      </c>
      <c r="Z65" s="246">
        <v>0</v>
      </c>
      <c r="AA65" s="246">
        <v>0</v>
      </c>
      <c r="AB65" s="246">
        <v>0</v>
      </c>
      <c r="AC65" s="246">
        <v>0</v>
      </c>
      <c r="AD65" s="246">
        <v>0</v>
      </c>
      <c r="AE65" s="246">
        <v>0</v>
      </c>
      <c r="AF65" s="246">
        <v>0</v>
      </c>
      <c r="AG65" s="246">
        <v>0</v>
      </c>
      <c r="AH65" s="246">
        <v>0</v>
      </c>
      <c r="AI65" s="246">
        <v>0</v>
      </c>
      <c r="AJ65" s="246">
        <v>0</v>
      </c>
      <c r="AK65" s="246">
        <v>0</v>
      </c>
      <c r="AL65" s="246">
        <v>0</v>
      </c>
      <c r="AM65" s="246">
        <v>0</v>
      </c>
      <c r="AN65" s="246">
        <v>0</v>
      </c>
      <c r="AO65" s="246">
        <v>0</v>
      </c>
      <c r="AP65" s="246">
        <v>0</v>
      </c>
    </row>
    <row r="66" spans="1:45" ht="28.5" x14ac:dyDescent="0.2">
      <c r="A66" s="255" t="s">
        <v>549</v>
      </c>
      <c r="B66" s="253">
        <f t="shared" ref="B66:AO66" si="16">B59+B60</f>
        <v>0</v>
      </c>
      <c r="C66" s="253">
        <f t="shared" si="16"/>
        <v>0</v>
      </c>
      <c r="D66" s="253">
        <f t="shared" si="16"/>
        <v>0</v>
      </c>
      <c r="E66" s="253">
        <f t="shared" si="16"/>
        <v>-1.2934082408799783E-2</v>
      </c>
      <c r="F66" s="253">
        <f t="shared" si="16"/>
        <v>-1.3526457760686244E-2</v>
      </c>
      <c r="G66" s="253">
        <f t="shared" si="16"/>
        <v>-1.4145963646183953E-2</v>
      </c>
      <c r="H66" s="253">
        <f t="shared" si="16"/>
        <v>-1.4793842631938682E-2</v>
      </c>
      <c r="I66" s="253">
        <f t="shared" si="16"/>
        <v>-1.5471394193608438E-2</v>
      </c>
      <c r="J66" s="253">
        <f t="shared" si="16"/>
        <v>-1.6179977322271475E-2</v>
      </c>
      <c r="K66" s="253">
        <f t="shared" si="16"/>
        <v>-1.6921013250206694E-2</v>
      </c>
      <c r="L66" s="253">
        <f t="shared" si="16"/>
        <v>-1.7695988301513543E-2</v>
      </c>
      <c r="M66" s="253">
        <f t="shared" si="16"/>
        <v>-1.8506456873289133E-2</v>
      </c>
      <c r="N66" s="253">
        <f t="shared" si="16"/>
        <v>-1.6179977322271475E-2</v>
      </c>
      <c r="O66" s="253">
        <f t="shared" si="16"/>
        <v>-1.6921013250206694E-2</v>
      </c>
      <c r="P66" s="253">
        <f t="shared" si="16"/>
        <v>-1.7695988301513543E-2</v>
      </c>
      <c r="Q66" s="253">
        <f t="shared" si="16"/>
        <v>-1.8506456873289133E-2</v>
      </c>
      <c r="R66" s="253">
        <f t="shared" si="16"/>
        <v>-1.9354044553341925E-2</v>
      </c>
      <c r="S66" s="253">
        <f t="shared" si="16"/>
        <v>-2.0240451380695364E-2</v>
      </c>
      <c r="T66" s="253">
        <f t="shared" si="16"/>
        <v>-2.1167455255421165E-2</v>
      </c>
      <c r="U66" s="253">
        <f t="shared" si="16"/>
        <v>-2.2136915504641471E-2</v>
      </c>
      <c r="V66" s="253">
        <f t="shared" si="16"/>
        <v>-2.3150776611852379E-2</v>
      </c>
      <c r="W66" s="253">
        <f t="shared" si="16"/>
        <v>-2.4211072117048826E-2</v>
      </c>
      <c r="X66" s="253">
        <f t="shared" si="16"/>
        <v>-2.5319928695473559E-2</v>
      </c>
      <c r="Y66" s="253">
        <f t="shared" si="16"/>
        <v>-2.6479570423170964E-2</v>
      </c>
      <c r="Z66" s="253">
        <f t="shared" si="16"/>
        <v>-2.7692323237901467E-2</v>
      </c>
      <c r="AA66" s="253">
        <f t="shared" si="16"/>
        <v>-2.8960619604363826E-2</v>
      </c>
      <c r="AB66" s="253">
        <f t="shared" si="16"/>
        <v>-3.0287003393082618E-2</v>
      </c>
      <c r="AC66" s="253">
        <f t="shared" si="16"/>
        <v>-3.1674134982746627E-2</v>
      </c>
      <c r="AD66" s="253">
        <f t="shared" si="16"/>
        <v>-3.312479659623211E-2</v>
      </c>
      <c r="AE66" s="253">
        <f t="shared" si="16"/>
        <v>-3.4641897881013649E-2</v>
      </c>
      <c r="AF66" s="253">
        <f t="shared" si="16"/>
        <v>-3.6228481745155312E-2</v>
      </c>
      <c r="AG66" s="253">
        <f t="shared" si="16"/>
        <v>-3.7887730460587771E-2</v>
      </c>
      <c r="AH66" s="253">
        <f t="shared" si="16"/>
        <v>-3.9622972045912773E-2</v>
      </c>
      <c r="AI66" s="253">
        <f t="shared" si="16"/>
        <v>-4.143768694153737E-2</v>
      </c>
      <c r="AJ66" s="253">
        <f t="shared" si="16"/>
        <v>-4.3335514990526271E-2</v>
      </c>
      <c r="AK66" s="253">
        <f t="shared" si="16"/>
        <v>-4.5320262739174333E-2</v>
      </c>
      <c r="AL66" s="253">
        <f t="shared" si="16"/>
        <v>-4.7395911071942028E-2</v>
      </c>
      <c r="AM66" s="253">
        <f t="shared" si="16"/>
        <v>-4.9566623196067604E-2</v>
      </c>
      <c r="AN66" s="253">
        <f t="shared" si="16"/>
        <v>-5.1836752991871092E-2</v>
      </c>
      <c r="AO66" s="253">
        <f t="shared" si="16"/>
        <v>-5.4210853745498541E-2</v>
      </c>
      <c r="AP66" s="253">
        <f>AP59+AP60</f>
        <v>-5.6693687281622197E-2</v>
      </c>
    </row>
    <row r="67" spans="1:45" x14ac:dyDescent="0.2">
      <c r="A67" s="254" t="s">
        <v>255</v>
      </c>
      <c r="B67" s="256"/>
      <c r="C67" s="335">
        <f>-($B$25)*$B$28/$B$27</f>
        <v>-359803.41593166662</v>
      </c>
      <c r="D67" s="335">
        <f>C67</f>
        <v>-359803.41593166662</v>
      </c>
      <c r="E67" s="335">
        <f t="shared" ref="E67:L67" si="17">D67</f>
        <v>-359803.41593166662</v>
      </c>
      <c r="F67" s="335">
        <f t="shared" si="17"/>
        <v>-359803.41593166662</v>
      </c>
      <c r="G67" s="335">
        <f t="shared" si="17"/>
        <v>-359803.41593166662</v>
      </c>
      <c r="H67" s="335">
        <f t="shared" si="17"/>
        <v>-359803.41593166662</v>
      </c>
      <c r="I67" s="335">
        <f t="shared" si="17"/>
        <v>-359803.41593166662</v>
      </c>
      <c r="J67" s="335">
        <f t="shared" si="17"/>
        <v>-359803.41593166662</v>
      </c>
      <c r="K67" s="335">
        <f t="shared" si="17"/>
        <v>-359803.41593166662</v>
      </c>
      <c r="L67" s="335">
        <f t="shared" si="17"/>
        <v>-359803.41593166662</v>
      </c>
      <c r="M67" s="246">
        <f t="shared" ref="M67:AP67" si="18">L67</f>
        <v>-359803.41593166662</v>
      </c>
      <c r="N67" s="246">
        <f t="shared" si="18"/>
        <v>-359803.41593166662</v>
      </c>
      <c r="O67" s="246">
        <f t="shared" si="18"/>
        <v>-359803.41593166662</v>
      </c>
      <c r="P67" s="246">
        <f t="shared" si="18"/>
        <v>-359803.41593166662</v>
      </c>
      <c r="Q67" s="246">
        <f t="shared" si="18"/>
        <v>-359803.41593166662</v>
      </c>
      <c r="R67" s="246">
        <f t="shared" si="18"/>
        <v>-359803.41593166662</v>
      </c>
      <c r="S67" s="246">
        <f t="shared" si="18"/>
        <v>-359803.41593166662</v>
      </c>
      <c r="T67" s="246">
        <f t="shared" si="18"/>
        <v>-359803.41593166662</v>
      </c>
      <c r="U67" s="246">
        <f t="shared" si="18"/>
        <v>-359803.41593166662</v>
      </c>
      <c r="V67" s="246">
        <f t="shared" si="18"/>
        <v>-359803.41593166662</v>
      </c>
      <c r="W67" s="246">
        <f t="shared" si="18"/>
        <v>-359803.41593166662</v>
      </c>
      <c r="X67" s="246">
        <f t="shared" si="18"/>
        <v>-359803.41593166662</v>
      </c>
      <c r="Y67" s="246">
        <f t="shared" si="18"/>
        <v>-359803.41593166662</v>
      </c>
      <c r="Z67" s="246">
        <f t="shared" si="18"/>
        <v>-359803.41593166662</v>
      </c>
      <c r="AA67" s="246">
        <f t="shared" si="18"/>
        <v>-359803.41593166662</v>
      </c>
      <c r="AB67" s="246">
        <f t="shared" si="18"/>
        <v>-359803.41593166662</v>
      </c>
      <c r="AC67" s="246">
        <f t="shared" si="18"/>
        <v>-359803.41593166662</v>
      </c>
      <c r="AD67" s="246">
        <f t="shared" si="18"/>
        <v>-359803.41593166662</v>
      </c>
      <c r="AE67" s="246">
        <f t="shared" si="18"/>
        <v>-359803.41593166662</v>
      </c>
      <c r="AF67" s="246">
        <f t="shared" si="18"/>
        <v>-359803.41593166662</v>
      </c>
      <c r="AG67" s="246">
        <f t="shared" si="18"/>
        <v>-359803.41593166662</v>
      </c>
      <c r="AH67" s="246">
        <f t="shared" si="18"/>
        <v>-359803.41593166662</v>
      </c>
      <c r="AI67" s="246">
        <f t="shared" si="18"/>
        <v>-359803.41593166662</v>
      </c>
      <c r="AJ67" s="246">
        <f t="shared" si="18"/>
        <v>-359803.41593166662</v>
      </c>
      <c r="AK67" s="246">
        <f t="shared" si="18"/>
        <v>-359803.41593166662</v>
      </c>
      <c r="AL67" s="246">
        <f t="shared" si="18"/>
        <v>-359803.41593166662</v>
      </c>
      <c r="AM67" s="246">
        <f t="shared" si="18"/>
        <v>-359803.41593166662</v>
      </c>
      <c r="AN67" s="246">
        <f t="shared" si="18"/>
        <v>-359803.41593166662</v>
      </c>
      <c r="AO67" s="246">
        <f t="shared" si="18"/>
        <v>-359803.41593166662</v>
      </c>
      <c r="AP67" s="246">
        <f t="shared" si="18"/>
        <v>-359803.41593166662</v>
      </c>
      <c r="AQ67" s="257"/>
      <c r="AR67" s="258"/>
      <c r="AS67" s="258"/>
    </row>
    <row r="68" spans="1:45" ht="28.5" x14ac:dyDescent="0.2">
      <c r="A68" s="255" t="s">
        <v>550</v>
      </c>
      <c r="B68" s="253">
        <f t="shared" ref="B68:J68" si="19">B66+B67</f>
        <v>0</v>
      </c>
      <c r="C68" s="253">
        <f>C66+C67</f>
        <v>-359803.41593166662</v>
      </c>
      <c r="D68" s="253">
        <f>D66+D67</f>
        <v>-359803.41593166662</v>
      </c>
      <c r="E68" s="253">
        <f t="shared" si="19"/>
        <v>-359803.42886574904</v>
      </c>
      <c r="F68" s="253">
        <f>F66+C67</f>
        <v>-359803.42945812439</v>
      </c>
      <c r="G68" s="253">
        <f t="shared" si="19"/>
        <v>-359803.43007763027</v>
      </c>
      <c r="H68" s="253">
        <f t="shared" si="19"/>
        <v>-359803.43072550924</v>
      </c>
      <c r="I68" s="253">
        <f t="shared" si="19"/>
        <v>-359803.43140306079</v>
      </c>
      <c r="J68" s="253">
        <f t="shared" si="19"/>
        <v>-359803.43211164395</v>
      </c>
      <c r="K68" s="253">
        <f>K66+K67</f>
        <v>-359803.43285267986</v>
      </c>
      <c r="L68" s="253">
        <f>L66+L67</f>
        <v>-359803.43362765491</v>
      </c>
      <c r="M68" s="253">
        <f t="shared" ref="M68:AO68" si="20">M66+M67</f>
        <v>-359803.43443812348</v>
      </c>
      <c r="N68" s="253">
        <f t="shared" si="20"/>
        <v>-359803.43211164395</v>
      </c>
      <c r="O68" s="253">
        <f t="shared" si="20"/>
        <v>-359803.43285267986</v>
      </c>
      <c r="P68" s="253">
        <f t="shared" si="20"/>
        <v>-359803.43362765491</v>
      </c>
      <c r="Q68" s="253">
        <f t="shared" si="20"/>
        <v>-359803.43443812348</v>
      </c>
      <c r="R68" s="253">
        <f t="shared" si="20"/>
        <v>-359803.4352857112</v>
      </c>
      <c r="S68" s="253">
        <f t="shared" si="20"/>
        <v>-359803.436172118</v>
      </c>
      <c r="T68" s="253">
        <f t="shared" si="20"/>
        <v>-359803.43709912186</v>
      </c>
      <c r="U68" s="253">
        <f t="shared" si="20"/>
        <v>-359803.43806858215</v>
      </c>
      <c r="V68" s="253">
        <f t="shared" si="20"/>
        <v>-359803.43908244325</v>
      </c>
      <c r="W68" s="253">
        <f t="shared" si="20"/>
        <v>-359803.44014273875</v>
      </c>
      <c r="X68" s="253">
        <f t="shared" si="20"/>
        <v>-359803.44125159533</v>
      </c>
      <c r="Y68" s="253">
        <f t="shared" si="20"/>
        <v>-359803.44241123705</v>
      </c>
      <c r="Z68" s="253">
        <f t="shared" si="20"/>
        <v>-359803.44362398988</v>
      </c>
      <c r="AA68" s="253">
        <f t="shared" si="20"/>
        <v>-359803.44489228621</v>
      </c>
      <c r="AB68" s="253">
        <f t="shared" si="20"/>
        <v>-359803.44621867</v>
      </c>
      <c r="AC68" s="253">
        <f t="shared" si="20"/>
        <v>-359803.44760580163</v>
      </c>
      <c r="AD68" s="253">
        <f t="shared" si="20"/>
        <v>-359803.4490564632</v>
      </c>
      <c r="AE68" s="253">
        <f t="shared" si="20"/>
        <v>-359803.45057356451</v>
      </c>
      <c r="AF68" s="253">
        <f t="shared" si="20"/>
        <v>-359803.45216014836</v>
      </c>
      <c r="AG68" s="253">
        <f t="shared" si="20"/>
        <v>-359803.45381939708</v>
      </c>
      <c r="AH68" s="253">
        <f t="shared" si="20"/>
        <v>-359803.45555463864</v>
      </c>
      <c r="AI68" s="253">
        <f t="shared" si="20"/>
        <v>-359803.45736935356</v>
      </c>
      <c r="AJ68" s="253">
        <f t="shared" si="20"/>
        <v>-359803.45926718164</v>
      </c>
      <c r="AK68" s="253">
        <f t="shared" si="20"/>
        <v>-359803.46125192934</v>
      </c>
      <c r="AL68" s="253">
        <f t="shared" si="20"/>
        <v>-359803.46332757769</v>
      </c>
      <c r="AM68" s="253">
        <f t="shared" si="20"/>
        <v>-359803.46549828979</v>
      </c>
      <c r="AN68" s="253">
        <f t="shared" si="20"/>
        <v>-359803.46776841959</v>
      </c>
      <c r="AO68" s="253">
        <f t="shared" si="20"/>
        <v>-359803.47014252038</v>
      </c>
      <c r="AP68" s="253">
        <f>AP66+AP67</f>
        <v>-359803.4726253539</v>
      </c>
    </row>
    <row r="69" spans="1:45" x14ac:dyDescent="0.2">
      <c r="A69" s="254" t="s">
        <v>254</v>
      </c>
      <c r="B69" s="246">
        <f t="shared" ref="B69:AO69" si="21">-B56</f>
        <v>0</v>
      </c>
      <c r="C69" s="246">
        <f t="shared" si="21"/>
        <v>0</v>
      </c>
      <c r="D69" s="246">
        <f t="shared" si="21"/>
        <v>0</v>
      </c>
      <c r="E69" s="246">
        <f t="shared" si="21"/>
        <v>0</v>
      </c>
      <c r="F69" s="246">
        <f t="shared" si="21"/>
        <v>0</v>
      </c>
      <c r="G69" s="246">
        <f t="shared" si="21"/>
        <v>0</v>
      </c>
      <c r="H69" s="246">
        <f t="shared" si="21"/>
        <v>0</v>
      </c>
      <c r="I69" s="246">
        <f t="shared" si="21"/>
        <v>0</v>
      </c>
      <c r="J69" s="246">
        <f t="shared" si="21"/>
        <v>0</v>
      </c>
      <c r="K69" s="246">
        <f t="shared" si="21"/>
        <v>0</v>
      </c>
      <c r="L69" s="246">
        <f t="shared" si="21"/>
        <v>0</v>
      </c>
      <c r="M69" s="246">
        <f t="shared" si="21"/>
        <v>0</v>
      </c>
      <c r="N69" s="246">
        <f t="shared" si="21"/>
        <v>0</v>
      </c>
      <c r="O69" s="246">
        <f t="shared" si="21"/>
        <v>0</v>
      </c>
      <c r="P69" s="246">
        <f t="shared" si="21"/>
        <v>0</v>
      </c>
      <c r="Q69" s="246">
        <f t="shared" si="21"/>
        <v>0</v>
      </c>
      <c r="R69" s="246">
        <f t="shared" si="21"/>
        <v>0</v>
      </c>
      <c r="S69" s="246">
        <f t="shared" si="21"/>
        <v>0</v>
      </c>
      <c r="T69" s="246">
        <f t="shared" si="21"/>
        <v>0</v>
      </c>
      <c r="U69" s="246">
        <f t="shared" si="21"/>
        <v>0</v>
      </c>
      <c r="V69" s="246">
        <f t="shared" si="21"/>
        <v>0</v>
      </c>
      <c r="W69" s="246">
        <f t="shared" si="21"/>
        <v>0</v>
      </c>
      <c r="X69" s="246">
        <f t="shared" si="21"/>
        <v>0</v>
      </c>
      <c r="Y69" s="246">
        <f t="shared" si="21"/>
        <v>0</v>
      </c>
      <c r="Z69" s="246">
        <f t="shared" si="21"/>
        <v>0</v>
      </c>
      <c r="AA69" s="246">
        <f t="shared" si="21"/>
        <v>0</v>
      </c>
      <c r="AB69" s="246">
        <f t="shared" si="21"/>
        <v>0</v>
      </c>
      <c r="AC69" s="246">
        <f t="shared" si="21"/>
        <v>0</v>
      </c>
      <c r="AD69" s="246">
        <f t="shared" si="21"/>
        <v>0</v>
      </c>
      <c r="AE69" s="246">
        <f t="shared" si="21"/>
        <v>0</v>
      </c>
      <c r="AF69" s="246">
        <f t="shared" si="21"/>
        <v>0</v>
      </c>
      <c r="AG69" s="246">
        <f t="shared" si="21"/>
        <v>0</v>
      </c>
      <c r="AH69" s="246">
        <f t="shared" si="21"/>
        <v>0</v>
      </c>
      <c r="AI69" s="246">
        <f t="shared" si="21"/>
        <v>0</v>
      </c>
      <c r="AJ69" s="246">
        <f t="shared" si="21"/>
        <v>0</v>
      </c>
      <c r="AK69" s="246">
        <f t="shared" si="21"/>
        <v>0</v>
      </c>
      <c r="AL69" s="246">
        <f t="shared" si="21"/>
        <v>0</v>
      </c>
      <c r="AM69" s="246">
        <f t="shared" si="21"/>
        <v>0</v>
      </c>
      <c r="AN69" s="246">
        <f t="shared" si="21"/>
        <v>0</v>
      </c>
      <c r="AO69" s="246">
        <f t="shared" si="21"/>
        <v>0</v>
      </c>
      <c r="AP69" s="246">
        <f>-AP56</f>
        <v>0</v>
      </c>
    </row>
    <row r="70" spans="1:45" ht="14.25" x14ac:dyDescent="0.2">
      <c r="A70" s="255" t="s">
        <v>258</v>
      </c>
      <c r="B70" s="253">
        <f t="shared" ref="B70:AO70" si="22">B68+B69</f>
        <v>0</v>
      </c>
      <c r="C70" s="253">
        <f t="shared" si="22"/>
        <v>-359803.41593166662</v>
      </c>
      <c r="D70" s="253">
        <f t="shared" si="22"/>
        <v>-359803.41593166662</v>
      </c>
      <c r="E70" s="253">
        <f t="shared" si="22"/>
        <v>-359803.42886574904</v>
      </c>
      <c r="F70" s="253">
        <f t="shared" si="22"/>
        <v>-359803.42945812439</v>
      </c>
      <c r="G70" s="253">
        <f t="shared" si="22"/>
        <v>-359803.43007763027</v>
      </c>
      <c r="H70" s="253">
        <f t="shared" si="22"/>
        <v>-359803.43072550924</v>
      </c>
      <c r="I70" s="253">
        <f t="shared" si="22"/>
        <v>-359803.43140306079</v>
      </c>
      <c r="J70" s="253">
        <f t="shared" si="22"/>
        <v>-359803.43211164395</v>
      </c>
      <c r="K70" s="253">
        <f t="shared" si="22"/>
        <v>-359803.43285267986</v>
      </c>
      <c r="L70" s="253">
        <f t="shared" si="22"/>
        <v>-359803.43362765491</v>
      </c>
      <c r="M70" s="253">
        <f t="shared" si="22"/>
        <v>-359803.43443812348</v>
      </c>
      <c r="N70" s="253">
        <f t="shared" si="22"/>
        <v>-359803.43211164395</v>
      </c>
      <c r="O70" s="253">
        <f t="shared" si="22"/>
        <v>-359803.43285267986</v>
      </c>
      <c r="P70" s="253">
        <f t="shared" si="22"/>
        <v>-359803.43362765491</v>
      </c>
      <c r="Q70" s="253">
        <f t="shared" si="22"/>
        <v>-359803.43443812348</v>
      </c>
      <c r="R70" s="253">
        <f t="shared" si="22"/>
        <v>-359803.4352857112</v>
      </c>
      <c r="S70" s="253">
        <f t="shared" si="22"/>
        <v>-359803.436172118</v>
      </c>
      <c r="T70" s="253">
        <f t="shared" si="22"/>
        <v>-359803.43709912186</v>
      </c>
      <c r="U70" s="253">
        <f t="shared" si="22"/>
        <v>-359803.43806858215</v>
      </c>
      <c r="V70" s="253">
        <f t="shared" si="22"/>
        <v>-359803.43908244325</v>
      </c>
      <c r="W70" s="253">
        <f t="shared" si="22"/>
        <v>-359803.44014273875</v>
      </c>
      <c r="X70" s="253">
        <f t="shared" si="22"/>
        <v>-359803.44125159533</v>
      </c>
      <c r="Y70" s="253">
        <f t="shared" si="22"/>
        <v>-359803.44241123705</v>
      </c>
      <c r="Z70" s="253">
        <f t="shared" si="22"/>
        <v>-359803.44362398988</v>
      </c>
      <c r="AA70" s="253">
        <f t="shared" si="22"/>
        <v>-359803.44489228621</v>
      </c>
      <c r="AB70" s="253">
        <f t="shared" si="22"/>
        <v>-359803.44621867</v>
      </c>
      <c r="AC70" s="253">
        <f t="shared" si="22"/>
        <v>-359803.44760580163</v>
      </c>
      <c r="AD70" s="253">
        <f t="shared" si="22"/>
        <v>-359803.4490564632</v>
      </c>
      <c r="AE70" s="253">
        <f t="shared" si="22"/>
        <v>-359803.45057356451</v>
      </c>
      <c r="AF70" s="253">
        <f t="shared" si="22"/>
        <v>-359803.45216014836</v>
      </c>
      <c r="AG70" s="253">
        <f t="shared" si="22"/>
        <v>-359803.45381939708</v>
      </c>
      <c r="AH70" s="253">
        <f t="shared" si="22"/>
        <v>-359803.45555463864</v>
      </c>
      <c r="AI70" s="253">
        <f t="shared" si="22"/>
        <v>-359803.45736935356</v>
      </c>
      <c r="AJ70" s="253">
        <f t="shared" si="22"/>
        <v>-359803.45926718164</v>
      </c>
      <c r="AK70" s="253">
        <f t="shared" si="22"/>
        <v>-359803.46125192934</v>
      </c>
      <c r="AL70" s="253">
        <f t="shared" si="22"/>
        <v>-359803.46332757769</v>
      </c>
      <c r="AM70" s="253">
        <f t="shared" si="22"/>
        <v>-359803.46549828979</v>
      </c>
      <c r="AN70" s="253">
        <f t="shared" si="22"/>
        <v>-359803.46776841959</v>
      </c>
      <c r="AO70" s="253">
        <f t="shared" si="22"/>
        <v>-359803.47014252038</v>
      </c>
      <c r="AP70" s="253">
        <f>AP68+AP69</f>
        <v>-359803.4726253539</v>
      </c>
    </row>
    <row r="71" spans="1:45" x14ac:dyDescent="0.2">
      <c r="A71" s="254" t="s">
        <v>253</v>
      </c>
      <c r="B71" s="246">
        <f t="shared" ref="B71:AP71" si="23">-B70*$B$36</f>
        <v>0</v>
      </c>
      <c r="C71" s="246">
        <f t="shared" si="23"/>
        <v>71960.683186333321</v>
      </c>
      <c r="D71" s="246">
        <f t="shared" si="23"/>
        <v>71960.683186333321</v>
      </c>
      <c r="E71" s="246">
        <f t="shared" si="23"/>
        <v>71960.685773149817</v>
      </c>
      <c r="F71" s="246">
        <f t="shared" si="23"/>
        <v>71960.685891624875</v>
      </c>
      <c r="G71" s="246">
        <f t="shared" si="23"/>
        <v>71960.686015526051</v>
      </c>
      <c r="H71" s="246">
        <f t="shared" si="23"/>
        <v>71960.686145101849</v>
      </c>
      <c r="I71" s="246">
        <f t="shared" si="23"/>
        <v>71960.686280612164</v>
      </c>
      <c r="J71" s="246">
        <f t="shared" si="23"/>
        <v>71960.686422328799</v>
      </c>
      <c r="K71" s="246">
        <f t="shared" si="23"/>
        <v>71960.686570535981</v>
      </c>
      <c r="L71" s="246">
        <f t="shared" si="23"/>
        <v>71960.686725530992</v>
      </c>
      <c r="M71" s="246">
        <f t="shared" si="23"/>
        <v>71960.686887624703</v>
      </c>
      <c r="N71" s="246">
        <f t="shared" si="23"/>
        <v>71960.686422328799</v>
      </c>
      <c r="O71" s="246">
        <f t="shared" si="23"/>
        <v>71960.686570535981</v>
      </c>
      <c r="P71" s="246">
        <f t="shared" si="23"/>
        <v>71960.686725530992</v>
      </c>
      <c r="Q71" s="246">
        <f t="shared" si="23"/>
        <v>71960.686887624703</v>
      </c>
      <c r="R71" s="246">
        <f t="shared" si="23"/>
        <v>71960.687057142248</v>
      </c>
      <c r="S71" s="246">
        <f t="shared" si="23"/>
        <v>71960.687234423604</v>
      </c>
      <c r="T71" s="246">
        <f t="shared" si="23"/>
        <v>71960.687419824375</v>
      </c>
      <c r="U71" s="246">
        <f t="shared" si="23"/>
        <v>71960.687613716436</v>
      </c>
      <c r="V71" s="246">
        <f t="shared" si="23"/>
        <v>71960.687816488658</v>
      </c>
      <c r="W71" s="246">
        <f t="shared" si="23"/>
        <v>71960.688028547753</v>
      </c>
      <c r="X71" s="246">
        <f t="shared" si="23"/>
        <v>71960.688250319072</v>
      </c>
      <c r="Y71" s="246">
        <f t="shared" si="23"/>
        <v>71960.688482247409</v>
      </c>
      <c r="Z71" s="246">
        <f t="shared" si="23"/>
        <v>71960.688724797976</v>
      </c>
      <c r="AA71" s="246">
        <f t="shared" si="23"/>
        <v>71960.688978457241</v>
      </c>
      <c r="AB71" s="246">
        <f t="shared" si="23"/>
        <v>71960.689243733999</v>
      </c>
      <c r="AC71" s="246">
        <f t="shared" si="23"/>
        <v>71960.689521160326</v>
      </c>
      <c r="AD71" s="246">
        <f t="shared" si="23"/>
        <v>71960.689811292643</v>
      </c>
      <c r="AE71" s="246">
        <f t="shared" si="23"/>
        <v>71960.69011471291</v>
      </c>
      <c r="AF71" s="246">
        <f t="shared" si="23"/>
        <v>71960.690432029674</v>
      </c>
      <c r="AG71" s="246">
        <f t="shared" si="23"/>
        <v>71960.690763879422</v>
      </c>
      <c r="AH71" s="246">
        <f t="shared" si="23"/>
        <v>71960.691110927728</v>
      </c>
      <c r="AI71" s="246">
        <f t="shared" si="23"/>
        <v>71960.691473870713</v>
      </c>
      <c r="AJ71" s="246">
        <f t="shared" si="23"/>
        <v>71960.691853436336</v>
      </c>
      <c r="AK71" s="246">
        <f t="shared" si="23"/>
        <v>71960.692250385866</v>
      </c>
      <c r="AL71" s="246">
        <f t="shared" si="23"/>
        <v>71960.69266551554</v>
      </c>
      <c r="AM71" s="246">
        <f t="shared" si="23"/>
        <v>71960.693099657961</v>
      </c>
      <c r="AN71" s="246">
        <f t="shared" si="23"/>
        <v>71960.693553683916</v>
      </c>
      <c r="AO71" s="246">
        <f t="shared" si="23"/>
        <v>71960.694028504076</v>
      </c>
      <c r="AP71" s="246">
        <f t="shared" si="23"/>
        <v>71960.694525070779</v>
      </c>
    </row>
    <row r="72" spans="1:45" ht="15" thickBot="1" x14ac:dyDescent="0.25">
      <c r="A72" s="259" t="s">
        <v>257</v>
      </c>
      <c r="B72" s="260">
        <f t="shared" ref="B72:AO72" si="24">B70+B71</f>
        <v>0</v>
      </c>
      <c r="C72" s="260">
        <f t="shared" si="24"/>
        <v>-287842.73274533328</v>
      </c>
      <c r="D72" s="260">
        <f t="shared" si="24"/>
        <v>-287842.73274533328</v>
      </c>
      <c r="E72" s="260">
        <f t="shared" si="24"/>
        <v>-287842.74309259921</v>
      </c>
      <c r="F72" s="260">
        <f t="shared" si="24"/>
        <v>-287842.7435664995</v>
      </c>
      <c r="G72" s="260">
        <f t="shared" si="24"/>
        <v>-287842.7440621042</v>
      </c>
      <c r="H72" s="260">
        <f t="shared" si="24"/>
        <v>-287842.74458040739</v>
      </c>
      <c r="I72" s="260">
        <f t="shared" si="24"/>
        <v>-287842.74512244866</v>
      </c>
      <c r="J72" s="260">
        <f t="shared" si="24"/>
        <v>-287842.74568931514</v>
      </c>
      <c r="K72" s="260">
        <f t="shared" si="24"/>
        <v>-287842.74628214387</v>
      </c>
      <c r="L72" s="260">
        <f t="shared" si="24"/>
        <v>-287842.74690212391</v>
      </c>
      <c r="M72" s="260">
        <f t="shared" si="24"/>
        <v>-287842.74755049881</v>
      </c>
      <c r="N72" s="260">
        <f t="shared" si="24"/>
        <v>-287842.74568931514</v>
      </c>
      <c r="O72" s="260">
        <f t="shared" si="24"/>
        <v>-287842.74628214387</v>
      </c>
      <c r="P72" s="260">
        <f t="shared" si="24"/>
        <v>-287842.74690212391</v>
      </c>
      <c r="Q72" s="260">
        <f t="shared" si="24"/>
        <v>-287842.74755049881</v>
      </c>
      <c r="R72" s="260">
        <f t="shared" si="24"/>
        <v>-287842.74822856893</v>
      </c>
      <c r="S72" s="260">
        <f t="shared" si="24"/>
        <v>-287842.74893769441</v>
      </c>
      <c r="T72" s="260">
        <f t="shared" si="24"/>
        <v>-287842.7496792975</v>
      </c>
      <c r="U72" s="260">
        <f t="shared" si="24"/>
        <v>-287842.75045486575</v>
      </c>
      <c r="V72" s="260">
        <f t="shared" si="24"/>
        <v>-287842.75126595458</v>
      </c>
      <c r="W72" s="260">
        <f t="shared" si="24"/>
        <v>-287842.75211419101</v>
      </c>
      <c r="X72" s="260">
        <f t="shared" si="24"/>
        <v>-287842.75300127629</v>
      </c>
      <c r="Y72" s="260">
        <f t="shared" si="24"/>
        <v>-287842.75392898964</v>
      </c>
      <c r="Z72" s="260">
        <f t="shared" si="24"/>
        <v>-287842.7548991919</v>
      </c>
      <c r="AA72" s="260">
        <f t="shared" si="24"/>
        <v>-287842.75591382897</v>
      </c>
      <c r="AB72" s="260">
        <f t="shared" si="24"/>
        <v>-287842.756974936</v>
      </c>
      <c r="AC72" s="260">
        <f t="shared" si="24"/>
        <v>-287842.7580846413</v>
      </c>
      <c r="AD72" s="260">
        <f t="shared" si="24"/>
        <v>-287842.75924517057</v>
      </c>
      <c r="AE72" s="260">
        <f t="shared" si="24"/>
        <v>-287842.76045885158</v>
      </c>
      <c r="AF72" s="260">
        <f t="shared" si="24"/>
        <v>-287842.7617281187</v>
      </c>
      <c r="AG72" s="260">
        <f t="shared" si="24"/>
        <v>-287842.76305551769</v>
      </c>
      <c r="AH72" s="260">
        <f t="shared" si="24"/>
        <v>-287842.76444371091</v>
      </c>
      <c r="AI72" s="260">
        <f t="shared" si="24"/>
        <v>-287842.76589548285</v>
      </c>
      <c r="AJ72" s="260">
        <f t="shared" si="24"/>
        <v>-287842.76741374529</v>
      </c>
      <c r="AK72" s="260">
        <f t="shared" si="24"/>
        <v>-287842.76900154346</v>
      </c>
      <c r="AL72" s="260">
        <f t="shared" si="24"/>
        <v>-287842.77066206216</v>
      </c>
      <c r="AM72" s="260">
        <f t="shared" si="24"/>
        <v>-287842.77239863185</v>
      </c>
      <c r="AN72" s="260">
        <f t="shared" si="24"/>
        <v>-287842.77421473566</v>
      </c>
      <c r="AO72" s="260">
        <f t="shared" si="24"/>
        <v>-287842.77611401631</v>
      </c>
      <c r="AP72" s="260">
        <f>AP70+AP71</f>
        <v>-287842.77810028312</v>
      </c>
    </row>
    <row r="73" spans="1:45" s="355" customFormat="1" ht="16.5" thickBot="1" x14ac:dyDescent="0.25">
      <c r="A73" s="353"/>
      <c r="B73" s="354">
        <f>K141</f>
        <v>0.5</v>
      </c>
      <c r="C73" s="354">
        <f t="shared" ref="C73:AP73" si="25">L141</f>
        <v>1.5</v>
      </c>
      <c r="D73" s="354">
        <f t="shared" si="25"/>
        <v>2.5</v>
      </c>
      <c r="E73" s="354">
        <f t="shared" si="25"/>
        <v>3</v>
      </c>
      <c r="F73" s="354">
        <f t="shared" si="25"/>
        <v>4</v>
      </c>
      <c r="G73" s="354">
        <f t="shared" si="25"/>
        <v>5.5</v>
      </c>
      <c r="H73" s="354">
        <f t="shared" si="25"/>
        <v>6.5</v>
      </c>
      <c r="I73" s="354">
        <f t="shared" si="25"/>
        <v>7.5</v>
      </c>
      <c r="J73" s="354">
        <f t="shared" si="25"/>
        <v>8.5</v>
      </c>
      <c r="K73" s="354">
        <f t="shared" si="25"/>
        <v>9.5</v>
      </c>
      <c r="L73" s="354">
        <f t="shared" si="25"/>
        <v>10.5</v>
      </c>
      <c r="M73" s="354">
        <f t="shared" si="25"/>
        <v>11.5</v>
      </c>
      <c r="N73" s="354">
        <f t="shared" si="25"/>
        <v>12.5</v>
      </c>
      <c r="O73" s="354">
        <f t="shared" si="25"/>
        <v>13.5</v>
      </c>
      <c r="P73" s="354">
        <f t="shared" si="25"/>
        <v>14.5</v>
      </c>
      <c r="Q73" s="354">
        <f t="shared" si="25"/>
        <v>15.5</v>
      </c>
      <c r="R73" s="354">
        <f t="shared" si="25"/>
        <v>16.5</v>
      </c>
      <c r="S73" s="354">
        <f t="shared" si="25"/>
        <v>17.5</v>
      </c>
      <c r="T73" s="354">
        <f t="shared" si="25"/>
        <v>18.5</v>
      </c>
      <c r="U73" s="354">
        <f t="shared" si="25"/>
        <v>19.5</v>
      </c>
      <c r="V73" s="354">
        <f t="shared" si="25"/>
        <v>20.5</v>
      </c>
      <c r="W73" s="354">
        <f t="shared" si="25"/>
        <v>21.5</v>
      </c>
      <c r="X73" s="354">
        <f t="shared" si="25"/>
        <v>22.5</v>
      </c>
      <c r="Y73" s="354">
        <f t="shared" si="25"/>
        <v>23.5</v>
      </c>
      <c r="Z73" s="354">
        <f t="shared" si="25"/>
        <v>24.5</v>
      </c>
      <c r="AA73" s="354">
        <f t="shared" si="25"/>
        <v>25.5</v>
      </c>
      <c r="AB73" s="354">
        <f t="shared" si="25"/>
        <v>26.5</v>
      </c>
      <c r="AC73" s="354">
        <f t="shared" si="25"/>
        <v>27.5</v>
      </c>
      <c r="AD73" s="354">
        <f t="shared" si="25"/>
        <v>28.5</v>
      </c>
      <c r="AE73" s="354">
        <f t="shared" si="25"/>
        <v>29.5</v>
      </c>
      <c r="AF73" s="354">
        <f t="shared" si="25"/>
        <v>30.5</v>
      </c>
      <c r="AG73" s="354">
        <f t="shared" si="25"/>
        <v>31.5</v>
      </c>
      <c r="AH73" s="354">
        <f t="shared" si="25"/>
        <v>32.5</v>
      </c>
      <c r="AI73" s="354">
        <f t="shared" si="25"/>
        <v>33.5</v>
      </c>
      <c r="AJ73" s="354">
        <f t="shared" si="25"/>
        <v>34.5</v>
      </c>
      <c r="AK73" s="354">
        <f t="shared" si="25"/>
        <v>35.5</v>
      </c>
      <c r="AL73" s="354">
        <f t="shared" si="25"/>
        <v>36.5</v>
      </c>
      <c r="AM73" s="354">
        <f t="shared" si="25"/>
        <v>37.5</v>
      </c>
      <c r="AN73" s="354">
        <f t="shared" si="25"/>
        <v>38.5</v>
      </c>
      <c r="AO73" s="354">
        <f t="shared" si="25"/>
        <v>39.5</v>
      </c>
      <c r="AP73" s="354">
        <f t="shared" si="25"/>
        <v>40.5</v>
      </c>
    </row>
    <row r="74" spans="1:45" x14ac:dyDescent="0.2">
      <c r="A74" s="243" t="s">
        <v>256</v>
      </c>
      <c r="B74" s="244">
        <f t="shared" ref="B74:AO74" si="26">B58</f>
        <v>1</v>
      </c>
      <c r="C74" s="244">
        <f t="shared" si="26"/>
        <v>2</v>
      </c>
      <c r="D74" s="244">
        <f t="shared" si="26"/>
        <v>3</v>
      </c>
      <c r="E74" s="244">
        <f t="shared" si="26"/>
        <v>4</v>
      </c>
      <c r="F74" s="244">
        <f t="shared" si="26"/>
        <v>5</v>
      </c>
      <c r="G74" s="244">
        <f t="shared" si="26"/>
        <v>6</v>
      </c>
      <c r="H74" s="244">
        <f t="shared" si="26"/>
        <v>7</v>
      </c>
      <c r="I74" s="244">
        <f t="shared" si="26"/>
        <v>8</v>
      </c>
      <c r="J74" s="244">
        <f t="shared" si="26"/>
        <v>9</v>
      </c>
      <c r="K74" s="244">
        <f t="shared" si="26"/>
        <v>10</v>
      </c>
      <c r="L74" s="244">
        <f t="shared" si="26"/>
        <v>11</v>
      </c>
      <c r="M74" s="244">
        <f t="shared" si="26"/>
        <v>12</v>
      </c>
      <c r="N74" s="244">
        <f t="shared" si="26"/>
        <v>13</v>
      </c>
      <c r="O74" s="244">
        <f t="shared" si="26"/>
        <v>14</v>
      </c>
      <c r="P74" s="244">
        <f t="shared" si="26"/>
        <v>15</v>
      </c>
      <c r="Q74" s="244">
        <f t="shared" si="26"/>
        <v>16</v>
      </c>
      <c r="R74" s="244">
        <f t="shared" si="26"/>
        <v>17</v>
      </c>
      <c r="S74" s="244">
        <f t="shared" si="26"/>
        <v>18</v>
      </c>
      <c r="T74" s="244">
        <f t="shared" si="26"/>
        <v>19</v>
      </c>
      <c r="U74" s="244">
        <f t="shared" si="26"/>
        <v>20</v>
      </c>
      <c r="V74" s="244">
        <f t="shared" si="26"/>
        <v>21</v>
      </c>
      <c r="W74" s="244">
        <f t="shared" si="26"/>
        <v>22</v>
      </c>
      <c r="X74" s="244">
        <f t="shared" si="26"/>
        <v>23</v>
      </c>
      <c r="Y74" s="244">
        <f t="shared" si="26"/>
        <v>24</v>
      </c>
      <c r="Z74" s="244">
        <f t="shared" si="26"/>
        <v>25</v>
      </c>
      <c r="AA74" s="244">
        <f t="shared" si="26"/>
        <v>26</v>
      </c>
      <c r="AB74" s="244">
        <f t="shared" si="26"/>
        <v>27</v>
      </c>
      <c r="AC74" s="244">
        <f t="shared" si="26"/>
        <v>28</v>
      </c>
      <c r="AD74" s="244">
        <f t="shared" si="26"/>
        <v>29</v>
      </c>
      <c r="AE74" s="244">
        <f t="shared" si="26"/>
        <v>30</v>
      </c>
      <c r="AF74" s="244">
        <f t="shared" si="26"/>
        <v>31</v>
      </c>
      <c r="AG74" s="244">
        <f t="shared" si="26"/>
        <v>32</v>
      </c>
      <c r="AH74" s="244">
        <f t="shared" si="26"/>
        <v>33</v>
      </c>
      <c r="AI74" s="244">
        <f t="shared" si="26"/>
        <v>34</v>
      </c>
      <c r="AJ74" s="244">
        <f t="shared" si="26"/>
        <v>35</v>
      </c>
      <c r="AK74" s="244">
        <f t="shared" si="26"/>
        <v>36</v>
      </c>
      <c r="AL74" s="244">
        <f t="shared" si="26"/>
        <v>37</v>
      </c>
      <c r="AM74" s="244">
        <f t="shared" si="26"/>
        <v>38</v>
      </c>
      <c r="AN74" s="244">
        <f t="shared" si="26"/>
        <v>39</v>
      </c>
      <c r="AO74" s="244">
        <f t="shared" si="26"/>
        <v>40</v>
      </c>
      <c r="AP74" s="244">
        <f>AP58</f>
        <v>41</v>
      </c>
    </row>
    <row r="75" spans="1:45" ht="28.5" x14ac:dyDescent="0.2">
      <c r="A75" s="252" t="s">
        <v>550</v>
      </c>
      <c r="B75" s="253">
        <f t="shared" ref="B75:AO75" si="27">B68</f>
        <v>0</v>
      </c>
      <c r="C75" s="253">
        <f t="shared" si="27"/>
        <v>-359803.41593166662</v>
      </c>
      <c r="D75" s="253">
        <f>D68</f>
        <v>-359803.41593166662</v>
      </c>
      <c r="E75" s="253">
        <f t="shared" si="27"/>
        <v>-359803.42886574904</v>
      </c>
      <c r="F75" s="253">
        <f t="shared" si="27"/>
        <v>-359803.42945812439</v>
      </c>
      <c r="G75" s="253">
        <f t="shared" si="27"/>
        <v>-359803.43007763027</v>
      </c>
      <c r="H75" s="253">
        <f t="shared" si="27"/>
        <v>-359803.43072550924</v>
      </c>
      <c r="I75" s="253">
        <f t="shared" si="27"/>
        <v>-359803.43140306079</v>
      </c>
      <c r="J75" s="253">
        <f t="shared" si="27"/>
        <v>-359803.43211164395</v>
      </c>
      <c r="K75" s="253">
        <f t="shared" si="27"/>
        <v>-359803.43285267986</v>
      </c>
      <c r="L75" s="253">
        <f t="shared" si="27"/>
        <v>-359803.43362765491</v>
      </c>
      <c r="M75" s="253">
        <f t="shared" si="27"/>
        <v>-359803.43443812348</v>
      </c>
      <c r="N75" s="253">
        <f t="shared" si="27"/>
        <v>-359803.43211164395</v>
      </c>
      <c r="O75" s="253">
        <f t="shared" si="27"/>
        <v>-359803.43285267986</v>
      </c>
      <c r="P75" s="253">
        <f t="shared" si="27"/>
        <v>-359803.43362765491</v>
      </c>
      <c r="Q75" s="253">
        <f t="shared" si="27"/>
        <v>-359803.43443812348</v>
      </c>
      <c r="R75" s="253">
        <f t="shared" si="27"/>
        <v>-359803.4352857112</v>
      </c>
      <c r="S75" s="253">
        <f t="shared" si="27"/>
        <v>-359803.436172118</v>
      </c>
      <c r="T75" s="253">
        <f t="shared" si="27"/>
        <v>-359803.43709912186</v>
      </c>
      <c r="U75" s="253">
        <f t="shared" si="27"/>
        <v>-359803.43806858215</v>
      </c>
      <c r="V75" s="253">
        <f t="shared" si="27"/>
        <v>-359803.43908244325</v>
      </c>
      <c r="W75" s="253">
        <f t="shared" si="27"/>
        <v>-359803.44014273875</v>
      </c>
      <c r="X75" s="253">
        <f t="shared" si="27"/>
        <v>-359803.44125159533</v>
      </c>
      <c r="Y75" s="253">
        <f t="shared" si="27"/>
        <v>-359803.44241123705</v>
      </c>
      <c r="Z75" s="253">
        <f t="shared" si="27"/>
        <v>-359803.44362398988</v>
      </c>
      <c r="AA75" s="253">
        <f t="shared" si="27"/>
        <v>-359803.44489228621</v>
      </c>
      <c r="AB75" s="253">
        <f t="shared" si="27"/>
        <v>-359803.44621867</v>
      </c>
      <c r="AC75" s="253">
        <f t="shared" si="27"/>
        <v>-359803.44760580163</v>
      </c>
      <c r="AD75" s="253">
        <f t="shared" si="27"/>
        <v>-359803.4490564632</v>
      </c>
      <c r="AE75" s="253">
        <f t="shared" si="27"/>
        <v>-359803.45057356451</v>
      </c>
      <c r="AF75" s="253">
        <f t="shared" si="27"/>
        <v>-359803.45216014836</v>
      </c>
      <c r="AG75" s="253">
        <f t="shared" si="27"/>
        <v>-359803.45381939708</v>
      </c>
      <c r="AH75" s="253">
        <f t="shared" si="27"/>
        <v>-359803.45555463864</v>
      </c>
      <c r="AI75" s="253">
        <f t="shared" si="27"/>
        <v>-359803.45736935356</v>
      </c>
      <c r="AJ75" s="253">
        <f t="shared" si="27"/>
        <v>-359803.45926718164</v>
      </c>
      <c r="AK75" s="253">
        <f t="shared" si="27"/>
        <v>-359803.46125192934</v>
      </c>
      <c r="AL75" s="253">
        <f t="shared" si="27"/>
        <v>-359803.46332757769</v>
      </c>
      <c r="AM75" s="253">
        <f t="shared" si="27"/>
        <v>-359803.46549828979</v>
      </c>
      <c r="AN75" s="253">
        <f t="shared" si="27"/>
        <v>-359803.46776841959</v>
      </c>
      <c r="AO75" s="253">
        <f t="shared" si="27"/>
        <v>-359803.47014252038</v>
      </c>
      <c r="AP75" s="253">
        <f>AP68</f>
        <v>-359803.4726253539</v>
      </c>
    </row>
    <row r="76" spans="1:45" x14ac:dyDescent="0.2">
      <c r="A76" s="254" t="s">
        <v>255</v>
      </c>
      <c r="B76" s="246">
        <f t="shared" ref="B76:AO76" si="28">-B67</f>
        <v>0</v>
      </c>
      <c r="C76" s="246">
        <f>-C67</f>
        <v>359803.41593166662</v>
      </c>
      <c r="D76" s="246">
        <f t="shared" si="28"/>
        <v>359803.41593166662</v>
      </c>
      <c r="E76" s="246">
        <f t="shared" si="28"/>
        <v>359803.41593166662</v>
      </c>
      <c r="F76" s="246">
        <f>-C67</f>
        <v>359803.41593166662</v>
      </c>
      <c r="G76" s="246">
        <f t="shared" si="28"/>
        <v>359803.41593166662</v>
      </c>
      <c r="H76" s="246">
        <f t="shared" si="28"/>
        <v>359803.41593166662</v>
      </c>
      <c r="I76" s="246">
        <f t="shared" si="28"/>
        <v>359803.41593166662</v>
      </c>
      <c r="J76" s="246">
        <f t="shared" si="28"/>
        <v>359803.41593166662</v>
      </c>
      <c r="K76" s="246">
        <f t="shared" si="28"/>
        <v>359803.41593166662</v>
      </c>
      <c r="L76" s="246">
        <f>-L67</f>
        <v>359803.41593166662</v>
      </c>
      <c r="M76" s="246">
        <f>-M67</f>
        <v>359803.41593166662</v>
      </c>
      <c r="N76" s="246">
        <f t="shared" si="28"/>
        <v>359803.41593166662</v>
      </c>
      <c r="O76" s="246">
        <f t="shared" si="28"/>
        <v>359803.41593166662</v>
      </c>
      <c r="P76" s="246">
        <f t="shared" si="28"/>
        <v>359803.41593166662</v>
      </c>
      <c r="Q76" s="246">
        <f t="shared" si="28"/>
        <v>359803.41593166662</v>
      </c>
      <c r="R76" s="246">
        <f t="shared" si="28"/>
        <v>359803.41593166662</v>
      </c>
      <c r="S76" s="246">
        <f t="shared" si="28"/>
        <v>359803.41593166662</v>
      </c>
      <c r="T76" s="246">
        <f t="shared" si="28"/>
        <v>359803.41593166662</v>
      </c>
      <c r="U76" s="246">
        <f t="shared" si="28"/>
        <v>359803.41593166662</v>
      </c>
      <c r="V76" s="246">
        <f t="shared" si="28"/>
        <v>359803.41593166662</v>
      </c>
      <c r="W76" s="246">
        <f t="shared" si="28"/>
        <v>359803.41593166662</v>
      </c>
      <c r="X76" s="246">
        <f t="shared" si="28"/>
        <v>359803.41593166662</v>
      </c>
      <c r="Y76" s="246">
        <f t="shared" si="28"/>
        <v>359803.41593166662</v>
      </c>
      <c r="Z76" s="246">
        <f t="shared" si="28"/>
        <v>359803.41593166662</v>
      </c>
      <c r="AA76" s="246">
        <f t="shared" si="28"/>
        <v>359803.41593166662</v>
      </c>
      <c r="AB76" s="246">
        <f t="shared" si="28"/>
        <v>359803.41593166662</v>
      </c>
      <c r="AC76" s="246">
        <f t="shared" si="28"/>
        <v>359803.41593166662</v>
      </c>
      <c r="AD76" s="246">
        <f t="shared" si="28"/>
        <v>359803.41593166662</v>
      </c>
      <c r="AE76" s="246">
        <f t="shared" si="28"/>
        <v>359803.41593166662</v>
      </c>
      <c r="AF76" s="246">
        <f t="shared" si="28"/>
        <v>359803.41593166662</v>
      </c>
      <c r="AG76" s="246">
        <f t="shared" si="28"/>
        <v>359803.41593166662</v>
      </c>
      <c r="AH76" s="246">
        <f t="shared" si="28"/>
        <v>359803.41593166662</v>
      </c>
      <c r="AI76" s="246">
        <f t="shared" si="28"/>
        <v>359803.41593166662</v>
      </c>
      <c r="AJ76" s="246">
        <f t="shared" si="28"/>
        <v>359803.41593166662</v>
      </c>
      <c r="AK76" s="246">
        <f t="shared" si="28"/>
        <v>359803.41593166662</v>
      </c>
      <c r="AL76" s="246">
        <f t="shared" si="28"/>
        <v>359803.41593166662</v>
      </c>
      <c r="AM76" s="246">
        <f t="shared" si="28"/>
        <v>359803.41593166662</v>
      </c>
      <c r="AN76" s="246">
        <f t="shared" si="28"/>
        <v>359803.41593166662</v>
      </c>
      <c r="AO76" s="246">
        <f t="shared" si="28"/>
        <v>359803.41593166662</v>
      </c>
      <c r="AP76" s="246">
        <f>-AP67</f>
        <v>359803.41593166662</v>
      </c>
    </row>
    <row r="77" spans="1:45" x14ac:dyDescent="0.2">
      <c r="A77" s="254" t="s">
        <v>254</v>
      </c>
      <c r="B77" s="246">
        <f t="shared" ref="B77:AO77" si="29">B69</f>
        <v>0</v>
      </c>
      <c r="C77" s="246">
        <f t="shared" si="29"/>
        <v>0</v>
      </c>
      <c r="D77" s="246">
        <f t="shared" si="29"/>
        <v>0</v>
      </c>
      <c r="E77" s="246">
        <f t="shared" si="29"/>
        <v>0</v>
      </c>
      <c r="F77" s="246">
        <f t="shared" si="29"/>
        <v>0</v>
      </c>
      <c r="G77" s="246">
        <f t="shared" si="29"/>
        <v>0</v>
      </c>
      <c r="H77" s="246">
        <f t="shared" si="29"/>
        <v>0</v>
      </c>
      <c r="I77" s="246">
        <f t="shared" si="29"/>
        <v>0</v>
      </c>
      <c r="J77" s="246">
        <f t="shared" si="29"/>
        <v>0</v>
      </c>
      <c r="K77" s="246">
        <f t="shared" si="29"/>
        <v>0</v>
      </c>
      <c r="L77" s="246">
        <f t="shared" si="29"/>
        <v>0</v>
      </c>
      <c r="M77" s="246">
        <f t="shared" si="29"/>
        <v>0</v>
      </c>
      <c r="N77" s="246">
        <f t="shared" si="29"/>
        <v>0</v>
      </c>
      <c r="O77" s="246">
        <f t="shared" si="29"/>
        <v>0</v>
      </c>
      <c r="P77" s="246">
        <f t="shared" si="29"/>
        <v>0</v>
      </c>
      <c r="Q77" s="246">
        <f t="shared" si="29"/>
        <v>0</v>
      </c>
      <c r="R77" s="246">
        <f t="shared" si="29"/>
        <v>0</v>
      </c>
      <c r="S77" s="246">
        <f t="shared" si="29"/>
        <v>0</v>
      </c>
      <c r="T77" s="246">
        <f t="shared" si="29"/>
        <v>0</v>
      </c>
      <c r="U77" s="246">
        <f t="shared" si="29"/>
        <v>0</v>
      </c>
      <c r="V77" s="246">
        <f t="shared" si="29"/>
        <v>0</v>
      </c>
      <c r="W77" s="246">
        <f t="shared" si="29"/>
        <v>0</v>
      </c>
      <c r="X77" s="246">
        <f t="shared" si="29"/>
        <v>0</v>
      </c>
      <c r="Y77" s="246">
        <f t="shared" si="29"/>
        <v>0</v>
      </c>
      <c r="Z77" s="246">
        <f t="shared" si="29"/>
        <v>0</v>
      </c>
      <c r="AA77" s="246">
        <f t="shared" si="29"/>
        <v>0</v>
      </c>
      <c r="AB77" s="246">
        <f t="shared" si="29"/>
        <v>0</v>
      </c>
      <c r="AC77" s="246">
        <f t="shared" si="29"/>
        <v>0</v>
      </c>
      <c r="AD77" s="246">
        <f t="shared" si="29"/>
        <v>0</v>
      </c>
      <c r="AE77" s="246">
        <f t="shared" si="29"/>
        <v>0</v>
      </c>
      <c r="AF77" s="246">
        <f t="shared" si="29"/>
        <v>0</v>
      </c>
      <c r="AG77" s="246">
        <f t="shared" si="29"/>
        <v>0</v>
      </c>
      <c r="AH77" s="246">
        <f t="shared" si="29"/>
        <v>0</v>
      </c>
      <c r="AI77" s="246">
        <f t="shared" si="29"/>
        <v>0</v>
      </c>
      <c r="AJ77" s="246">
        <f t="shared" si="29"/>
        <v>0</v>
      </c>
      <c r="AK77" s="246">
        <f t="shared" si="29"/>
        <v>0</v>
      </c>
      <c r="AL77" s="246">
        <f t="shared" si="29"/>
        <v>0</v>
      </c>
      <c r="AM77" s="246">
        <f t="shared" si="29"/>
        <v>0</v>
      </c>
      <c r="AN77" s="246">
        <f t="shared" si="29"/>
        <v>0</v>
      </c>
      <c r="AO77" s="246">
        <f t="shared" si="29"/>
        <v>0</v>
      </c>
      <c r="AP77" s="246">
        <f>AP69</f>
        <v>0</v>
      </c>
    </row>
    <row r="78" spans="1:45" x14ac:dyDescent="0.2">
      <c r="A78" s="254" t="s">
        <v>253</v>
      </c>
      <c r="B78" s="246">
        <f>IF(SUM($B$71:B71)+SUM($A$78:A78)&gt;0,0,SUM($B$71:B71)-SUM($A$78:A78))</f>
        <v>0</v>
      </c>
      <c r="C78" s="246">
        <f>IF(SUM($B$71:C71)+SUM($A$78:B78)&gt;0,0,SUM($B$71:C71)-SUM($A$78:B78))</f>
        <v>0</v>
      </c>
      <c r="D78" s="246">
        <f>IF(SUM($B$71:D71)+SUM($A$78:C78)&gt;0,0,SUM($B$71:D71)-SUM($A$78:C78))</f>
        <v>0</v>
      </c>
      <c r="E78" s="246">
        <f>IF(SUM($B$71:E71)+SUM($A$78:D78)&gt;0,0,SUM($B$71:E71)-SUM($A$78:D78))</f>
        <v>0</v>
      </c>
      <c r="F78" s="246">
        <f>IF(SUM($B$71:F71)+SUM($A$78:E78)&gt;0,0,SUM($B$71:F71)-SUM($A$78:E78))</f>
        <v>0</v>
      </c>
      <c r="G78" s="246">
        <f>IF(SUM($B$71:G71)+SUM($A$78:F78)&gt;0,0,SUM($B$71:G71)-SUM($A$78:F78))</f>
        <v>0</v>
      </c>
      <c r="H78" s="246">
        <f>IF(SUM($B$71:H71)+SUM($A$78:G78)&gt;0,0,SUM($B$71:H71)-SUM($A$78:G78))</f>
        <v>0</v>
      </c>
      <c r="I78" s="246">
        <f>IF(SUM($B$71:I71)+SUM($A$78:H78)&gt;0,0,SUM($B$71:I71)-SUM($A$78:H78))</f>
        <v>0</v>
      </c>
      <c r="J78" s="246">
        <f>IF(SUM($B$71:J71)+SUM($A$78:I78)&gt;0,0,SUM($B$71:J71)-SUM($A$78:I78))</f>
        <v>0</v>
      </c>
      <c r="K78" s="246">
        <f>IF(SUM($B$71:K71)+SUM($A$78:J78)&gt;0,0,SUM($B$71:K71)-SUM($A$78:J78))</f>
        <v>0</v>
      </c>
      <c r="L78" s="246">
        <f>IF(SUM($B$71:L71)+SUM($A$78:K78)&gt;0,0,SUM($B$71:L71)-SUM($A$78:K78))</f>
        <v>0</v>
      </c>
      <c r="M78" s="246">
        <f>IF(SUM($B$71:M71)+SUM($A$78:L78)&gt;0,0,SUM($B$71:M71)-SUM($A$78:L78))</f>
        <v>0</v>
      </c>
      <c r="N78" s="246">
        <f>IF(SUM($B$71:N71)+SUM($A$78:M78)&gt;0,0,SUM($B$71:N71)-SUM($A$78:M78))</f>
        <v>0</v>
      </c>
      <c r="O78" s="246">
        <f>IF(SUM($B$71:O71)+SUM($A$78:N78)&gt;0,0,SUM($B$71:O71)-SUM($A$78:N78))</f>
        <v>0</v>
      </c>
      <c r="P78" s="246">
        <f>IF(SUM($B$71:P71)+SUM($A$78:O78)&gt;0,0,SUM($B$71:P71)-SUM($A$78:O78))</f>
        <v>0</v>
      </c>
      <c r="Q78" s="246">
        <f>IF(SUM($B$71:Q71)+SUM($A$78:P78)&gt;0,0,SUM($B$71:Q71)-SUM($A$78:P78))</f>
        <v>0</v>
      </c>
      <c r="R78" s="246">
        <f>IF(SUM($B$71:R71)+SUM($A$78:Q78)&gt;0,0,SUM($B$71:R71)-SUM($A$78:Q78))</f>
        <v>0</v>
      </c>
      <c r="S78" s="246">
        <f>IF(SUM($B$71:S71)+SUM($A$78:R78)&gt;0,0,SUM($B$71:S71)-SUM($A$78:R78))</f>
        <v>0</v>
      </c>
      <c r="T78" s="246">
        <f>IF(SUM($B$71:T71)+SUM($A$78:S78)&gt;0,0,SUM($B$71:T71)-SUM($A$78:S78))</f>
        <v>0</v>
      </c>
      <c r="U78" s="246">
        <f>IF(SUM($B$71:U71)+SUM($A$78:T78)&gt;0,0,SUM($B$71:U71)-SUM($A$78:T78))</f>
        <v>0</v>
      </c>
      <c r="V78" s="246">
        <f>IF(SUM($B$71:V71)+SUM($A$78:U78)&gt;0,0,SUM($B$71:V71)-SUM($A$78:U78))</f>
        <v>0</v>
      </c>
      <c r="W78" s="246">
        <f>IF(SUM($B$71:W71)+SUM($A$78:V78)&gt;0,0,SUM($B$71:W71)-SUM($A$78:V78))</f>
        <v>0</v>
      </c>
      <c r="X78" s="246">
        <f>IF(SUM($B$71:X71)+SUM($A$78:W78)&gt;0,0,SUM($B$71:X71)-SUM($A$78:W78))</f>
        <v>0</v>
      </c>
      <c r="Y78" s="246">
        <f>IF(SUM($B$71:Y71)+SUM($A$78:X78)&gt;0,0,SUM($B$71:Y71)-SUM($A$78:X78))</f>
        <v>0</v>
      </c>
      <c r="Z78" s="246">
        <f>IF(SUM($B$71:Z71)+SUM($A$78:Y78)&gt;0,0,SUM($B$71:Z71)-SUM($A$78:Y78))</f>
        <v>0</v>
      </c>
      <c r="AA78" s="246">
        <f>IF(SUM($B$71:AA71)+SUM($A$78:Z78)&gt;0,0,SUM($B$71:AA71)-SUM($A$78:Z78))</f>
        <v>0</v>
      </c>
      <c r="AB78" s="246">
        <f>IF(SUM($B$71:AB71)+SUM($A$78:AA78)&gt;0,0,SUM($B$71:AB71)-SUM($A$78:AA78))</f>
        <v>0</v>
      </c>
      <c r="AC78" s="246">
        <f>IF(SUM($B$71:AC71)+SUM($A$78:AB78)&gt;0,0,SUM($B$71:AC71)-SUM($A$78:AB78))</f>
        <v>0</v>
      </c>
      <c r="AD78" s="246">
        <f>IF(SUM($B$71:AD71)+SUM($A$78:AC78)&gt;0,0,SUM($B$71:AD71)-SUM($A$78:AC78))</f>
        <v>0</v>
      </c>
      <c r="AE78" s="246">
        <f>IF(SUM($B$71:AE71)+SUM($A$78:AD78)&gt;0,0,SUM($B$71:AE71)-SUM($A$78:AD78))</f>
        <v>0</v>
      </c>
      <c r="AF78" s="246">
        <f>IF(SUM($B$71:AF71)+SUM($A$78:AE78)&gt;0,0,SUM($B$71:AF71)-SUM($A$78:AE78))</f>
        <v>0</v>
      </c>
      <c r="AG78" s="246">
        <f>IF(SUM($B$71:AG71)+SUM($A$78:AF78)&gt;0,0,SUM($B$71:AG71)-SUM($A$78:AF78))</f>
        <v>0</v>
      </c>
      <c r="AH78" s="246">
        <f>IF(SUM($B$71:AH71)+SUM($A$78:AG78)&gt;0,0,SUM($B$71:AH71)-SUM($A$78:AG78))</f>
        <v>0</v>
      </c>
      <c r="AI78" s="246">
        <f>IF(SUM($B$71:AI71)+SUM($A$78:AH78)&gt;0,0,SUM($B$71:AI71)-SUM($A$78:AH78))</f>
        <v>0</v>
      </c>
      <c r="AJ78" s="246">
        <f>IF(SUM($B$71:AJ71)+SUM($A$78:AI78)&gt;0,0,SUM($B$71:AJ71)-SUM($A$78:AI78))</f>
        <v>0</v>
      </c>
      <c r="AK78" s="246">
        <f>IF(SUM($B$71:AK71)+SUM($A$78:AJ78)&gt;0,0,SUM($B$71:AK71)-SUM($A$78:AJ78))</f>
        <v>0</v>
      </c>
      <c r="AL78" s="246">
        <f>IF(SUM($B$71:AL71)+SUM($A$78:AK78)&gt;0,0,SUM($B$71:AL71)-SUM($A$78:AK78))</f>
        <v>0</v>
      </c>
      <c r="AM78" s="246">
        <f>IF(SUM($B$71:AM71)+SUM($A$78:AL78)&gt;0,0,SUM($B$71:AM71)-SUM($A$78:AL78))</f>
        <v>0</v>
      </c>
      <c r="AN78" s="246">
        <f>IF(SUM($B$71:AN71)+SUM($A$78:AM78)&gt;0,0,SUM($B$71:AN71)-SUM($A$78:AM78))</f>
        <v>0</v>
      </c>
      <c r="AO78" s="246">
        <f>IF(SUM($B$71:AO71)+SUM($A$78:AN78)&gt;0,0,SUM($B$71:AO71)-SUM($A$78:AN78))</f>
        <v>0</v>
      </c>
      <c r="AP78" s="246">
        <f>IF(SUM($B$71:AP71)+SUM($A$78:AO78)&gt;0,0,SUM($B$71:AP71)-SUM($A$78:AO78))</f>
        <v>0</v>
      </c>
    </row>
    <row r="79" spans="1:45" x14ac:dyDescent="0.2">
      <c r="A79" s="254" t="s">
        <v>252</v>
      </c>
      <c r="B79" s="246">
        <f>IF(((SUM($B$59:B59)+SUM($B$61:B64))+SUM($B$81:B81))&lt;0,((SUM($B$59:B59)+SUM($B$61:B64))+SUM($B$81:B81))*0.2-SUM($A$79:A79),IF(SUM(A$79:$B79)&lt;0,0-SUM(A$79:$B79),0))</f>
        <v>-2590584.5947080003</v>
      </c>
      <c r="C79" s="246">
        <f>IF(((SUM($B$59:C59)+SUM($B$61:C64))+SUM($B$81:C81))&lt;0,((SUM($B$59:C59)+SUM($B$61:C64))+SUM($B$81:C81))*0.2-SUM($A$79:B79),IF(SUM($B$79:B79)&lt;0,0-SUM($B$79:B79),0))</f>
        <v>0</v>
      </c>
      <c r="D79" s="246">
        <f>IF(((SUM($B$59:D59)+SUM($B$61:D64))+SUM($B$81:D81))&lt;0,((SUM($B$59:D59)+SUM($B$61:D64))+SUM($B$81:D81))*0.2-SUM($A$79:C79),IF(SUM($B$79:C79)&lt;0,0-SUM($B$79:C79),0))</f>
        <v>0</v>
      </c>
      <c r="E79" s="246">
        <f>IF(((SUM($B$59:E59)+SUM($B$61:E64))+SUM($B$81:E81))&lt;0,((SUM($B$59:E59)+SUM($B$61:E64))+SUM($B$81:E81))*0.2-SUM($A$79:D79),IF(SUM($B$79:D79)&lt;0,0-SUM($B$79:D79),0))</f>
        <v>-2.5868164375424385E-3</v>
      </c>
      <c r="F79" s="246">
        <f>IF(((SUM($B$59:F59)+SUM($B$61:F64))+SUM($B$81:F81))&lt;0,((SUM($B$59:F59)+SUM($B$61:F64))+SUM($B$81:F81))*0.2-SUM($A$79:E79),IF(SUM($B$79:E79)&lt;0,0-SUM($B$79:E79),0))</f>
        <v>-2.7052913792431355E-3</v>
      </c>
      <c r="G79" s="246">
        <f>IF(((SUM($B$59:G59)+SUM($B$61:G64))+SUM($B$81:G81))&lt;0,((SUM($B$59:G59)+SUM($B$61:G64))+SUM($B$81:G81))*0.18-SUM($A$79:F79),IF(SUM($B$79:F79)&lt;0,0-SUM($B$79:F79),0))</f>
        <v>259058.4574537375</v>
      </c>
      <c r="H79" s="246">
        <f>IF(((SUM($B$59:H59)+SUM($B$61:H64))+SUM($B$81:H81))&lt;0,((SUM($B$59:H59)+SUM($B$61:H64))+SUM($B$81:H81))*0.18-SUM($A$79:G79),IF(SUM($B$79:G79)&lt;0,0-SUM($B$79:G79),0))</f>
        <v>-2.6628919877111912E-3</v>
      </c>
      <c r="I79" s="246">
        <f>IF(((SUM($B$59:I59)+SUM($B$61:I64))+SUM($B$81:I81))&lt;0,((SUM($B$59:I59)+SUM($B$61:I64))+SUM($B$81:I81))*0.18-SUM($A$79:H79),IF(SUM($B$79:H79)&lt;0,0-SUM($B$79:H79),0))</f>
        <v>-2.7848505415022373E-3</v>
      </c>
      <c r="J79" s="246">
        <f>IF(((SUM($B$59:J59)+SUM($B$61:J64))+SUM($B$81:J81))&lt;0,((SUM($B$59:J59)+SUM($B$61:J64))+SUM($B$81:J81))*0.18-SUM($A$79:I79),IF(SUM($B$79:I79)&lt;0,0-SUM($B$79:I79),0))</f>
        <v>-2.9123960994184017E-3</v>
      </c>
      <c r="K79" s="246">
        <f>IF(((SUM($B$59:K59)+SUM($B$61:K64))+SUM($B$81:K81))&lt;0,((SUM($B$59:K59)+SUM($B$61:K64))+SUM($B$81:K81))*0.18-SUM($A$79:J79),IF(SUM($B$79:J79)&lt;0,0-SUM($B$79:J79),0))</f>
        <v>-3.0457824468612671E-3</v>
      </c>
      <c r="L79" s="246">
        <f>IF(((SUM($B$59:L59)+SUM($B$61:L64))+SUM($B$81:L81))&lt;0,((SUM($B$59:L59)+SUM($B$61:L64))+SUM($B$81:L81))*0.18-SUM($A$79:K79),IF(SUM($B$79:K79)&lt;0,0-SUM($B$79:K79),0))</f>
        <v>-3.1852778047323227E-3</v>
      </c>
      <c r="M79" s="246">
        <f>IF(((SUM($B$59:M59)+SUM($B$61:M64))+SUM($B$81:M81))&lt;0,((SUM($B$59:M59)+SUM($B$61:M64))+SUM($B$81:M81))*0.18-SUM($A$79:L79),IF(SUM($B$79:L79)&lt;0,0-SUM($B$79:L79),0))</f>
        <v>-3.3311625011265278E-3</v>
      </c>
      <c r="N79" s="246">
        <f>IF(((SUM($B$59:N59)+SUM($B$61:N64))+SUM($B$81:N81))&lt;0,((SUM($B$59:N59)+SUM($B$61:N64))+SUM($B$81:N81))*0.18-SUM($A$79:M79),IF(SUM($B$79:M79)&lt;0,0-SUM($B$79:M79),0))</f>
        <v>-2.9123956337571144E-3</v>
      </c>
      <c r="O79" s="246">
        <f>IF(((SUM($B$59:O59)+SUM($B$61:O64))+SUM($B$81:O81))&lt;0,((SUM($B$59:O59)+SUM($B$61:O64))+SUM($B$81:O81))*0.18-SUM($A$79:N79),IF(SUM($B$79:N79)&lt;0,0-SUM($B$79:N79),0))</f>
        <v>-3.0457824468612671E-3</v>
      </c>
      <c r="P79" s="246">
        <f>IF(((SUM($B$59:P59)+SUM($B$61:P64))+SUM($B$81:P81))&lt;0,((SUM($B$59:P59)+SUM($B$61:P64))+SUM($B$81:P81))*0.18-SUM($A$79:O79),IF(SUM($B$79:O79)&lt;0,0-SUM($B$79:O79),0))</f>
        <v>-3.1852778047323227E-3</v>
      </c>
      <c r="Q79" s="246">
        <f>IF(((SUM($B$59:Q59)+SUM($B$61:Q64))+SUM($B$81:Q81))&lt;0,((SUM($B$59:Q59)+SUM($B$61:Q64))+SUM($B$81:Q81))*0.18-SUM($A$79:P79),IF(SUM($B$79:P79)&lt;0,0-SUM($B$79:P79),0))</f>
        <v>-3.3311625011265278E-3</v>
      </c>
      <c r="R79" s="246">
        <f>IF(((SUM($B$59:R59)+SUM($B$61:R64))+SUM($B$81:R81))&lt;0,((SUM($B$59:R59)+SUM($B$61:R64))+SUM($B$81:R81))*0.18-SUM($A$79:Q79),IF(SUM($B$79:Q79)&lt;0,0-SUM($B$79:Q79),0))</f>
        <v>-3.4837275743484497E-3</v>
      </c>
      <c r="S79" s="246">
        <f>IF(((SUM($B$59:S59)+SUM($B$61:S64))+SUM($B$81:S81))&lt;0,((SUM($B$59:S59)+SUM($B$61:S64))+SUM($B$81:S81))*0.18-SUM($A$79:R79),IF(SUM($B$79:R79)&lt;0,0-SUM($B$79:R79),0))</f>
        <v>-3.6432817578315735E-3</v>
      </c>
      <c r="T79" s="246">
        <f>IF(((SUM($B$59:T59)+SUM($B$61:T64))+SUM($B$81:T81))&lt;0,((SUM($B$59:T59)+SUM($B$61:T64))+SUM($B$81:T81))*0.18-SUM($A$79:S79),IF(SUM($B$79:S79)&lt;0,0-SUM($B$79:S79),0))</f>
        <v>-3.8101417012512684E-3</v>
      </c>
      <c r="U79" s="246">
        <f>IF(((SUM($B$59:U59)+SUM($B$61:U64))+SUM($B$81:U81))&lt;0,((SUM($B$59:U59)+SUM($B$61:U64))+SUM($B$81:U81))*0.18-SUM($A$79:T79),IF(SUM($B$79:T79)&lt;0,0-SUM($B$79:T79),0))</f>
        <v>-3.9846450090408325E-3</v>
      </c>
      <c r="V79" s="246">
        <f>IF(((SUM($B$59:V59)+SUM($B$61:V64))+SUM($B$81:V81))&lt;0,((SUM($B$59:V59)+SUM($B$61:V64))+SUM($B$81:V81))*0.18-SUM($A$79:U79),IF(SUM($B$79:U79)&lt;0,0-SUM($B$79:U79),0))</f>
        <v>-4.1671395301818848E-3</v>
      </c>
      <c r="W79" s="246">
        <f>IF(((SUM($B$59:W59)+SUM($B$61:W64))+SUM($B$81:W81))&lt;0,((SUM($B$59:W59)+SUM($B$61:W64))+SUM($B$81:W81))*0.18-SUM($A$79:V79),IF(SUM($B$79:V79)&lt;0,0-SUM($B$79:V79),0))</f>
        <v>-4.3579931370913982E-3</v>
      </c>
      <c r="X79" s="246">
        <f>IF(((SUM($B$59:X59)+SUM($B$61:X64))+SUM($B$81:X81))&lt;0,((SUM($B$59:X59)+SUM($B$61:X64))+SUM($B$81:X81))*0.18-SUM($A$79:W79),IF(SUM($B$79:W79)&lt;0,0-SUM($B$79:W79),0))</f>
        <v>-4.557587206363678E-3</v>
      </c>
      <c r="Y79" s="246">
        <f>IF(((SUM($B$59:Y59)+SUM($B$61:Y64))+SUM($B$81:Y81))&lt;0,((SUM($B$59:Y59)+SUM($B$61:Y64))+SUM($B$81:Y81))*0.18-SUM($A$79:X79),IF(SUM($B$79:X79)&lt;0,0-SUM($B$79:X79),0))</f>
        <v>-4.7663226723670959E-3</v>
      </c>
      <c r="Z79" s="246">
        <f>IF(((SUM($B$59:Z59)+SUM($B$61:Z64))+SUM($B$81:Z81))&lt;0,((SUM($B$59:Z59)+SUM($B$61:Z64))+SUM($B$81:Z81))*0.18-SUM($A$79:Y79),IF(SUM($B$79:Y79)&lt;0,0-SUM($B$79:Y79),0))</f>
        <v>-4.9846181645989418E-3</v>
      </c>
      <c r="AA79" s="246">
        <f>IF(((SUM($B$59:AA59)+SUM($B$61:AA64))+SUM($B$81:AA81))&lt;0,((SUM($B$59:AA59)+SUM($B$61:AA64))+SUM($B$81:AA81))*0.18-SUM($A$79:Z79),IF(SUM($B$79:Z79)&lt;0,0-SUM($B$79:Z79),0))</f>
        <v>-5.2129114046692848E-3</v>
      </c>
      <c r="AB79" s="246">
        <f>IF(((SUM($B$59:AB59)+SUM($B$61:AB64))+SUM($B$81:AB81))&lt;0,((SUM($B$59:AB59)+SUM($B$61:AB64))+SUM($B$81:AB81))*0.18-SUM($A$79:AA79),IF(SUM($B$79:AA79)&lt;0,0-SUM($B$79:AA79),0))</f>
        <v>-5.4516606032848358E-3</v>
      </c>
      <c r="AC79" s="246">
        <f>IF(((SUM($B$59:AC59)+SUM($B$61:AC64))+SUM($B$81:AC81))&lt;0,((SUM($B$59:AC59)+SUM($B$61:AC64))+SUM($B$81:AC81))*0.18-SUM($A$79:AB79),IF(SUM($B$79:AB79)&lt;0,0-SUM($B$79:AB79),0))</f>
        <v>-5.7013444602489471E-3</v>
      </c>
      <c r="AD79" s="246">
        <f>IF(((SUM($B$59:AD59)+SUM($B$61:AD64))+SUM($B$81:AD81))&lt;0,((SUM($B$59:AD59)+SUM($B$61:AD64))+SUM($B$81:AD81))*0.18-SUM($A$79:AC79),IF(SUM($B$79:AC79)&lt;0,0-SUM($B$79:AC79),0))</f>
        <v>-5.9624630957841873E-3</v>
      </c>
      <c r="AE79" s="246">
        <f>IF(((SUM($B$59:AE59)+SUM($B$61:AE64))+SUM($B$81:AE81))&lt;0,((SUM($B$59:AE59)+SUM($B$61:AE64))+SUM($B$81:AE81))*0.18-SUM($A$79:AD79),IF(SUM($B$79:AD79)&lt;0,0-SUM($B$79:AD79),0))</f>
        <v>-6.2355417758226395E-3</v>
      </c>
      <c r="AF79" s="246">
        <f>IF(((SUM($B$59:AF59)+SUM($B$61:AF64))+SUM($B$81:AF81))&lt;0,((SUM($B$59:AF59)+SUM($B$61:AF64))+SUM($B$81:AF81))*0.18-SUM($A$79:AE79),IF(SUM($B$79:AE79)&lt;0,0-SUM($B$79:AE79),0))</f>
        <v>-6.5211267210543156E-3</v>
      </c>
      <c r="AG79" s="246">
        <f>IF(((SUM($B$59:AG59)+SUM($B$61:AG64))+SUM($B$81:AG81))&lt;0,((SUM($B$59:AG59)+SUM($B$61:AG64))+SUM($B$81:AG81))*0.18-SUM($A$79:AF79),IF(SUM($B$79:AF79)&lt;0,0-SUM($B$79:AF79),0))</f>
        <v>-6.8197911605238914E-3</v>
      </c>
      <c r="AH79" s="246">
        <f>IF(((SUM($B$59:AH59)+SUM($B$61:AH64))+SUM($B$81:AH81))&lt;0,((SUM($B$59:AH59)+SUM($B$61:AH64))+SUM($B$81:AH81))*0.18-SUM($A$79:AG79),IF(SUM($B$79:AG79)&lt;0,0-SUM($B$79:AG79),0))</f>
        <v>-7.1321353316307068E-3</v>
      </c>
      <c r="AI79" s="246">
        <f>IF(((SUM($B$59:AI59)+SUM($B$61:AI64))+SUM($B$81:AI81))&lt;0,((SUM($B$59:AI59)+SUM($B$61:AI64))+SUM($B$81:AI81))*0.18-SUM($A$79:AH79),IF(SUM($B$79:AH79)&lt;0,0-SUM($B$79:AH79),0))</f>
        <v>-7.458783220499754E-3</v>
      </c>
      <c r="AJ79" s="246">
        <f>IF(((SUM($B$59:AJ59)+SUM($B$61:AJ64))+SUM($B$81:AJ81))&lt;0,((SUM($B$59:AJ59)+SUM($B$61:AJ64))+SUM($B$81:AJ81))*0.18-SUM($A$79:AI79),IF(SUM($B$79:AI79)&lt;0,0-SUM($B$79:AI79),0))</f>
        <v>-7.8003932721912861E-3</v>
      </c>
      <c r="AK79" s="246">
        <f>IF(((SUM($B$59:AK59)+SUM($B$61:AK64))+SUM($B$81:AK81))&lt;0,((SUM($B$59:AK59)+SUM($B$61:AK64))+SUM($B$81:AK81))*0.18-SUM($A$79:AJ79),IF(SUM($B$79:AJ79)&lt;0,0-SUM($B$79:AJ79),0))</f>
        <v>-8.1576472148299217E-3</v>
      </c>
      <c r="AL79" s="246">
        <f>IF(((SUM($B$59:AL59)+SUM($B$61:AL64))+SUM($B$81:AL81))&lt;0,((SUM($B$59:AL59)+SUM($B$61:AL64))+SUM($B$81:AL81))*0.18-SUM($A$79:AK79),IF(SUM($B$79:AK79)&lt;0,0-SUM($B$79:AK79),0))</f>
        <v>-8.531264029443264E-3</v>
      </c>
      <c r="AM79" s="246">
        <f>IF(((SUM($B$59:AM59)+SUM($B$61:AM64))+SUM($B$81:AM81))&lt;0,((SUM($B$59:AM59)+SUM($B$61:AM64))+SUM($B$81:AM81))*0.18-SUM($A$79:AL79),IF(SUM($B$79:AL79)&lt;0,0-SUM($B$79:AL79),0))</f>
        <v>-8.9219920337200165E-3</v>
      </c>
      <c r="AN79" s="246">
        <f>IF(((SUM($B$59:AN59)+SUM($B$61:AN64))+SUM($B$81:AN81))&lt;0,((SUM($B$59:AN59)+SUM($B$61:AN64))+SUM($B$81:AN81))*0.18-SUM($A$79:AM79),IF(SUM($B$79:AM79)&lt;0,0-SUM($B$79:AM79),0))</f>
        <v>-9.3306154012680054E-3</v>
      </c>
      <c r="AO79" s="246">
        <f>IF(((SUM($B$59:AO59)+SUM($B$61:AO64))+SUM($B$81:AO81))&lt;0,((SUM($B$59:AO59)+SUM($B$61:AO64))+SUM($B$81:AO81))*0.18-SUM($A$79:AN79),IF(SUM($B$79:AN79)&lt;0,0-SUM($B$79:AN79),0))</f>
        <v>-9.7579536959528923E-3</v>
      </c>
      <c r="AP79" s="246">
        <f>IF(((SUM($B$59:AP59)+SUM($B$61:AP64))+SUM($B$81:AP81))&lt;0,((SUM($B$59:AP59)+SUM($B$61:AP64))+SUM($B$81:AP81))*0.18-SUM($A$79:AO79),IF(SUM($B$79:AO79)&lt;0,0-SUM($B$79:AO79),0))</f>
        <v>-1.0204863734543324E-2</v>
      </c>
    </row>
    <row r="80" spans="1:45" x14ac:dyDescent="0.2">
      <c r="A80" s="254" t="s">
        <v>251</v>
      </c>
      <c r="B80" s="246">
        <f>-B59*(B39)</f>
        <v>0</v>
      </c>
      <c r="C80" s="246">
        <f t="shared" ref="C80:AP80" si="30">-(C59-B59)*$B$39</f>
        <v>0</v>
      </c>
      <c r="D80" s="246">
        <f t="shared" si="30"/>
        <v>0</v>
      </c>
      <c r="E80" s="246">
        <f t="shared" si="30"/>
        <v>0</v>
      </c>
      <c r="F80" s="246">
        <f t="shared" si="30"/>
        <v>0</v>
      </c>
      <c r="G80" s="246">
        <f t="shared" si="30"/>
        <v>0</v>
      </c>
      <c r="H80" s="246">
        <f t="shared" si="30"/>
        <v>0</v>
      </c>
      <c r="I80" s="246">
        <f t="shared" si="30"/>
        <v>0</v>
      </c>
      <c r="J80" s="246">
        <f t="shared" si="30"/>
        <v>0</v>
      </c>
      <c r="K80" s="246">
        <f t="shared" si="30"/>
        <v>0</v>
      </c>
      <c r="L80" s="246">
        <f t="shared" si="30"/>
        <v>0</v>
      </c>
      <c r="M80" s="246">
        <f t="shared" si="30"/>
        <v>0</v>
      </c>
      <c r="N80" s="246">
        <f t="shared" si="30"/>
        <v>0</v>
      </c>
      <c r="O80" s="246">
        <f t="shared" si="30"/>
        <v>0</v>
      </c>
      <c r="P80" s="246">
        <f t="shared" si="30"/>
        <v>0</v>
      </c>
      <c r="Q80" s="246">
        <f t="shared" si="30"/>
        <v>0</v>
      </c>
      <c r="R80" s="246">
        <f t="shared" si="30"/>
        <v>0</v>
      </c>
      <c r="S80" s="246">
        <f t="shared" si="30"/>
        <v>0</v>
      </c>
      <c r="T80" s="246">
        <f t="shared" si="30"/>
        <v>0</v>
      </c>
      <c r="U80" s="246">
        <f t="shared" si="30"/>
        <v>0</v>
      </c>
      <c r="V80" s="246">
        <f t="shared" si="30"/>
        <v>0</v>
      </c>
      <c r="W80" s="246">
        <f t="shared" si="30"/>
        <v>0</v>
      </c>
      <c r="X80" s="246">
        <f t="shared" si="30"/>
        <v>0</v>
      </c>
      <c r="Y80" s="246">
        <f t="shared" si="30"/>
        <v>0</v>
      </c>
      <c r="Z80" s="246">
        <f t="shared" si="30"/>
        <v>0</v>
      </c>
      <c r="AA80" s="246">
        <f t="shared" si="30"/>
        <v>0</v>
      </c>
      <c r="AB80" s="246">
        <f t="shared" si="30"/>
        <v>0</v>
      </c>
      <c r="AC80" s="246">
        <f t="shared" si="30"/>
        <v>0</v>
      </c>
      <c r="AD80" s="246">
        <f t="shared" si="30"/>
        <v>0</v>
      </c>
      <c r="AE80" s="246">
        <f t="shared" si="30"/>
        <v>0</v>
      </c>
      <c r="AF80" s="246">
        <f t="shared" si="30"/>
        <v>0</v>
      </c>
      <c r="AG80" s="246">
        <f t="shared" si="30"/>
        <v>0</v>
      </c>
      <c r="AH80" s="246">
        <f t="shared" si="30"/>
        <v>0</v>
      </c>
      <c r="AI80" s="246">
        <f t="shared" si="30"/>
        <v>0</v>
      </c>
      <c r="AJ80" s="246">
        <f t="shared" si="30"/>
        <v>0</v>
      </c>
      <c r="AK80" s="246">
        <f t="shared" si="30"/>
        <v>0</v>
      </c>
      <c r="AL80" s="246">
        <f t="shared" si="30"/>
        <v>0</v>
      </c>
      <c r="AM80" s="246">
        <f t="shared" si="30"/>
        <v>0</v>
      </c>
      <c r="AN80" s="246">
        <f t="shared" si="30"/>
        <v>0</v>
      </c>
      <c r="AO80" s="246">
        <f t="shared" si="30"/>
        <v>0</v>
      </c>
      <c r="AP80" s="246">
        <f t="shared" si="30"/>
        <v>0</v>
      </c>
    </row>
    <row r="81" spans="1:44" x14ac:dyDescent="0.2">
      <c r="A81" s="254" t="s">
        <v>433</v>
      </c>
      <c r="B81" s="246">
        <f>-$C$126</f>
        <v>-12952922.973540001</v>
      </c>
      <c r="C81" s="246">
        <f>-$D$126</f>
        <v>0</v>
      </c>
      <c r="D81" s="246">
        <f>-$E$126</f>
        <v>0</v>
      </c>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6"/>
      <c r="AL81" s="246"/>
      <c r="AM81" s="246"/>
      <c r="AN81" s="246"/>
      <c r="AO81" s="246"/>
      <c r="AP81" s="246"/>
      <c r="AQ81" s="257">
        <f>SUM(B81:AP81)</f>
        <v>-12952922.973540001</v>
      </c>
      <c r="AR81" s="258"/>
    </row>
    <row r="82" spans="1:44" x14ac:dyDescent="0.2">
      <c r="A82" s="254" t="s">
        <v>250</v>
      </c>
      <c r="B82" s="246">
        <f t="shared" ref="B82:AO82" si="31">B54-B55</f>
        <v>0</v>
      </c>
      <c r="C82" s="246">
        <f t="shared" si="31"/>
        <v>0</v>
      </c>
      <c r="D82" s="246">
        <f t="shared" si="31"/>
        <v>0</v>
      </c>
      <c r="E82" s="246">
        <f t="shared" si="31"/>
        <v>0</v>
      </c>
      <c r="F82" s="246">
        <f t="shared" si="31"/>
        <v>0</v>
      </c>
      <c r="G82" s="246">
        <f t="shared" si="31"/>
        <v>0</v>
      </c>
      <c r="H82" s="246">
        <f t="shared" si="31"/>
        <v>0</v>
      </c>
      <c r="I82" s="246">
        <f t="shared" si="31"/>
        <v>0</v>
      </c>
      <c r="J82" s="246">
        <f t="shared" si="31"/>
        <v>0</v>
      </c>
      <c r="K82" s="246">
        <f t="shared" si="31"/>
        <v>0</v>
      </c>
      <c r="L82" s="246">
        <f t="shared" si="31"/>
        <v>0</v>
      </c>
      <c r="M82" s="246">
        <f t="shared" si="31"/>
        <v>0</v>
      </c>
      <c r="N82" s="246">
        <f t="shared" si="31"/>
        <v>0</v>
      </c>
      <c r="O82" s="246">
        <f t="shared" si="31"/>
        <v>0</v>
      </c>
      <c r="P82" s="246">
        <f t="shared" si="31"/>
        <v>0</v>
      </c>
      <c r="Q82" s="246">
        <f t="shared" si="31"/>
        <v>0</v>
      </c>
      <c r="R82" s="246">
        <f t="shared" si="31"/>
        <v>0</v>
      </c>
      <c r="S82" s="246">
        <f t="shared" si="31"/>
        <v>0</v>
      </c>
      <c r="T82" s="246">
        <f t="shared" si="31"/>
        <v>0</v>
      </c>
      <c r="U82" s="246">
        <f t="shared" si="31"/>
        <v>0</v>
      </c>
      <c r="V82" s="246">
        <f t="shared" si="31"/>
        <v>0</v>
      </c>
      <c r="W82" s="246">
        <f t="shared" si="31"/>
        <v>0</v>
      </c>
      <c r="X82" s="246">
        <f t="shared" si="31"/>
        <v>0</v>
      </c>
      <c r="Y82" s="246">
        <f t="shared" si="31"/>
        <v>0</v>
      </c>
      <c r="Z82" s="246">
        <f t="shared" si="31"/>
        <v>0</v>
      </c>
      <c r="AA82" s="246">
        <f t="shared" si="31"/>
        <v>0</v>
      </c>
      <c r="AB82" s="246">
        <f t="shared" si="31"/>
        <v>0</v>
      </c>
      <c r="AC82" s="246">
        <f t="shared" si="31"/>
        <v>0</v>
      </c>
      <c r="AD82" s="246">
        <f t="shared" si="31"/>
        <v>0</v>
      </c>
      <c r="AE82" s="246">
        <f t="shared" si="31"/>
        <v>0</v>
      </c>
      <c r="AF82" s="246">
        <f t="shared" si="31"/>
        <v>0</v>
      </c>
      <c r="AG82" s="246">
        <f t="shared" si="31"/>
        <v>0</v>
      </c>
      <c r="AH82" s="246">
        <f t="shared" si="31"/>
        <v>0</v>
      </c>
      <c r="AI82" s="246">
        <f t="shared" si="31"/>
        <v>0</v>
      </c>
      <c r="AJ82" s="246">
        <f t="shared" si="31"/>
        <v>0</v>
      </c>
      <c r="AK82" s="246">
        <f t="shared" si="31"/>
        <v>0</v>
      </c>
      <c r="AL82" s="246">
        <f t="shared" si="31"/>
        <v>0</v>
      </c>
      <c r="AM82" s="246">
        <f t="shared" si="31"/>
        <v>0</v>
      </c>
      <c r="AN82" s="246">
        <f t="shared" si="31"/>
        <v>0</v>
      </c>
      <c r="AO82" s="246">
        <f t="shared" si="31"/>
        <v>0</v>
      </c>
      <c r="AP82" s="246">
        <f>AP54-AP55</f>
        <v>0</v>
      </c>
    </row>
    <row r="83" spans="1:44" ht="14.25" x14ac:dyDescent="0.2">
      <c r="A83" s="255" t="s">
        <v>249</v>
      </c>
      <c r="B83" s="253">
        <f>SUM(B75:B82)</f>
        <v>-15543507.568248</v>
      </c>
      <c r="C83" s="253">
        <f t="shared" ref="C83:V83" si="32">SUM(C75:C82)</f>
        <v>0</v>
      </c>
      <c r="D83" s="253">
        <f t="shared" si="32"/>
        <v>0</v>
      </c>
      <c r="E83" s="253">
        <f t="shared" si="32"/>
        <v>-1.5520898858085275E-2</v>
      </c>
      <c r="F83" s="253">
        <f t="shared" si="32"/>
        <v>-1.6231749148573726E-2</v>
      </c>
      <c r="G83" s="253">
        <f t="shared" si="32"/>
        <v>259058.44330777385</v>
      </c>
      <c r="H83" s="253">
        <f t="shared" si="32"/>
        <v>-1.745673461118713E-2</v>
      </c>
      <c r="I83" s="253">
        <f t="shared" si="32"/>
        <v>-1.8256244715303183E-2</v>
      </c>
      <c r="J83" s="253">
        <f t="shared" si="32"/>
        <v>-1.909237343352288E-2</v>
      </c>
      <c r="K83" s="253">
        <f t="shared" si="32"/>
        <v>-1.9966795691289008E-2</v>
      </c>
      <c r="L83" s="253">
        <f t="shared" si="32"/>
        <v>-2.0881266100332141E-2</v>
      </c>
      <c r="M83" s="253">
        <f t="shared" si="32"/>
        <v>-2.1837619366124272E-2</v>
      </c>
      <c r="N83" s="253">
        <f t="shared" si="32"/>
        <v>-1.9092372967861593E-2</v>
      </c>
      <c r="O83" s="253">
        <f t="shared" si="32"/>
        <v>-1.9966795691289008E-2</v>
      </c>
      <c r="P83" s="253">
        <f t="shared" si="32"/>
        <v>-2.0881266100332141E-2</v>
      </c>
      <c r="Q83" s="253">
        <f t="shared" si="32"/>
        <v>-2.1837619366124272E-2</v>
      </c>
      <c r="R83" s="253">
        <f t="shared" si="32"/>
        <v>-2.2837772150523961E-2</v>
      </c>
      <c r="S83" s="253">
        <f t="shared" si="32"/>
        <v>-2.3883733141701669E-2</v>
      </c>
      <c r="T83" s="253">
        <f t="shared" si="32"/>
        <v>-2.4977596942335367E-2</v>
      </c>
      <c r="U83" s="253">
        <f t="shared" si="32"/>
        <v>-2.6121560542378575E-2</v>
      </c>
      <c r="V83" s="253">
        <f t="shared" si="32"/>
        <v>-2.7317916159518063E-2</v>
      </c>
      <c r="W83" s="253">
        <f>SUM(W75:W82)</f>
        <v>-2.856906526722014E-2</v>
      </c>
      <c r="X83" s="253">
        <f>SUM(X75:X82)</f>
        <v>-2.9877515917178243E-2</v>
      </c>
      <c r="Y83" s="253">
        <f>SUM(Y75:Y82)</f>
        <v>-3.1245893100276589E-2</v>
      </c>
      <c r="Z83" s="253">
        <f>SUM(Z75:Z82)</f>
        <v>-3.2676941424142569E-2</v>
      </c>
      <c r="AA83" s="253">
        <f t="shared" ref="AA83:AP83" si="33">SUM(AA75:AA82)</f>
        <v>-3.4173530992120504E-2</v>
      </c>
      <c r="AB83" s="253">
        <f t="shared" si="33"/>
        <v>-3.5738663980737329E-2</v>
      </c>
      <c r="AC83" s="253">
        <f t="shared" si="33"/>
        <v>-3.7375479470938444E-2</v>
      </c>
      <c r="AD83" s="253">
        <f t="shared" si="33"/>
        <v>-3.908725967630744E-2</v>
      </c>
      <c r="AE83" s="253">
        <f t="shared" si="33"/>
        <v>-4.0877439663745463E-2</v>
      </c>
      <c r="AF83" s="253">
        <f t="shared" si="33"/>
        <v>-4.2749608459416777E-2</v>
      </c>
      <c r="AG83" s="253">
        <f t="shared" si="33"/>
        <v>-4.4707521621603519E-2</v>
      </c>
      <c r="AH83" s="253">
        <f t="shared" si="33"/>
        <v>-4.6755107352510095E-2</v>
      </c>
      <c r="AI83" s="253">
        <f t="shared" si="33"/>
        <v>-4.8896470165345818E-2</v>
      </c>
      <c r="AJ83" s="253">
        <f t="shared" si="33"/>
        <v>-5.1135908288415521E-2</v>
      </c>
      <c r="AK83" s="253">
        <f t="shared" si="33"/>
        <v>-5.347790993982926E-2</v>
      </c>
      <c r="AL83" s="253">
        <f t="shared" si="33"/>
        <v>-5.5927175097167492E-2</v>
      </c>
      <c r="AM83" s="253">
        <f t="shared" si="33"/>
        <v>-5.8488615206442773E-2</v>
      </c>
      <c r="AN83" s="253">
        <f t="shared" si="33"/>
        <v>-6.1167368374299258E-2</v>
      </c>
      <c r="AO83" s="253">
        <f t="shared" si="33"/>
        <v>-6.3968807458877563E-2</v>
      </c>
      <c r="AP83" s="253">
        <f t="shared" si="33"/>
        <v>-6.6898551012855023E-2</v>
      </c>
    </row>
    <row r="84" spans="1:44" ht="14.25" x14ac:dyDescent="0.2">
      <c r="A84" s="255" t="s">
        <v>551</v>
      </c>
      <c r="B84" s="253">
        <f>SUM($B$83:B83)</f>
        <v>-15543507.568248</v>
      </c>
      <c r="C84" s="253">
        <f>SUM($B$83:C83)</f>
        <v>-15543507.568248</v>
      </c>
      <c r="D84" s="253">
        <f>SUM($B$83:D83)</f>
        <v>-15543507.568248</v>
      </c>
      <c r="E84" s="253">
        <f>SUM($B$83:E83)</f>
        <v>-15543507.583768899</v>
      </c>
      <c r="F84" s="253">
        <f>SUM($B$83:F83)</f>
        <v>-15543507.600000648</v>
      </c>
      <c r="G84" s="253">
        <f>SUM($B$83:G83)</f>
        <v>-15284449.156692874</v>
      </c>
      <c r="H84" s="253">
        <f>SUM($B$83:H83)</f>
        <v>-15284449.174149608</v>
      </c>
      <c r="I84" s="253">
        <f>SUM($B$83:I83)</f>
        <v>-15284449.192405853</v>
      </c>
      <c r="J84" s="253">
        <f>SUM($B$83:J83)</f>
        <v>-15284449.211498227</v>
      </c>
      <c r="K84" s="253">
        <f>SUM($B$83:K83)</f>
        <v>-15284449.231465023</v>
      </c>
      <c r="L84" s="253">
        <f>SUM($B$83:L83)</f>
        <v>-15284449.252346288</v>
      </c>
      <c r="M84" s="253">
        <f>SUM($B$83:M83)</f>
        <v>-15284449.274183908</v>
      </c>
      <c r="N84" s="253">
        <f>SUM($B$83:N83)</f>
        <v>-15284449.293276282</v>
      </c>
      <c r="O84" s="253">
        <f>SUM($B$83:O83)</f>
        <v>-15284449.313243078</v>
      </c>
      <c r="P84" s="253">
        <f>SUM($B$83:P83)</f>
        <v>-15284449.334124343</v>
      </c>
      <c r="Q84" s="253">
        <f>SUM($B$83:Q83)</f>
        <v>-15284449.355961964</v>
      </c>
      <c r="R84" s="253">
        <f>SUM($B$83:R83)</f>
        <v>-15284449.378799736</v>
      </c>
      <c r="S84" s="253">
        <f>SUM($B$83:S83)</f>
        <v>-15284449.40268347</v>
      </c>
      <c r="T84" s="253">
        <f>SUM($B$83:T83)</f>
        <v>-15284449.427661067</v>
      </c>
      <c r="U84" s="253">
        <f>SUM($B$83:U83)</f>
        <v>-15284449.453782627</v>
      </c>
      <c r="V84" s="253">
        <f>SUM($B$83:V83)</f>
        <v>-15284449.481100544</v>
      </c>
      <c r="W84" s="253">
        <f>SUM($B$83:W83)</f>
        <v>-15284449.509669609</v>
      </c>
      <c r="X84" s="253">
        <f>SUM($B$83:X83)</f>
        <v>-15284449.539547125</v>
      </c>
      <c r="Y84" s="253">
        <f>SUM($B$83:Y83)</f>
        <v>-15284449.570793018</v>
      </c>
      <c r="Z84" s="253">
        <f>SUM($B$83:Z83)</f>
        <v>-15284449.603469959</v>
      </c>
      <c r="AA84" s="253">
        <f>SUM($B$83:AA83)</f>
        <v>-15284449.63764349</v>
      </c>
      <c r="AB84" s="253">
        <f>SUM($B$83:AB83)</f>
        <v>-15284449.673382154</v>
      </c>
      <c r="AC84" s="253">
        <f>SUM($B$83:AC83)</f>
        <v>-15284449.710757634</v>
      </c>
      <c r="AD84" s="253">
        <f>SUM($B$83:AD83)</f>
        <v>-15284449.749844894</v>
      </c>
      <c r="AE84" s="253">
        <f>SUM($B$83:AE83)</f>
        <v>-15284449.790722333</v>
      </c>
      <c r="AF84" s="253">
        <f>SUM($B$83:AF83)</f>
        <v>-15284449.833471941</v>
      </c>
      <c r="AG84" s="253">
        <f>SUM($B$83:AG83)</f>
        <v>-15284449.878179463</v>
      </c>
      <c r="AH84" s="253">
        <f>SUM($B$83:AH83)</f>
        <v>-15284449.92493457</v>
      </c>
      <c r="AI84" s="253">
        <f>SUM($B$83:AI83)</f>
        <v>-15284449.973831041</v>
      </c>
      <c r="AJ84" s="253">
        <f>SUM($B$83:AJ83)</f>
        <v>-15284450.02496695</v>
      </c>
      <c r="AK84" s="253">
        <f>SUM($B$83:AK83)</f>
        <v>-15284450.078444859</v>
      </c>
      <c r="AL84" s="253">
        <f>SUM($B$83:AL83)</f>
        <v>-15284450.134372033</v>
      </c>
      <c r="AM84" s="253">
        <f>SUM($B$83:AM83)</f>
        <v>-15284450.192860648</v>
      </c>
      <c r="AN84" s="253">
        <f>SUM($B$83:AN83)</f>
        <v>-15284450.254028017</v>
      </c>
      <c r="AO84" s="253">
        <f>SUM($B$83:AO83)</f>
        <v>-15284450.317996824</v>
      </c>
      <c r="AP84" s="253">
        <f>SUM($B$83:AP83)</f>
        <v>-15284450.384895375</v>
      </c>
    </row>
    <row r="85" spans="1:44" x14ac:dyDescent="0.2">
      <c r="A85" s="254" t="s">
        <v>434</v>
      </c>
      <c r="B85" s="336">
        <f>1/POWER((1+$B$44),B73)</f>
        <v>0.9128709291752769</v>
      </c>
      <c r="C85" s="336">
        <f t="shared" ref="C85:AP85" si="34">1/POWER((1+$B$44),C73)</f>
        <v>0.7607257743127307</v>
      </c>
      <c r="D85" s="336">
        <f t="shared" si="34"/>
        <v>0.63393814526060899</v>
      </c>
      <c r="E85" s="336">
        <f t="shared" si="34"/>
        <v>0.57870370370370372</v>
      </c>
      <c r="F85" s="336">
        <f t="shared" si="34"/>
        <v>0.48225308641975312</v>
      </c>
      <c r="G85" s="336">
        <f t="shared" si="34"/>
        <v>0.36686235258137107</v>
      </c>
      <c r="H85" s="336">
        <f t="shared" si="34"/>
        <v>0.30571862715114251</v>
      </c>
      <c r="I85" s="336">
        <f t="shared" si="34"/>
        <v>0.25476552262595203</v>
      </c>
      <c r="J85" s="336">
        <f t="shared" si="34"/>
        <v>0.21230460218829345</v>
      </c>
      <c r="K85" s="336">
        <f t="shared" si="34"/>
        <v>0.17692050182357785</v>
      </c>
      <c r="L85" s="336">
        <f t="shared" si="34"/>
        <v>0.14743375151964822</v>
      </c>
      <c r="M85" s="336">
        <f t="shared" si="34"/>
        <v>0.12286145959970685</v>
      </c>
      <c r="N85" s="336">
        <f t="shared" si="34"/>
        <v>0.10238454966642239</v>
      </c>
      <c r="O85" s="336">
        <f t="shared" si="34"/>
        <v>8.5320458055351975E-2</v>
      </c>
      <c r="P85" s="336">
        <f t="shared" si="34"/>
        <v>7.1100381712793329E-2</v>
      </c>
      <c r="Q85" s="336">
        <f t="shared" si="34"/>
        <v>5.9250318093994447E-2</v>
      </c>
      <c r="R85" s="336">
        <f t="shared" si="34"/>
        <v>4.9375265078328692E-2</v>
      </c>
      <c r="S85" s="336">
        <f t="shared" si="34"/>
        <v>4.1146054231940586E-2</v>
      </c>
      <c r="T85" s="336">
        <f t="shared" si="34"/>
        <v>3.4288378526617161E-2</v>
      </c>
      <c r="U85" s="336">
        <f t="shared" si="34"/>
        <v>2.8573648772180955E-2</v>
      </c>
      <c r="V85" s="336">
        <f t="shared" si="34"/>
        <v>2.3811373976817471E-2</v>
      </c>
      <c r="W85" s="336">
        <f t="shared" si="34"/>
        <v>1.9842811647347896E-2</v>
      </c>
      <c r="X85" s="336">
        <f t="shared" si="34"/>
        <v>1.6535676372789913E-2</v>
      </c>
      <c r="Y85" s="336">
        <f t="shared" si="34"/>
        <v>1.377973031065826E-2</v>
      </c>
      <c r="Z85" s="336">
        <f t="shared" si="34"/>
        <v>1.1483108592215211E-2</v>
      </c>
      <c r="AA85" s="336">
        <f t="shared" si="34"/>
        <v>9.5692571601793501E-3</v>
      </c>
      <c r="AB85" s="336">
        <f t="shared" si="34"/>
        <v>7.9743809668161216E-3</v>
      </c>
      <c r="AC85" s="336">
        <f t="shared" si="34"/>
        <v>6.6453174723467663E-3</v>
      </c>
      <c r="AD85" s="336">
        <f t="shared" si="34"/>
        <v>5.5377645602889755E-3</v>
      </c>
      <c r="AE85" s="336">
        <f t="shared" si="34"/>
        <v>4.6148038002408118E-3</v>
      </c>
      <c r="AF85" s="336">
        <f t="shared" si="34"/>
        <v>3.8456698335340087E-3</v>
      </c>
      <c r="AG85" s="336">
        <f t="shared" si="34"/>
        <v>3.2047248612783424E-3</v>
      </c>
      <c r="AH85" s="336">
        <f t="shared" si="34"/>
        <v>2.6706040510652848E-3</v>
      </c>
      <c r="AI85" s="336">
        <f t="shared" si="34"/>
        <v>2.2255033758877387E-3</v>
      </c>
      <c r="AJ85" s="336">
        <f t="shared" si="34"/>
        <v>1.8545861465731151E-3</v>
      </c>
      <c r="AK85" s="336">
        <f t="shared" si="34"/>
        <v>1.5454884554775956E-3</v>
      </c>
      <c r="AL85" s="336">
        <f t="shared" si="34"/>
        <v>1.2879070462313304E-3</v>
      </c>
      <c r="AM85" s="336">
        <f t="shared" si="34"/>
        <v>1.0732558718594418E-3</v>
      </c>
      <c r="AN85" s="336">
        <f t="shared" si="34"/>
        <v>8.9437989321620114E-4</v>
      </c>
      <c r="AO85" s="336">
        <f t="shared" si="34"/>
        <v>7.4531657768016812E-4</v>
      </c>
      <c r="AP85" s="336">
        <f t="shared" si="34"/>
        <v>6.2109714806680657E-4</v>
      </c>
    </row>
    <row r="86" spans="1:44" ht="28.5" x14ac:dyDescent="0.2">
      <c r="A86" s="252" t="s">
        <v>552</v>
      </c>
      <c r="B86" s="253">
        <f>B83*B85</f>
        <v>-14189216.196469501</v>
      </c>
      <c r="C86" s="253">
        <f>C83*C85</f>
        <v>0</v>
      </c>
      <c r="D86" s="253">
        <f t="shared" ref="D86:AO86" si="35">D83*D85</f>
        <v>0</v>
      </c>
      <c r="E86" s="253">
        <f t="shared" si="35"/>
        <v>-8.9820016539845348E-3</v>
      </c>
      <c r="F86" s="253">
        <f t="shared" si="35"/>
        <v>-7.8278111248908794E-3</v>
      </c>
      <c r="G86" s="253">
        <f t="shared" si="35"/>
        <v>95038.789967957651</v>
      </c>
      <c r="H86" s="253">
        <f t="shared" si="35"/>
        <v>-5.3368489398739633E-3</v>
      </c>
      <c r="I86" s="253">
        <f t="shared" si="35"/>
        <v>-4.6510617260814898E-3</v>
      </c>
      <c r="J86" s="253">
        <f t="shared" si="35"/>
        <v>-4.0533987466344172E-3</v>
      </c>
      <c r="K86" s="253">
        <f t="shared" si="35"/>
        <v>-3.5325355135117035E-3</v>
      </c>
      <c r="L86" s="253">
        <f t="shared" si="35"/>
        <v>-3.0786033976520225E-3</v>
      </c>
      <c r="M86" s="253">
        <f t="shared" si="35"/>
        <v>-2.6830017895048529E-3</v>
      </c>
      <c r="N86" s="253">
        <f t="shared" si="35"/>
        <v>-1.9547640083778855E-3</v>
      </c>
      <c r="O86" s="253">
        <f t="shared" si="35"/>
        <v>-1.7035761542784063E-3</v>
      </c>
      <c r="P86" s="253">
        <f t="shared" si="35"/>
        <v>-1.4846659903800267E-3</v>
      </c>
      <c r="Q86" s="253">
        <f t="shared" si="35"/>
        <v>-1.2938858938584365E-3</v>
      </c>
      <c r="R86" s="253">
        <f t="shared" si="35"/>
        <v>-1.1276210537305932E-3</v>
      </c>
      <c r="S86" s="253">
        <f t="shared" si="35"/>
        <v>-9.8272137910965359E-4</v>
      </c>
      <c r="T86" s="253">
        <f t="shared" si="35"/>
        <v>-8.5644129864407051E-4</v>
      </c>
      <c r="U86" s="253">
        <f t="shared" si="35"/>
        <v>-7.4638829631918605E-4</v>
      </c>
      <c r="V86" s="253">
        <f t="shared" si="35"/>
        <v>-6.5047711794162988E-4</v>
      </c>
      <c r="W86" s="253">
        <f t="shared" si="35"/>
        <v>-5.6689058103823805E-4</v>
      </c>
      <c r="X86" s="253">
        <f t="shared" si="35"/>
        <v>-4.9404493402933881E-4</v>
      </c>
      <c r="Y86" s="253">
        <f t="shared" si="35"/>
        <v>-4.3055998023746911E-4</v>
      </c>
      <c r="Z86" s="253">
        <f t="shared" si="35"/>
        <v>-3.7523286683488472E-4</v>
      </c>
      <c r="AA86" s="253">
        <f t="shared" si="35"/>
        <v>-3.2701530613496005E-4</v>
      </c>
      <c r="AB86" s="253">
        <f t="shared" si="35"/>
        <v>-2.8499372182742865E-4</v>
      </c>
      <c r="AC86" s="253">
        <f t="shared" si="35"/>
        <v>-2.4837192676556511E-4</v>
      </c>
      <c r="AD86" s="253">
        <f t="shared" si="35"/>
        <v>-2.1645604139426767E-4</v>
      </c>
      <c r="AE86" s="253">
        <f t="shared" si="35"/>
        <v>-1.8864136390436706E-4</v>
      </c>
      <c r="AF86" s="253">
        <f t="shared" si="35"/>
        <v>-1.6440087964776938E-4</v>
      </c>
      <c r="AG86" s="253">
        <f t="shared" si="35"/>
        <v>-1.4327530602689184E-4</v>
      </c>
      <c r="AH86" s="253">
        <f t="shared" si="35"/>
        <v>-1.2486437910360574E-4</v>
      </c>
      <c r="AI86" s="253">
        <f t="shared" si="35"/>
        <v>-1.0881925942197121E-4</v>
      </c>
      <c r="AJ86" s="253">
        <f t="shared" si="35"/>
        <v>-9.4835947104128762E-5</v>
      </c>
      <c r="AK86" s="253">
        <f t="shared" si="35"/>
        <v>-8.2649492435076685E-5</v>
      </c>
      <c r="AL86" s="253">
        <f t="shared" si="35"/>
        <v>-7.2029002883455408E-5</v>
      </c>
      <c r="AM86" s="253">
        <f t="shared" si="35"/>
        <v>-6.2773249707242138E-5</v>
      </c>
      <c r="AN86" s="253">
        <f t="shared" si="35"/>
        <v>-5.4706864394921811E-5</v>
      </c>
      <c r="AO86" s="253">
        <f t="shared" si="35"/>
        <v>-4.7677012653532239E-5</v>
      </c>
      <c r="AP86" s="253">
        <f>AP83*AP85</f>
        <v>-4.1550499243886026E-5</v>
      </c>
    </row>
    <row r="87" spans="1:44" ht="14.25" x14ac:dyDescent="0.2">
      <c r="A87" s="252" t="s">
        <v>553</v>
      </c>
      <c r="B87" s="253">
        <f>SUM($B$86:B86)</f>
        <v>-14189216.196469501</v>
      </c>
      <c r="C87" s="253">
        <f>SUM($B$86:C86)</f>
        <v>-14189216.196469501</v>
      </c>
      <c r="D87" s="253">
        <f>SUM($B$86:D86)</f>
        <v>-14189216.196469501</v>
      </c>
      <c r="E87" s="253">
        <f>SUM($B$86:E86)</f>
        <v>-14189216.205451502</v>
      </c>
      <c r="F87" s="253">
        <f>SUM($B$86:F86)</f>
        <v>-14189216.213279312</v>
      </c>
      <c r="G87" s="253">
        <f>SUM($B$86:G86)</f>
        <v>-14094177.423311355</v>
      </c>
      <c r="H87" s="253">
        <f>SUM($B$86:H86)</f>
        <v>-14094177.428648204</v>
      </c>
      <c r="I87" s="253">
        <f>SUM($B$86:I86)</f>
        <v>-14094177.433299266</v>
      </c>
      <c r="J87" s="253">
        <f>SUM($B$86:J86)</f>
        <v>-14094177.437352665</v>
      </c>
      <c r="K87" s="253">
        <f>SUM($B$86:K86)</f>
        <v>-14094177.440885201</v>
      </c>
      <c r="L87" s="253">
        <f>SUM($B$86:L86)</f>
        <v>-14094177.443963805</v>
      </c>
      <c r="M87" s="253">
        <f>SUM($B$86:M86)</f>
        <v>-14094177.446646808</v>
      </c>
      <c r="N87" s="253">
        <f>SUM($B$86:N86)</f>
        <v>-14094177.448601572</v>
      </c>
      <c r="O87" s="253">
        <f>SUM($B$86:O86)</f>
        <v>-14094177.450305147</v>
      </c>
      <c r="P87" s="253">
        <f>SUM($B$86:P86)</f>
        <v>-14094177.451789813</v>
      </c>
      <c r="Q87" s="253">
        <f>SUM($B$86:Q86)</f>
        <v>-14094177.4530837</v>
      </c>
      <c r="R87" s="253">
        <f>SUM($B$86:R86)</f>
        <v>-14094177.454211321</v>
      </c>
      <c r="S87" s="253">
        <f>SUM($B$86:S86)</f>
        <v>-14094177.455194043</v>
      </c>
      <c r="T87" s="253">
        <f>SUM($B$86:T86)</f>
        <v>-14094177.456050484</v>
      </c>
      <c r="U87" s="253">
        <f>SUM($B$86:U86)</f>
        <v>-14094177.456796871</v>
      </c>
      <c r="V87" s="253">
        <f>SUM($B$86:V86)</f>
        <v>-14094177.457447348</v>
      </c>
      <c r="W87" s="253">
        <f>SUM($B$86:W86)</f>
        <v>-14094177.458014239</v>
      </c>
      <c r="X87" s="253">
        <f>SUM($B$86:X86)</f>
        <v>-14094177.458508283</v>
      </c>
      <c r="Y87" s="253">
        <f>SUM($B$86:Y86)</f>
        <v>-14094177.458938843</v>
      </c>
      <c r="Z87" s="253">
        <f>SUM($B$86:Z86)</f>
        <v>-14094177.459314076</v>
      </c>
      <c r="AA87" s="253">
        <f>SUM($B$86:AA86)</f>
        <v>-14094177.459641092</v>
      </c>
      <c r="AB87" s="253">
        <f>SUM($B$86:AB86)</f>
        <v>-14094177.459926086</v>
      </c>
      <c r="AC87" s="253">
        <f>SUM($B$86:AC86)</f>
        <v>-14094177.460174458</v>
      </c>
      <c r="AD87" s="253">
        <f>SUM($B$86:AD86)</f>
        <v>-14094177.460390914</v>
      </c>
      <c r="AE87" s="253">
        <f>SUM($B$86:AE86)</f>
        <v>-14094177.460579555</v>
      </c>
      <c r="AF87" s="253">
        <f>SUM($B$86:AF86)</f>
        <v>-14094177.460743956</v>
      </c>
      <c r="AG87" s="253">
        <f>SUM($B$86:AG86)</f>
        <v>-14094177.460887231</v>
      </c>
      <c r="AH87" s="253">
        <f>SUM($B$86:AH86)</f>
        <v>-14094177.461012095</v>
      </c>
      <c r="AI87" s="253">
        <f>SUM($B$86:AI86)</f>
        <v>-14094177.461120915</v>
      </c>
      <c r="AJ87" s="253">
        <f>SUM($B$86:AJ86)</f>
        <v>-14094177.461215751</v>
      </c>
      <c r="AK87" s="253">
        <f>SUM($B$86:AK86)</f>
        <v>-14094177.461298401</v>
      </c>
      <c r="AL87" s="253">
        <f>SUM($B$86:AL86)</f>
        <v>-14094177.461370429</v>
      </c>
      <c r="AM87" s="253">
        <f>SUM($B$86:AM86)</f>
        <v>-14094177.461433202</v>
      </c>
      <c r="AN87" s="253">
        <f>SUM($B$86:AN86)</f>
        <v>-14094177.46148791</v>
      </c>
      <c r="AO87" s="253">
        <f>SUM($B$86:AO86)</f>
        <v>-14094177.461535586</v>
      </c>
      <c r="AP87" s="253">
        <f>SUM($B$86:AP86)</f>
        <v>-14094177.461577136</v>
      </c>
    </row>
    <row r="88" spans="1:44" ht="14.25" x14ac:dyDescent="0.2">
      <c r="A88" s="252" t="s">
        <v>554</v>
      </c>
      <c r="B88" s="261">
        <f>IF((ISERR(IRR($B$83:B83))),0,IF(IRR($B$83:B83)&lt;0,0,IRR($B$83:B83)))</f>
        <v>0</v>
      </c>
      <c r="C88" s="261">
        <f>IF((ISERR(IRR($B$83:C83))),0,IF(IRR($B$83:C83)&lt;0,0,IRR($B$83:C83)))</f>
        <v>0</v>
      </c>
      <c r="D88" s="261">
        <f>IF((ISERR(IRR($B$83:D83))),0,IF(IRR($B$83:D83)&lt;0,0,IRR($B$83:D83)))</f>
        <v>0</v>
      </c>
      <c r="E88" s="261">
        <f>IF((ISERR(IRR($B$83:E83))),0,IF(IRR($B$83:E83)&lt;0,0,IRR($B$83:E83)))</f>
        <v>0</v>
      </c>
      <c r="F88" s="261">
        <f>IF((ISERR(IRR($B$83:F83))),0,IF(IRR($B$83:F83)&lt;0,0,IRR($B$83:F83)))</f>
        <v>0</v>
      </c>
      <c r="G88" s="261">
        <f>IF((ISERR(IRR($B$83:G83))),0,IF(IRR($B$83:G83)&lt;0,0,IRR($B$83:G83)))</f>
        <v>0</v>
      </c>
      <c r="H88" s="261">
        <f>IF((ISERR(IRR($B$83:H83))),0,IF(IRR($B$83:H83)&lt;0,0,IRR($B$83:H83)))</f>
        <v>0</v>
      </c>
      <c r="I88" s="261">
        <f>IF((ISERR(IRR($B$83:I83))),0,IF(IRR($B$83:I83)&lt;0,0,IRR($B$83:I83)))</f>
        <v>0</v>
      </c>
      <c r="J88" s="261">
        <f>IF((ISERR(IRR($B$83:J83))),0,IF(IRR($B$83:J83)&lt;0,0,IRR($B$83:J83)))</f>
        <v>0</v>
      </c>
      <c r="K88" s="261">
        <f>IF((ISERR(IRR($B$83:K83))),0,IF(IRR($B$83:K83)&lt;0,0,IRR($B$83:K83)))</f>
        <v>0</v>
      </c>
      <c r="L88" s="261">
        <f>IF((ISERR(IRR($B$83:L83))),0,IF(IRR($B$83:L83)&lt;0,0,IRR($B$83:L83)))</f>
        <v>0</v>
      </c>
      <c r="M88" s="261">
        <f>IF((ISERR(IRR($B$83:M83))),0,IF(IRR($B$83:M83)&lt;0,0,IRR($B$83:M83)))</f>
        <v>0</v>
      </c>
      <c r="N88" s="261">
        <f>IF((ISERR(IRR($B$83:N83))),0,IF(IRR($B$83:N83)&lt;0,0,IRR($B$83:N83)))</f>
        <v>0</v>
      </c>
      <c r="O88" s="261">
        <f>IF((ISERR(IRR($B$83:O83))),0,IF(IRR($B$83:O83)&lt;0,0,IRR($B$83:O83)))</f>
        <v>0</v>
      </c>
      <c r="P88" s="261">
        <f>IF((ISERR(IRR($B$83:P83))),0,IF(IRR($B$83:P83)&lt;0,0,IRR($B$83:P83)))</f>
        <v>0</v>
      </c>
      <c r="Q88" s="261">
        <f>IF((ISERR(IRR($B$83:Q83))),0,IF(IRR($B$83:Q83)&lt;0,0,IRR($B$83:Q83)))</f>
        <v>0</v>
      </c>
      <c r="R88" s="261">
        <f>IF((ISERR(IRR($B$83:R83))),0,IF(IRR($B$83:R83)&lt;0,0,IRR($B$83:R83)))</f>
        <v>0</v>
      </c>
      <c r="S88" s="261">
        <f>IF((ISERR(IRR($B$83:S83))),0,IF(IRR($B$83:S83)&lt;0,0,IRR($B$83:S83)))</f>
        <v>0</v>
      </c>
      <c r="T88" s="261">
        <f>IF((ISERR(IRR($B$83:T83))),0,IF(IRR($B$83:T83)&lt;0,0,IRR($B$83:T83)))</f>
        <v>0</v>
      </c>
      <c r="U88" s="261">
        <f>IF((ISERR(IRR($B$83:U83))),0,IF(IRR($B$83:U83)&lt;0,0,IRR($B$83:U83)))</f>
        <v>0</v>
      </c>
      <c r="V88" s="261">
        <f>IF((ISERR(IRR($B$83:V83))),0,IF(IRR($B$83:V83)&lt;0,0,IRR($B$83:V83)))</f>
        <v>0</v>
      </c>
      <c r="W88" s="261">
        <f>IF((ISERR(IRR($B$83:W83))),0,IF(IRR($B$83:W83)&lt;0,0,IRR($B$83:W83)))</f>
        <v>0</v>
      </c>
      <c r="X88" s="261">
        <f>IF((ISERR(IRR($B$83:X83))),0,IF(IRR($B$83:X83)&lt;0,0,IRR($B$83:X83)))</f>
        <v>0</v>
      </c>
      <c r="Y88" s="261">
        <f>IF((ISERR(IRR($B$83:Y83))),0,IF(IRR($B$83:Y83)&lt;0,0,IRR($B$83:Y83)))</f>
        <v>0</v>
      </c>
      <c r="Z88" s="261">
        <f>IF((ISERR(IRR($B$83:Z83))),0,IF(IRR($B$83:Z83)&lt;0,0,IRR($B$83:Z83)))</f>
        <v>0</v>
      </c>
      <c r="AA88" s="261">
        <f>IF((ISERR(IRR($B$83:AA83))),0,IF(IRR($B$83:AA83)&lt;0,0,IRR($B$83:AA83)))</f>
        <v>0</v>
      </c>
      <c r="AB88" s="261">
        <f>IF((ISERR(IRR($B$83:AB83))),0,IF(IRR($B$83:AB83)&lt;0,0,IRR($B$83:AB83)))</f>
        <v>0</v>
      </c>
      <c r="AC88" s="261">
        <f>IF((ISERR(IRR($B$83:AC83))),0,IF(IRR($B$83:AC83)&lt;0,0,IRR($B$83:AC83)))</f>
        <v>0</v>
      </c>
      <c r="AD88" s="261">
        <f>IF((ISERR(IRR($B$83:AD83))),0,IF(IRR($B$83:AD83)&lt;0,0,IRR($B$83:AD83)))</f>
        <v>0</v>
      </c>
      <c r="AE88" s="261">
        <f>IF((ISERR(IRR($B$83:AE83))),0,IF(IRR($B$83:AE83)&lt;0,0,IRR($B$83:AE83)))</f>
        <v>0</v>
      </c>
      <c r="AF88" s="261">
        <f>IF((ISERR(IRR($B$83:AF83))),0,IF(IRR($B$83:AF83)&lt;0,0,IRR($B$83:AF83)))</f>
        <v>0</v>
      </c>
      <c r="AG88" s="261">
        <f>IF((ISERR(IRR($B$83:AG83))),0,IF(IRR($B$83:AG83)&lt;0,0,IRR($B$83:AG83)))</f>
        <v>0</v>
      </c>
      <c r="AH88" s="261">
        <f>IF((ISERR(IRR($B$83:AH83))),0,IF(IRR($B$83:AH83)&lt;0,0,IRR($B$83:AH83)))</f>
        <v>0</v>
      </c>
      <c r="AI88" s="261">
        <f>IF((ISERR(IRR($B$83:AI83))),0,IF(IRR($B$83:AI83)&lt;0,0,IRR($B$83:AI83)))</f>
        <v>0</v>
      </c>
      <c r="AJ88" s="261">
        <f>IF((ISERR(IRR($B$83:AJ83))),0,IF(IRR($B$83:AJ83)&lt;0,0,IRR($B$83:AJ83)))</f>
        <v>0</v>
      </c>
      <c r="AK88" s="261">
        <f>IF((ISERR(IRR($B$83:AK83))),0,IF(IRR($B$83:AK83)&lt;0,0,IRR($B$83:AK83)))</f>
        <v>0</v>
      </c>
      <c r="AL88" s="261">
        <f>IF((ISERR(IRR($B$83:AL83))),0,IF(IRR($B$83:AL83)&lt;0,0,IRR($B$83:AL83)))</f>
        <v>0</v>
      </c>
      <c r="AM88" s="261">
        <f>IF((ISERR(IRR($B$83:AM83))),0,IF(IRR($B$83:AM83)&lt;0,0,IRR($B$83:AM83)))</f>
        <v>0</v>
      </c>
      <c r="AN88" s="261">
        <f>IF((ISERR(IRR($B$83:AN83))),0,IF(IRR($B$83:AN83)&lt;0,0,IRR($B$83:AN83)))</f>
        <v>0</v>
      </c>
      <c r="AO88" s="261">
        <f>IF((ISERR(IRR($B$83:AO83))),0,IF(IRR($B$83:AO83)&lt;0,0,IRR($B$83:AO83)))</f>
        <v>0</v>
      </c>
      <c r="AP88" s="261">
        <f>IF((ISERR(IRR($B$83:AP83))),0,IF(IRR($B$83:AP83)&lt;0,0,IRR($B$83:AP83)))</f>
        <v>0</v>
      </c>
    </row>
    <row r="89" spans="1:44" ht="14.25" x14ac:dyDescent="0.2">
      <c r="A89" s="252" t="s">
        <v>555</v>
      </c>
      <c r="B89" s="262">
        <f>IF(AND(B84&gt;0,A84&lt;0),(B74-(B84/(B84-A84))),0)</f>
        <v>0</v>
      </c>
      <c r="C89" s="262">
        <f t="shared" ref="C89:AP89" si="36">IF(AND(C84&gt;0,B84&lt;0),(C74-(C84/(C84-B84))),0)</f>
        <v>0</v>
      </c>
      <c r="D89" s="262">
        <f>IF(AND(D84&gt;0,C84&lt;0),(D74-(D84/(D84-C84))),0)</f>
        <v>0</v>
      </c>
      <c r="E89" s="262">
        <f t="shared" si="36"/>
        <v>0</v>
      </c>
      <c r="F89" s="262">
        <f t="shared" si="36"/>
        <v>0</v>
      </c>
      <c r="G89" s="262">
        <f t="shared" si="36"/>
        <v>0</v>
      </c>
      <c r="H89" s="262">
        <f>IF(AND(H84&gt;0,G84&lt;0),(H74-(H84/(H84-G84))),0)</f>
        <v>0</v>
      </c>
      <c r="I89" s="262">
        <f t="shared" si="36"/>
        <v>0</v>
      </c>
      <c r="J89" s="262">
        <f t="shared" si="36"/>
        <v>0</v>
      </c>
      <c r="K89" s="262">
        <f t="shared" si="36"/>
        <v>0</v>
      </c>
      <c r="L89" s="262">
        <f t="shared" si="36"/>
        <v>0</v>
      </c>
      <c r="M89" s="262">
        <f t="shared" si="36"/>
        <v>0</v>
      </c>
      <c r="N89" s="262">
        <f t="shared" si="36"/>
        <v>0</v>
      </c>
      <c r="O89" s="262">
        <f t="shared" si="36"/>
        <v>0</v>
      </c>
      <c r="P89" s="262">
        <f t="shared" si="36"/>
        <v>0</v>
      </c>
      <c r="Q89" s="262">
        <f t="shared" si="36"/>
        <v>0</v>
      </c>
      <c r="R89" s="262">
        <f t="shared" si="36"/>
        <v>0</v>
      </c>
      <c r="S89" s="262">
        <f t="shared" si="36"/>
        <v>0</v>
      </c>
      <c r="T89" s="262">
        <f t="shared" si="36"/>
        <v>0</v>
      </c>
      <c r="U89" s="262">
        <f t="shared" si="36"/>
        <v>0</v>
      </c>
      <c r="V89" s="262">
        <f t="shared" si="36"/>
        <v>0</v>
      </c>
      <c r="W89" s="262">
        <f t="shared" si="36"/>
        <v>0</v>
      </c>
      <c r="X89" s="262">
        <f t="shared" si="36"/>
        <v>0</v>
      </c>
      <c r="Y89" s="262">
        <f t="shared" si="36"/>
        <v>0</v>
      </c>
      <c r="Z89" s="262">
        <f t="shared" si="36"/>
        <v>0</v>
      </c>
      <c r="AA89" s="262">
        <f t="shared" si="36"/>
        <v>0</v>
      </c>
      <c r="AB89" s="262">
        <f t="shared" si="36"/>
        <v>0</v>
      </c>
      <c r="AC89" s="262">
        <f t="shared" si="36"/>
        <v>0</v>
      </c>
      <c r="AD89" s="262">
        <f t="shared" si="36"/>
        <v>0</v>
      </c>
      <c r="AE89" s="262">
        <f t="shared" si="36"/>
        <v>0</v>
      </c>
      <c r="AF89" s="262">
        <f t="shared" si="36"/>
        <v>0</v>
      </c>
      <c r="AG89" s="262">
        <f t="shared" si="36"/>
        <v>0</v>
      </c>
      <c r="AH89" s="262">
        <f t="shared" si="36"/>
        <v>0</v>
      </c>
      <c r="AI89" s="262">
        <f t="shared" si="36"/>
        <v>0</v>
      </c>
      <c r="AJ89" s="262">
        <f t="shared" si="36"/>
        <v>0</v>
      </c>
      <c r="AK89" s="262">
        <f t="shared" si="36"/>
        <v>0</v>
      </c>
      <c r="AL89" s="262">
        <f t="shared" si="36"/>
        <v>0</v>
      </c>
      <c r="AM89" s="262">
        <f t="shared" si="36"/>
        <v>0</v>
      </c>
      <c r="AN89" s="262">
        <f t="shared" si="36"/>
        <v>0</v>
      </c>
      <c r="AO89" s="262">
        <f t="shared" si="36"/>
        <v>0</v>
      </c>
      <c r="AP89" s="262">
        <f t="shared" si="36"/>
        <v>0</v>
      </c>
    </row>
    <row r="90" spans="1:44" ht="15" thickBot="1" x14ac:dyDescent="0.25">
      <c r="A90" s="263" t="s">
        <v>556</v>
      </c>
      <c r="B90" s="264">
        <f t="shared" ref="B90:AP90" si="37">IF(AND(B87&gt;0,A87&lt;0),(B74-(B87/(B87-A87))),0)</f>
        <v>0</v>
      </c>
      <c r="C90" s="264">
        <f t="shared" si="37"/>
        <v>0</v>
      </c>
      <c r="D90" s="264">
        <f t="shared" si="37"/>
        <v>0</v>
      </c>
      <c r="E90" s="264">
        <f t="shared" si="37"/>
        <v>0</v>
      </c>
      <c r="F90" s="264">
        <f t="shared" si="37"/>
        <v>0</v>
      </c>
      <c r="G90" s="264">
        <f t="shared" si="37"/>
        <v>0</v>
      </c>
      <c r="H90" s="264">
        <f t="shared" si="37"/>
        <v>0</v>
      </c>
      <c r="I90" s="264">
        <f t="shared" si="37"/>
        <v>0</v>
      </c>
      <c r="J90" s="264">
        <f t="shared" si="37"/>
        <v>0</v>
      </c>
      <c r="K90" s="264">
        <f t="shared" si="37"/>
        <v>0</v>
      </c>
      <c r="L90" s="264">
        <f t="shared" si="37"/>
        <v>0</v>
      </c>
      <c r="M90" s="264">
        <f t="shared" si="37"/>
        <v>0</v>
      </c>
      <c r="N90" s="264">
        <f t="shared" si="37"/>
        <v>0</v>
      </c>
      <c r="O90" s="264">
        <f t="shared" si="37"/>
        <v>0</v>
      </c>
      <c r="P90" s="264">
        <f t="shared" si="37"/>
        <v>0</v>
      </c>
      <c r="Q90" s="264">
        <f t="shared" si="37"/>
        <v>0</v>
      </c>
      <c r="R90" s="264">
        <f t="shared" si="37"/>
        <v>0</v>
      </c>
      <c r="S90" s="264">
        <f t="shared" si="37"/>
        <v>0</v>
      </c>
      <c r="T90" s="264">
        <f t="shared" si="37"/>
        <v>0</v>
      </c>
      <c r="U90" s="264">
        <f t="shared" si="37"/>
        <v>0</v>
      </c>
      <c r="V90" s="264">
        <f t="shared" si="37"/>
        <v>0</v>
      </c>
      <c r="W90" s="264">
        <f t="shared" si="37"/>
        <v>0</v>
      </c>
      <c r="X90" s="264">
        <f t="shared" si="37"/>
        <v>0</v>
      </c>
      <c r="Y90" s="264">
        <f t="shared" si="37"/>
        <v>0</v>
      </c>
      <c r="Z90" s="264">
        <f t="shared" si="37"/>
        <v>0</v>
      </c>
      <c r="AA90" s="264">
        <f t="shared" si="37"/>
        <v>0</v>
      </c>
      <c r="AB90" s="264">
        <f t="shared" si="37"/>
        <v>0</v>
      </c>
      <c r="AC90" s="264">
        <f t="shared" si="37"/>
        <v>0</v>
      </c>
      <c r="AD90" s="264">
        <f t="shared" si="37"/>
        <v>0</v>
      </c>
      <c r="AE90" s="264">
        <f t="shared" si="37"/>
        <v>0</v>
      </c>
      <c r="AF90" s="264">
        <f t="shared" si="37"/>
        <v>0</v>
      </c>
      <c r="AG90" s="264">
        <f t="shared" si="37"/>
        <v>0</v>
      </c>
      <c r="AH90" s="264">
        <f t="shared" si="37"/>
        <v>0</v>
      </c>
      <c r="AI90" s="264">
        <f t="shared" si="37"/>
        <v>0</v>
      </c>
      <c r="AJ90" s="264">
        <f t="shared" si="37"/>
        <v>0</v>
      </c>
      <c r="AK90" s="264">
        <f t="shared" si="37"/>
        <v>0</v>
      </c>
      <c r="AL90" s="264">
        <f t="shared" si="37"/>
        <v>0</v>
      </c>
      <c r="AM90" s="264">
        <f t="shared" si="37"/>
        <v>0</v>
      </c>
      <c r="AN90" s="264">
        <f t="shared" si="37"/>
        <v>0</v>
      </c>
      <c r="AO90" s="264">
        <f t="shared" si="37"/>
        <v>0</v>
      </c>
      <c r="AP90" s="264">
        <f t="shared" si="37"/>
        <v>0</v>
      </c>
    </row>
    <row r="91" spans="1:44" x14ac:dyDescent="0.2">
      <c r="B91" s="265">
        <v>2025</v>
      </c>
      <c r="C91" s="265">
        <f>B91+1</f>
        <v>2026</v>
      </c>
      <c r="D91" s="192">
        <f t="shared" ref="D91:AP92" si="38">C91+1</f>
        <v>2027</v>
      </c>
      <c r="E91" s="192">
        <f t="shared" si="38"/>
        <v>2028</v>
      </c>
      <c r="F91" s="192">
        <f t="shared" si="38"/>
        <v>2029</v>
      </c>
      <c r="G91" s="192">
        <f t="shared" si="38"/>
        <v>2030</v>
      </c>
      <c r="H91" s="192">
        <f t="shared" si="38"/>
        <v>2031</v>
      </c>
      <c r="I91" s="192">
        <f t="shared" si="38"/>
        <v>2032</v>
      </c>
      <c r="J91" s="192">
        <f t="shared" si="38"/>
        <v>2033</v>
      </c>
      <c r="K91" s="192">
        <f t="shared" si="38"/>
        <v>2034</v>
      </c>
      <c r="L91" s="192">
        <f t="shared" si="38"/>
        <v>2035</v>
      </c>
      <c r="M91" s="192">
        <f t="shared" si="38"/>
        <v>2036</v>
      </c>
      <c r="N91" s="192">
        <f t="shared" si="38"/>
        <v>2037</v>
      </c>
      <c r="O91" s="192">
        <f t="shared" si="38"/>
        <v>2038</v>
      </c>
      <c r="P91" s="192">
        <f t="shared" si="38"/>
        <v>2039</v>
      </c>
      <c r="Q91" s="192">
        <f t="shared" si="38"/>
        <v>2040</v>
      </c>
      <c r="R91" s="192">
        <f t="shared" si="38"/>
        <v>2041</v>
      </c>
      <c r="S91" s="192">
        <f t="shared" si="38"/>
        <v>2042</v>
      </c>
      <c r="T91" s="192">
        <f t="shared" si="38"/>
        <v>2043</v>
      </c>
      <c r="U91" s="192">
        <f t="shared" si="38"/>
        <v>2044</v>
      </c>
      <c r="V91" s="192">
        <f t="shared" si="38"/>
        <v>2045</v>
      </c>
      <c r="W91" s="192">
        <f t="shared" si="38"/>
        <v>2046</v>
      </c>
      <c r="X91" s="192">
        <f t="shared" si="38"/>
        <v>2047</v>
      </c>
      <c r="Y91" s="192">
        <f t="shared" si="38"/>
        <v>2048</v>
      </c>
      <c r="Z91" s="192">
        <f t="shared" si="38"/>
        <v>2049</v>
      </c>
      <c r="AA91" s="192">
        <f t="shared" si="38"/>
        <v>2050</v>
      </c>
      <c r="AB91" s="192">
        <f t="shared" si="38"/>
        <v>2051</v>
      </c>
      <c r="AC91" s="192">
        <f t="shared" si="38"/>
        <v>2052</v>
      </c>
      <c r="AD91" s="192">
        <f t="shared" si="38"/>
        <v>2053</v>
      </c>
      <c r="AE91" s="192">
        <f t="shared" si="38"/>
        <v>2054</v>
      </c>
      <c r="AF91" s="192">
        <f t="shared" si="38"/>
        <v>2055</v>
      </c>
      <c r="AG91" s="192">
        <f t="shared" si="38"/>
        <v>2056</v>
      </c>
      <c r="AH91" s="192">
        <f t="shared" si="38"/>
        <v>2057</v>
      </c>
      <c r="AI91" s="192">
        <f t="shared" si="38"/>
        <v>2058</v>
      </c>
      <c r="AJ91" s="192">
        <f t="shared" si="38"/>
        <v>2059</v>
      </c>
      <c r="AK91" s="192">
        <f t="shared" si="38"/>
        <v>2060</v>
      </c>
      <c r="AL91" s="192">
        <f t="shared" si="38"/>
        <v>2061</v>
      </c>
      <c r="AM91" s="192">
        <f t="shared" si="38"/>
        <v>2062</v>
      </c>
      <c r="AN91" s="192">
        <f t="shared" si="38"/>
        <v>2063</v>
      </c>
      <c r="AO91" s="192">
        <f t="shared" si="38"/>
        <v>2064</v>
      </c>
      <c r="AP91" s="192">
        <f t="shared" si="38"/>
        <v>2065</v>
      </c>
    </row>
    <row r="92" spans="1:44" ht="12.75" x14ac:dyDescent="0.2">
      <c r="A92" s="266" t="s">
        <v>557</v>
      </c>
      <c r="B92" s="267">
        <v>1</v>
      </c>
      <c r="C92" s="267">
        <f>B92+1</f>
        <v>2</v>
      </c>
      <c r="D92" s="267">
        <f t="shared" si="38"/>
        <v>3</v>
      </c>
      <c r="E92" s="267">
        <f t="shared" si="38"/>
        <v>4</v>
      </c>
      <c r="F92" s="267">
        <f t="shared" si="38"/>
        <v>5</v>
      </c>
      <c r="G92" s="267">
        <f t="shared" si="38"/>
        <v>6</v>
      </c>
      <c r="H92" s="267">
        <f t="shared" si="38"/>
        <v>7</v>
      </c>
      <c r="I92" s="267">
        <f t="shared" si="38"/>
        <v>8</v>
      </c>
      <c r="J92" s="267">
        <f t="shared" si="38"/>
        <v>9</v>
      </c>
      <c r="K92" s="267">
        <f t="shared" si="38"/>
        <v>10</v>
      </c>
      <c r="L92" s="267">
        <f t="shared" si="38"/>
        <v>11</v>
      </c>
      <c r="M92" s="267">
        <f t="shared" si="38"/>
        <v>12</v>
      </c>
      <c r="N92" s="267"/>
      <c r="O92" s="267"/>
      <c r="P92" s="267"/>
      <c r="Q92" s="267"/>
      <c r="R92" s="267"/>
      <c r="S92" s="267"/>
      <c r="T92" s="267"/>
      <c r="U92" s="267"/>
      <c r="V92" s="267"/>
      <c r="W92" s="267"/>
      <c r="X92" s="267"/>
      <c r="Y92" s="267"/>
      <c r="Z92" s="267"/>
      <c r="AA92" s="267">
        <v>25</v>
      </c>
      <c r="AB92" s="267"/>
      <c r="AC92" s="267"/>
      <c r="AD92" s="267"/>
      <c r="AE92" s="267"/>
      <c r="AF92" s="267">
        <v>30</v>
      </c>
      <c r="AG92" s="267"/>
      <c r="AH92" s="267"/>
      <c r="AI92" s="267"/>
      <c r="AJ92" s="267"/>
      <c r="AK92" s="267"/>
      <c r="AL92" s="267"/>
      <c r="AM92" s="267"/>
      <c r="AN92" s="267"/>
      <c r="AO92" s="267"/>
      <c r="AP92" s="267">
        <v>40</v>
      </c>
    </row>
    <row r="93" spans="1:44" ht="12.75" x14ac:dyDescent="0.2">
      <c r="A93" s="268" t="s">
        <v>558</v>
      </c>
      <c r="B93" s="268"/>
      <c r="C93" s="268"/>
      <c r="D93" s="268"/>
      <c r="E93" s="268"/>
      <c r="F93" s="268"/>
      <c r="G93" s="268"/>
      <c r="H93" s="268"/>
      <c r="I93" s="268"/>
      <c r="J93" s="268"/>
      <c r="K93" s="268"/>
      <c r="L93" s="268"/>
      <c r="M93" s="268"/>
      <c r="N93" s="268"/>
      <c r="O93" s="268"/>
      <c r="P93" s="268"/>
      <c r="Q93" s="268"/>
      <c r="R93" s="268"/>
      <c r="S93" s="268"/>
      <c r="T93" s="268"/>
      <c r="U93" s="268"/>
      <c r="V93" s="268"/>
      <c r="W93" s="268"/>
      <c r="X93" s="268"/>
      <c r="Y93" s="268"/>
      <c r="Z93" s="268"/>
      <c r="AA93" s="268"/>
      <c r="AB93" s="268"/>
      <c r="AC93" s="268"/>
      <c r="AD93" s="268"/>
      <c r="AE93" s="268"/>
      <c r="AF93" s="268"/>
      <c r="AG93" s="268"/>
      <c r="AH93" s="268"/>
      <c r="AI93" s="268"/>
      <c r="AJ93" s="268"/>
      <c r="AK93" s="268"/>
      <c r="AL93" s="268"/>
      <c r="AM93" s="268"/>
      <c r="AN93" s="268"/>
      <c r="AO93" s="268"/>
      <c r="AP93" s="268"/>
    </row>
    <row r="94" spans="1:44" ht="12.75" x14ac:dyDescent="0.2">
      <c r="A94" s="268" t="s">
        <v>559</v>
      </c>
      <c r="B94" s="268"/>
      <c r="C94" s="268"/>
      <c r="D94" s="268"/>
      <c r="E94" s="268"/>
      <c r="F94" s="268"/>
      <c r="G94" s="268"/>
      <c r="H94" s="268"/>
      <c r="I94" s="268"/>
      <c r="J94" s="268"/>
      <c r="K94" s="268"/>
      <c r="L94" s="268"/>
      <c r="M94" s="268"/>
      <c r="N94" s="268"/>
      <c r="O94" s="268"/>
      <c r="P94" s="268"/>
      <c r="Q94" s="268"/>
      <c r="R94" s="268"/>
      <c r="S94" s="268"/>
      <c r="T94" s="268"/>
      <c r="U94" s="268"/>
      <c r="V94" s="268"/>
      <c r="W94" s="268"/>
      <c r="X94" s="268"/>
      <c r="Y94" s="268"/>
      <c r="Z94" s="268"/>
      <c r="AA94" s="268"/>
      <c r="AB94" s="268"/>
      <c r="AC94" s="268"/>
      <c r="AD94" s="268"/>
      <c r="AE94" s="268"/>
      <c r="AF94" s="268"/>
      <c r="AG94" s="268"/>
      <c r="AH94" s="268"/>
      <c r="AI94" s="268"/>
      <c r="AJ94" s="268"/>
      <c r="AK94" s="268"/>
      <c r="AL94" s="268"/>
      <c r="AM94" s="268"/>
      <c r="AN94" s="268"/>
      <c r="AO94" s="268"/>
      <c r="AP94" s="268"/>
    </row>
    <row r="95" spans="1:44" ht="12.75" x14ac:dyDescent="0.2">
      <c r="A95" s="268" t="s">
        <v>560</v>
      </c>
      <c r="B95" s="268"/>
      <c r="C95" s="268"/>
      <c r="D95" s="268"/>
      <c r="E95" s="268"/>
      <c r="F95" s="268"/>
      <c r="G95" s="268"/>
      <c r="H95" s="268"/>
      <c r="I95" s="268"/>
      <c r="J95" s="268"/>
      <c r="K95" s="268"/>
      <c r="L95" s="268"/>
      <c r="M95" s="268"/>
      <c r="N95" s="268"/>
      <c r="O95" s="268"/>
      <c r="P95" s="268"/>
      <c r="Q95" s="268"/>
      <c r="R95" s="268"/>
      <c r="S95" s="268"/>
      <c r="T95" s="268"/>
      <c r="U95" s="268"/>
      <c r="V95" s="268"/>
      <c r="W95" s="268"/>
      <c r="X95" s="268"/>
      <c r="Y95" s="268"/>
      <c r="Z95" s="268"/>
      <c r="AA95" s="268"/>
      <c r="AB95" s="268"/>
      <c r="AC95" s="268"/>
      <c r="AD95" s="268"/>
      <c r="AE95" s="268"/>
      <c r="AF95" s="268"/>
      <c r="AG95" s="268"/>
      <c r="AH95" s="268"/>
      <c r="AI95" s="268"/>
      <c r="AJ95" s="268"/>
      <c r="AK95" s="268"/>
      <c r="AL95" s="268"/>
      <c r="AM95" s="268"/>
      <c r="AN95" s="268"/>
      <c r="AO95" s="268"/>
      <c r="AP95" s="268"/>
    </row>
    <row r="96" spans="1:44" ht="12.75" x14ac:dyDescent="0.2">
      <c r="A96" s="267" t="s">
        <v>561</v>
      </c>
      <c r="B96" s="267"/>
      <c r="C96" s="267"/>
      <c r="D96" s="267"/>
      <c r="E96" s="267"/>
      <c r="F96" s="267"/>
      <c r="G96" s="267"/>
      <c r="H96" s="267"/>
      <c r="I96" s="267"/>
      <c r="J96" s="267"/>
      <c r="K96" s="267"/>
      <c r="L96" s="267"/>
      <c r="M96" s="267"/>
      <c r="N96" s="267"/>
      <c r="O96" s="267"/>
      <c r="P96" s="267"/>
      <c r="Q96" s="267"/>
      <c r="R96" s="267"/>
      <c r="S96" s="267"/>
      <c r="T96" s="267"/>
      <c r="U96" s="267"/>
      <c r="V96" s="267"/>
      <c r="W96" s="267"/>
      <c r="X96" s="267"/>
      <c r="Y96" s="267"/>
      <c r="Z96" s="267"/>
      <c r="AA96" s="267"/>
      <c r="AB96" s="267"/>
      <c r="AC96" s="267"/>
      <c r="AD96" s="267"/>
      <c r="AE96" s="267"/>
      <c r="AF96" s="267"/>
      <c r="AG96" s="267"/>
      <c r="AH96" s="267"/>
      <c r="AI96" s="267"/>
      <c r="AJ96" s="267"/>
      <c r="AK96" s="267"/>
      <c r="AL96" s="267"/>
      <c r="AM96" s="267"/>
      <c r="AN96" s="267"/>
      <c r="AO96" s="267"/>
      <c r="AP96" s="267"/>
    </row>
    <row r="97" spans="1:71" ht="48.75" customHeight="1" x14ac:dyDescent="0.2">
      <c r="A97" s="413" t="s">
        <v>562</v>
      </c>
      <c r="B97" s="413"/>
      <c r="C97" s="413"/>
      <c r="D97" s="413"/>
      <c r="E97" s="413"/>
      <c r="F97" s="413"/>
      <c r="G97" s="413"/>
      <c r="H97" s="413"/>
      <c r="I97" s="413"/>
      <c r="J97" s="413"/>
      <c r="K97" s="413"/>
      <c r="L97" s="413"/>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6"/>
      <c r="AL97" s="256"/>
      <c r="AM97" s="256"/>
      <c r="AN97" s="256"/>
      <c r="AO97" s="256"/>
      <c r="AP97" s="256"/>
    </row>
    <row r="98" spans="1:71" ht="16.5" hidden="1" thickBot="1" x14ac:dyDescent="0.25">
      <c r="C98" s="269"/>
    </row>
    <row r="99" spans="1:71" s="275" customFormat="1" ht="16.5" hidden="1" thickTop="1" x14ac:dyDescent="0.2">
      <c r="A99" s="270" t="s">
        <v>563</v>
      </c>
      <c r="B99" s="271">
        <f>B81*B85</f>
        <v>-11824346.830391251</v>
      </c>
      <c r="C99" s="272">
        <f>C81*C85</f>
        <v>0</v>
      </c>
      <c r="D99" s="272">
        <f t="shared" ref="D99:AP99" si="39">D81*D85</f>
        <v>0</v>
      </c>
      <c r="E99" s="272">
        <f t="shared" si="39"/>
        <v>0</v>
      </c>
      <c r="F99" s="272">
        <f t="shared" si="39"/>
        <v>0</v>
      </c>
      <c r="G99" s="272">
        <f t="shared" si="39"/>
        <v>0</v>
      </c>
      <c r="H99" s="272">
        <f t="shared" si="39"/>
        <v>0</v>
      </c>
      <c r="I99" s="272">
        <f t="shared" si="39"/>
        <v>0</v>
      </c>
      <c r="J99" s="272">
        <f>J81*J85</f>
        <v>0</v>
      </c>
      <c r="K99" s="272">
        <f t="shared" si="39"/>
        <v>0</v>
      </c>
      <c r="L99" s="272">
        <f>L81*L85</f>
        <v>0</v>
      </c>
      <c r="M99" s="272">
        <f t="shared" si="39"/>
        <v>0</v>
      </c>
      <c r="N99" s="272">
        <f t="shared" si="39"/>
        <v>0</v>
      </c>
      <c r="O99" s="272">
        <f t="shared" si="39"/>
        <v>0</v>
      </c>
      <c r="P99" s="272">
        <f t="shared" si="39"/>
        <v>0</v>
      </c>
      <c r="Q99" s="272">
        <f t="shared" si="39"/>
        <v>0</v>
      </c>
      <c r="R99" s="272">
        <f t="shared" si="39"/>
        <v>0</v>
      </c>
      <c r="S99" s="272">
        <f t="shared" si="39"/>
        <v>0</v>
      </c>
      <c r="T99" s="272">
        <f t="shared" si="39"/>
        <v>0</v>
      </c>
      <c r="U99" s="272">
        <f t="shared" si="39"/>
        <v>0</v>
      </c>
      <c r="V99" s="272">
        <f t="shared" si="39"/>
        <v>0</v>
      </c>
      <c r="W99" s="272">
        <f t="shared" si="39"/>
        <v>0</v>
      </c>
      <c r="X99" s="272">
        <f t="shared" si="39"/>
        <v>0</v>
      </c>
      <c r="Y99" s="272">
        <f t="shared" si="39"/>
        <v>0</v>
      </c>
      <c r="Z99" s="272">
        <f t="shared" si="39"/>
        <v>0</v>
      </c>
      <c r="AA99" s="272">
        <f t="shared" si="39"/>
        <v>0</v>
      </c>
      <c r="AB99" s="272">
        <f t="shared" si="39"/>
        <v>0</v>
      </c>
      <c r="AC99" s="272">
        <f t="shared" si="39"/>
        <v>0</v>
      </c>
      <c r="AD99" s="272">
        <f t="shared" si="39"/>
        <v>0</v>
      </c>
      <c r="AE99" s="272">
        <f t="shared" si="39"/>
        <v>0</v>
      </c>
      <c r="AF99" s="272">
        <f t="shared" si="39"/>
        <v>0</v>
      </c>
      <c r="AG99" s="272">
        <f t="shared" si="39"/>
        <v>0</v>
      </c>
      <c r="AH99" s="272">
        <f t="shared" si="39"/>
        <v>0</v>
      </c>
      <c r="AI99" s="272">
        <f t="shared" si="39"/>
        <v>0</v>
      </c>
      <c r="AJ99" s="272">
        <f t="shared" si="39"/>
        <v>0</v>
      </c>
      <c r="AK99" s="272">
        <f t="shared" si="39"/>
        <v>0</v>
      </c>
      <c r="AL99" s="272">
        <f t="shared" si="39"/>
        <v>0</v>
      </c>
      <c r="AM99" s="272">
        <f t="shared" si="39"/>
        <v>0</v>
      </c>
      <c r="AN99" s="272">
        <f t="shared" si="39"/>
        <v>0</v>
      </c>
      <c r="AO99" s="272">
        <f t="shared" si="39"/>
        <v>0</v>
      </c>
      <c r="AP99" s="272">
        <f t="shared" si="39"/>
        <v>0</v>
      </c>
      <c r="AQ99" s="273">
        <f>SUM(B99:AP99)</f>
        <v>-11824346.830391251</v>
      </c>
      <c r="AR99" s="274"/>
      <c r="AS99" s="274"/>
    </row>
    <row r="100" spans="1:71" s="278" customFormat="1" hidden="1" x14ac:dyDescent="0.2">
      <c r="A100" s="276">
        <f>AQ99</f>
        <v>-11824346.830391251</v>
      </c>
      <c r="B100" s="277"/>
      <c r="C100" s="236"/>
      <c r="D100" s="236"/>
      <c r="E100" s="236"/>
      <c r="F100" s="236"/>
      <c r="G100" s="236"/>
      <c r="H100" s="236"/>
      <c r="I100" s="236"/>
      <c r="J100" s="236"/>
      <c r="K100" s="236"/>
      <c r="L100" s="236"/>
      <c r="M100" s="236"/>
      <c r="N100" s="236"/>
      <c r="O100" s="236"/>
      <c r="P100" s="236"/>
      <c r="Q100" s="236"/>
      <c r="R100" s="236"/>
      <c r="S100" s="236"/>
      <c r="T100" s="236"/>
      <c r="U100" s="236"/>
      <c r="V100" s="236"/>
      <c r="W100" s="236"/>
      <c r="X100" s="236"/>
      <c r="Y100" s="236"/>
      <c r="Z100" s="236"/>
      <c r="AA100" s="236"/>
      <c r="AB100" s="236"/>
      <c r="AC100" s="236"/>
      <c r="AD100" s="236"/>
      <c r="AE100" s="236"/>
      <c r="AF100" s="236"/>
      <c r="AG100" s="236"/>
      <c r="AH100" s="236"/>
      <c r="AI100" s="236"/>
      <c r="AJ100" s="236"/>
      <c r="AK100" s="236"/>
      <c r="AL100" s="236"/>
      <c r="AM100" s="236"/>
      <c r="AN100" s="236"/>
      <c r="AO100" s="236"/>
      <c r="AP100" s="236"/>
      <c r="AQ100" s="193"/>
      <c r="AR100" s="193"/>
      <c r="AS100" s="193"/>
    </row>
    <row r="101" spans="1:71" s="278" customFormat="1" hidden="1" x14ac:dyDescent="0.2">
      <c r="A101" s="276">
        <f>AP87</f>
        <v>-14094177.461577136</v>
      </c>
      <c r="B101" s="277"/>
      <c r="C101" s="236"/>
      <c r="D101" s="236"/>
      <c r="E101" s="236"/>
      <c r="F101" s="236"/>
      <c r="G101" s="236"/>
      <c r="H101" s="236"/>
      <c r="I101" s="236"/>
      <c r="J101" s="236"/>
      <c r="K101" s="236"/>
      <c r="L101" s="236"/>
      <c r="M101" s="236"/>
      <c r="N101" s="236"/>
      <c r="O101" s="236"/>
      <c r="P101" s="236"/>
      <c r="Q101" s="236"/>
      <c r="R101" s="236"/>
      <c r="S101" s="236"/>
      <c r="T101" s="236"/>
      <c r="U101" s="236"/>
      <c r="V101" s="236"/>
      <c r="W101" s="236"/>
      <c r="X101" s="236"/>
      <c r="Y101" s="236"/>
      <c r="Z101" s="236"/>
      <c r="AA101" s="236"/>
      <c r="AB101" s="236"/>
      <c r="AC101" s="236"/>
      <c r="AD101" s="236"/>
      <c r="AE101" s="236"/>
      <c r="AF101" s="236"/>
      <c r="AG101" s="236"/>
      <c r="AH101" s="236"/>
      <c r="AI101" s="236"/>
      <c r="AJ101" s="236"/>
      <c r="AK101" s="236"/>
      <c r="AL101" s="236"/>
      <c r="AM101" s="236"/>
      <c r="AN101" s="236"/>
      <c r="AO101" s="236"/>
      <c r="AP101" s="236"/>
      <c r="AQ101" s="193"/>
      <c r="AR101" s="193"/>
      <c r="AS101" s="193"/>
    </row>
    <row r="102" spans="1:71" s="278" customFormat="1" hidden="1" x14ac:dyDescent="0.2">
      <c r="A102" s="279" t="s">
        <v>564</v>
      </c>
      <c r="B102" s="280">
        <f>(A101+-A100)/-A100</f>
        <v>-0.19196245371895779</v>
      </c>
      <c r="C102" s="236"/>
      <c r="D102" s="236"/>
      <c r="E102" s="236"/>
      <c r="F102" s="236"/>
      <c r="G102" s="236"/>
      <c r="H102" s="236"/>
      <c r="I102" s="236"/>
      <c r="J102" s="236"/>
      <c r="K102" s="236"/>
      <c r="L102" s="236"/>
      <c r="M102" s="236"/>
      <c r="N102" s="236"/>
      <c r="O102" s="236"/>
      <c r="P102" s="236"/>
      <c r="Q102" s="236"/>
      <c r="R102" s="236"/>
      <c r="S102" s="236"/>
      <c r="T102" s="236"/>
      <c r="U102" s="236"/>
      <c r="V102" s="236"/>
      <c r="W102" s="236"/>
      <c r="X102" s="236"/>
      <c r="Y102" s="236"/>
      <c r="Z102" s="236"/>
      <c r="AA102" s="236"/>
      <c r="AB102" s="236"/>
      <c r="AC102" s="236"/>
      <c r="AD102" s="236"/>
      <c r="AE102" s="236"/>
      <c r="AF102" s="236"/>
      <c r="AG102" s="236"/>
      <c r="AH102" s="236"/>
      <c r="AI102" s="236"/>
      <c r="AJ102" s="236"/>
      <c r="AK102" s="236"/>
      <c r="AL102" s="236"/>
      <c r="AM102" s="236"/>
      <c r="AN102" s="236"/>
      <c r="AO102" s="236"/>
      <c r="AP102" s="236"/>
      <c r="AQ102" s="193"/>
      <c r="AR102" s="193"/>
      <c r="AS102" s="193"/>
    </row>
    <row r="103" spans="1:71" s="278" customFormat="1" hidden="1" x14ac:dyDescent="0.2">
      <c r="A103" s="281"/>
      <c r="B103" s="236"/>
      <c r="C103" s="236"/>
      <c r="D103" s="236"/>
      <c r="E103" s="236"/>
      <c r="F103" s="236"/>
      <c r="G103" s="236"/>
      <c r="H103" s="236"/>
      <c r="I103" s="236"/>
      <c r="J103" s="236"/>
      <c r="K103" s="236"/>
      <c r="L103" s="236"/>
      <c r="M103" s="236"/>
      <c r="N103" s="236"/>
      <c r="O103" s="236"/>
      <c r="P103" s="236"/>
      <c r="Q103" s="236"/>
      <c r="R103" s="236"/>
      <c r="S103" s="236"/>
      <c r="T103" s="236"/>
      <c r="U103" s="236"/>
      <c r="V103" s="236"/>
      <c r="W103" s="236"/>
      <c r="X103" s="236"/>
      <c r="Y103" s="236"/>
      <c r="Z103" s="236"/>
      <c r="AA103" s="236"/>
      <c r="AB103" s="236"/>
      <c r="AC103" s="236"/>
      <c r="AD103" s="236"/>
      <c r="AE103" s="236"/>
      <c r="AF103" s="236"/>
      <c r="AG103" s="236"/>
      <c r="AH103" s="236"/>
      <c r="AI103" s="236"/>
      <c r="AJ103" s="236"/>
      <c r="AK103" s="236"/>
      <c r="AL103" s="236"/>
      <c r="AM103" s="236"/>
      <c r="AN103" s="236"/>
      <c r="AO103" s="236"/>
      <c r="AP103" s="236"/>
      <c r="AQ103" s="193"/>
      <c r="AR103" s="193"/>
      <c r="AS103" s="193"/>
    </row>
    <row r="104" spans="1:71" ht="12.75" hidden="1" x14ac:dyDescent="0.2">
      <c r="A104" s="282" t="s">
        <v>565</v>
      </c>
      <c r="B104" s="282" t="s">
        <v>566</v>
      </c>
      <c r="C104" s="282" t="s">
        <v>567</v>
      </c>
      <c r="D104" s="282" t="s">
        <v>568</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hidden="1" x14ac:dyDescent="0.2">
      <c r="A105" s="284">
        <f>G30/1000/1000</f>
        <v>-14.094177443963805</v>
      </c>
      <c r="B105" s="285">
        <f>L88</f>
        <v>0</v>
      </c>
      <c r="C105" s="286" t="str">
        <f>G28</f>
        <v>не окупается</v>
      </c>
      <c r="D105" s="286" t="str">
        <f>G29</f>
        <v>не окупается</v>
      </c>
      <c r="E105" s="194" t="s">
        <v>569</v>
      </c>
      <c r="F105" s="194"/>
      <c r="G105" s="194"/>
      <c r="H105" s="194"/>
      <c r="I105" s="194"/>
      <c r="J105" s="194"/>
      <c r="K105" s="194"/>
      <c r="L105" s="194"/>
      <c r="M105" s="194"/>
      <c r="N105" s="194"/>
      <c r="O105" s="194"/>
      <c r="P105" s="194"/>
      <c r="Q105" s="194"/>
      <c r="R105" s="194"/>
      <c r="S105" s="194"/>
      <c r="T105" s="194"/>
      <c r="U105" s="194"/>
      <c r="V105" s="194"/>
      <c r="W105" s="194"/>
      <c r="X105" s="194"/>
      <c r="Y105" s="194"/>
      <c r="Z105" s="194"/>
      <c r="AA105" s="194"/>
      <c r="AB105" s="194"/>
      <c r="AC105" s="194"/>
      <c r="AD105" s="194"/>
      <c r="AE105" s="194"/>
      <c r="AF105" s="194"/>
      <c r="AG105" s="194"/>
      <c r="AH105" s="194"/>
      <c r="AI105" s="194"/>
      <c r="AJ105" s="194"/>
      <c r="AK105" s="194"/>
      <c r="AL105" s="194"/>
      <c r="AM105" s="194"/>
      <c r="AN105" s="194"/>
      <c r="AO105" s="194"/>
      <c r="AP105" s="194"/>
      <c r="AQ105" s="194"/>
      <c r="AR105" s="194"/>
      <c r="AS105" s="194"/>
    </row>
    <row r="106" spans="1:71" ht="12.75" hidden="1" x14ac:dyDescent="0.2">
      <c r="A106" s="287"/>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hidden="1" x14ac:dyDescent="0.2">
      <c r="A107" s="288"/>
      <c r="B107" s="289">
        <v>2016</v>
      </c>
      <c r="C107" s="289">
        <v>2017</v>
      </c>
      <c r="D107" s="290">
        <f t="shared" ref="D107:AP107" si="40">C107+1</f>
        <v>2018</v>
      </c>
      <c r="E107" s="290">
        <f t="shared" si="40"/>
        <v>2019</v>
      </c>
      <c r="F107" s="290">
        <f t="shared" si="40"/>
        <v>2020</v>
      </c>
      <c r="G107" s="290">
        <f t="shared" si="40"/>
        <v>2021</v>
      </c>
      <c r="H107" s="290">
        <f t="shared" si="40"/>
        <v>2022</v>
      </c>
      <c r="I107" s="290">
        <f t="shared" si="40"/>
        <v>2023</v>
      </c>
      <c r="J107" s="290">
        <f t="shared" si="40"/>
        <v>2024</v>
      </c>
      <c r="K107" s="290">
        <f t="shared" si="40"/>
        <v>2025</v>
      </c>
      <c r="L107" s="290">
        <f t="shared" si="40"/>
        <v>2026</v>
      </c>
      <c r="M107" s="290">
        <f t="shared" si="40"/>
        <v>2027</v>
      </c>
      <c r="N107" s="290">
        <f t="shared" si="40"/>
        <v>2028</v>
      </c>
      <c r="O107" s="290">
        <f t="shared" si="40"/>
        <v>2029</v>
      </c>
      <c r="P107" s="290">
        <f t="shared" si="40"/>
        <v>2030</v>
      </c>
      <c r="Q107" s="290">
        <f t="shared" si="40"/>
        <v>2031</v>
      </c>
      <c r="R107" s="290">
        <f t="shared" si="40"/>
        <v>2032</v>
      </c>
      <c r="S107" s="290">
        <f t="shared" si="40"/>
        <v>2033</v>
      </c>
      <c r="T107" s="290">
        <f t="shared" si="40"/>
        <v>2034</v>
      </c>
      <c r="U107" s="290">
        <f t="shared" si="40"/>
        <v>2035</v>
      </c>
      <c r="V107" s="290">
        <f t="shared" si="40"/>
        <v>2036</v>
      </c>
      <c r="W107" s="290">
        <f t="shared" si="40"/>
        <v>2037</v>
      </c>
      <c r="X107" s="290">
        <f t="shared" si="40"/>
        <v>2038</v>
      </c>
      <c r="Y107" s="290">
        <f t="shared" si="40"/>
        <v>2039</v>
      </c>
      <c r="Z107" s="290">
        <f t="shared" si="40"/>
        <v>2040</v>
      </c>
      <c r="AA107" s="290">
        <f t="shared" si="40"/>
        <v>2041</v>
      </c>
      <c r="AB107" s="290">
        <f t="shared" si="40"/>
        <v>2042</v>
      </c>
      <c r="AC107" s="290">
        <f t="shared" si="40"/>
        <v>2043</v>
      </c>
      <c r="AD107" s="290">
        <f t="shared" si="40"/>
        <v>2044</v>
      </c>
      <c r="AE107" s="290">
        <f t="shared" si="40"/>
        <v>2045</v>
      </c>
      <c r="AF107" s="290">
        <f t="shared" si="40"/>
        <v>2046</v>
      </c>
      <c r="AG107" s="290">
        <f t="shared" si="40"/>
        <v>2047</v>
      </c>
      <c r="AH107" s="290">
        <f t="shared" si="40"/>
        <v>2048</v>
      </c>
      <c r="AI107" s="290">
        <f t="shared" si="40"/>
        <v>2049</v>
      </c>
      <c r="AJ107" s="290">
        <f t="shared" si="40"/>
        <v>2050</v>
      </c>
      <c r="AK107" s="290">
        <f t="shared" si="40"/>
        <v>2051</v>
      </c>
      <c r="AL107" s="290">
        <f t="shared" si="40"/>
        <v>2052</v>
      </c>
      <c r="AM107" s="290">
        <f t="shared" si="40"/>
        <v>2053</v>
      </c>
      <c r="AN107" s="290">
        <f t="shared" si="40"/>
        <v>2054</v>
      </c>
      <c r="AO107" s="290">
        <f t="shared" si="40"/>
        <v>2055</v>
      </c>
      <c r="AP107" s="290">
        <f t="shared" si="40"/>
        <v>2056</v>
      </c>
      <c r="AT107" s="278"/>
      <c r="AU107" s="278"/>
      <c r="AV107" s="278"/>
      <c r="AW107" s="278"/>
      <c r="AX107" s="278"/>
      <c r="AY107" s="278"/>
      <c r="AZ107" s="278"/>
      <c r="BA107" s="278"/>
      <c r="BB107" s="278"/>
      <c r="BC107" s="278"/>
      <c r="BD107" s="278"/>
      <c r="BE107" s="278"/>
      <c r="BF107" s="278"/>
      <c r="BG107" s="278"/>
    </row>
    <row r="108" spans="1:71" ht="12.75" hidden="1" x14ac:dyDescent="0.2">
      <c r="A108" s="292" t="e">
        <f t="shared" ref="A108:F108" si="41">A109*$B$111*$B$112*1000</f>
        <v>#VALUE!</v>
      </c>
      <c r="B108" s="292">
        <f t="shared" si="41"/>
        <v>0</v>
      </c>
      <c r="C108" s="292">
        <f t="shared" si="41"/>
        <v>0</v>
      </c>
      <c r="D108" s="292">
        <f t="shared" si="41"/>
        <v>0</v>
      </c>
      <c r="E108" s="292">
        <f t="shared" si="41"/>
        <v>0</v>
      </c>
      <c r="F108" s="292">
        <f t="shared" si="41"/>
        <v>0</v>
      </c>
      <c r="G108" s="292">
        <f>G109*$B$111*$B$112*1000</f>
        <v>0</v>
      </c>
      <c r="H108" s="292">
        <f>H109*$B$111*$B$112*1000</f>
        <v>0</v>
      </c>
      <c r="I108" s="292">
        <f t="shared" ref="I108:AP108" si="42">I109*$B$111*$B$112*1000</f>
        <v>0</v>
      </c>
      <c r="J108" s="292">
        <f t="shared" si="42"/>
        <v>0</v>
      </c>
      <c r="K108" s="292">
        <f t="shared" si="42"/>
        <v>0</v>
      </c>
      <c r="L108" s="292">
        <f t="shared" si="42"/>
        <v>0</v>
      </c>
      <c r="M108" s="292">
        <f t="shared" si="42"/>
        <v>0</v>
      </c>
      <c r="N108" s="292">
        <f t="shared" si="42"/>
        <v>0</v>
      </c>
      <c r="O108" s="292">
        <f t="shared" si="42"/>
        <v>0</v>
      </c>
      <c r="P108" s="292">
        <f t="shared" si="42"/>
        <v>0</v>
      </c>
      <c r="Q108" s="292">
        <f t="shared" si="42"/>
        <v>0</v>
      </c>
      <c r="R108" s="292">
        <f t="shared" si="42"/>
        <v>0</v>
      </c>
      <c r="S108" s="292">
        <f t="shared" si="42"/>
        <v>0</v>
      </c>
      <c r="T108" s="292">
        <f t="shared" si="42"/>
        <v>0</v>
      </c>
      <c r="U108" s="292">
        <f t="shared" si="42"/>
        <v>0</v>
      </c>
      <c r="V108" s="292">
        <f t="shared" si="42"/>
        <v>0</v>
      </c>
      <c r="W108" s="292">
        <f t="shared" si="42"/>
        <v>0</v>
      </c>
      <c r="X108" s="292">
        <f t="shared" si="42"/>
        <v>0</v>
      </c>
      <c r="Y108" s="292">
        <f t="shared" si="42"/>
        <v>0</v>
      </c>
      <c r="Z108" s="292">
        <f t="shared" si="42"/>
        <v>0</v>
      </c>
      <c r="AA108" s="292">
        <f t="shared" si="42"/>
        <v>0</v>
      </c>
      <c r="AB108" s="292">
        <f t="shared" si="42"/>
        <v>0</v>
      </c>
      <c r="AC108" s="292">
        <f t="shared" si="42"/>
        <v>0</v>
      </c>
      <c r="AD108" s="292">
        <f t="shared" si="42"/>
        <v>0</v>
      </c>
      <c r="AE108" s="292">
        <f t="shared" si="42"/>
        <v>0</v>
      </c>
      <c r="AF108" s="292">
        <f t="shared" si="42"/>
        <v>0</v>
      </c>
      <c r="AG108" s="292">
        <f t="shared" si="42"/>
        <v>0</v>
      </c>
      <c r="AH108" s="292">
        <f t="shared" si="42"/>
        <v>0</v>
      </c>
      <c r="AI108" s="292">
        <f t="shared" si="42"/>
        <v>0</v>
      </c>
      <c r="AJ108" s="292">
        <f t="shared" si="42"/>
        <v>0</v>
      </c>
      <c r="AK108" s="292">
        <f t="shared" si="42"/>
        <v>0</v>
      </c>
      <c r="AL108" s="292">
        <f t="shared" si="42"/>
        <v>0</v>
      </c>
      <c r="AM108" s="292">
        <f t="shared" si="42"/>
        <v>0</v>
      </c>
      <c r="AN108" s="292">
        <f t="shared" si="42"/>
        <v>0</v>
      </c>
      <c r="AO108" s="292">
        <f t="shared" si="42"/>
        <v>0</v>
      </c>
      <c r="AP108" s="292">
        <f t="shared" si="42"/>
        <v>0</v>
      </c>
      <c r="AT108" s="278"/>
      <c r="AU108" s="278"/>
      <c r="AV108" s="278"/>
      <c r="AW108" s="278"/>
      <c r="AX108" s="278"/>
      <c r="AY108" s="278"/>
      <c r="AZ108" s="278"/>
      <c r="BA108" s="278"/>
      <c r="BB108" s="278"/>
      <c r="BC108" s="278"/>
      <c r="BD108" s="278"/>
      <c r="BE108" s="278"/>
      <c r="BF108" s="278"/>
      <c r="BG108" s="278"/>
    </row>
    <row r="109" spans="1:71" ht="12.75" hidden="1" x14ac:dyDescent="0.2">
      <c r="A109" s="291" t="s">
        <v>570</v>
      </c>
      <c r="B109" s="290"/>
      <c r="C109" s="290">
        <f>B109+$I$120*C113</f>
        <v>0</v>
      </c>
      <c r="D109" s="290">
        <f>C109+$I$120*D113</f>
        <v>0</v>
      </c>
      <c r="E109" s="290">
        <f>D109+$I$120*E113</f>
        <v>0</v>
      </c>
      <c r="F109" s="290">
        <f t="shared" ref="F109:AP109" si="43">E109+$I$120*F113</f>
        <v>0</v>
      </c>
      <c r="G109" s="290">
        <f>F109+$I$120*G113</f>
        <v>0</v>
      </c>
      <c r="H109" s="290">
        <f>G109+$I$120*H113</f>
        <v>0</v>
      </c>
      <c r="I109" s="290">
        <f t="shared" si="43"/>
        <v>0</v>
      </c>
      <c r="J109" s="290">
        <f t="shared" si="43"/>
        <v>0</v>
      </c>
      <c r="K109" s="290">
        <f t="shared" si="43"/>
        <v>0</v>
      </c>
      <c r="L109" s="290">
        <f t="shared" si="43"/>
        <v>0</v>
      </c>
      <c r="M109" s="290">
        <f t="shared" si="43"/>
        <v>0</v>
      </c>
      <c r="N109" s="290">
        <f t="shared" si="43"/>
        <v>0</v>
      </c>
      <c r="O109" s="290">
        <f t="shared" si="43"/>
        <v>0</v>
      </c>
      <c r="P109" s="290">
        <f t="shared" si="43"/>
        <v>0</v>
      </c>
      <c r="Q109" s="290">
        <f t="shared" si="43"/>
        <v>0</v>
      </c>
      <c r="R109" s="290">
        <f t="shared" si="43"/>
        <v>0</v>
      </c>
      <c r="S109" s="290">
        <f t="shared" si="43"/>
        <v>0</v>
      </c>
      <c r="T109" s="290">
        <f t="shared" si="43"/>
        <v>0</v>
      </c>
      <c r="U109" s="290">
        <f t="shared" si="43"/>
        <v>0</v>
      </c>
      <c r="V109" s="290">
        <f t="shared" si="43"/>
        <v>0</v>
      </c>
      <c r="W109" s="290">
        <f t="shared" si="43"/>
        <v>0</v>
      </c>
      <c r="X109" s="290">
        <f t="shared" si="43"/>
        <v>0</v>
      </c>
      <c r="Y109" s="290">
        <f t="shared" si="43"/>
        <v>0</v>
      </c>
      <c r="Z109" s="290">
        <f t="shared" si="43"/>
        <v>0</v>
      </c>
      <c r="AA109" s="290">
        <f t="shared" si="43"/>
        <v>0</v>
      </c>
      <c r="AB109" s="290">
        <f t="shared" si="43"/>
        <v>0</v>
      </c>
      <c r="AC109" s="290">
        <f t="shared" si="43"/>
        <v>0</v>
      </c>
      <c r="AD109" s="290">
        <f t="shared" si="43"/>
        <v>0</v>
      </c>
      <c r="AE109" s="290">
        <f t="shared" si="43"/>
        <v>0</v>
      </c>
      <c r="AF109" s="290">
        <f t="shared" si="43"/>
        <v>0</v>
      </c>
      <c r="AG109" s="290">
        <f t="shared" si="43"/>
        <v>0</v>
      </c>
      <c r="AH109" s="290">
        <f t="shared" si="43"/>
        <v>0</v>
      </c>
      <c r="AI109" s="290">
        <f t="shared" si="43"/>
        <v>0</v>
      </c>
      <c r="AJ109" s="290">
        <f t="shared" si="43"/>
        <v>0</v>
      </c>
      <c r="AK109" s="290">
        <f t="shared" si="43"/>
        <v>0</v>
      </c>
      <c r="AL109" s="290">
        <f t="shared" si="43"/>
        <v>0</v>
      </c>
      <c r="AM109" s="290">
        <f t="shared" si="43"/>
        <v>0</v>
      </c>
      <c r="AN109" s="290">
        <f t="shared" si="43"/>
        <v>0</v>
      </c>
      <c r="AO109" s="290">
        <f t="shared" si="43"/>
        <v>0</v>
      </c>
      <c r="AP109" s="290">
        <f t="shared" si="43"/>
        <v>0</v>
      </c>
      <c r="AT109" s="278"/>
      <c r="AU109" s="278"/>
      <c r="AV109" s="278"/>
      <c r="AW109" s="278"/>
      <c r="AX109" s="278"/>
      <c r="AY109" s="278"/>
      <c r="AZ109" s="278"/>
      <c r="BA109" s="278"/>
      <c r="BB109" s="278"/>
      <c r="BC109" s="278"/>
      <c r="BD109" s="278"/>
      <c r="BE109" s="278"/>
      <c r="BF109" s="278"/>
      <c r="BG109" s="278"/>
    </row>
    <row r="110" spans="1:71" ht="12.75" hidden="1" x14ac:dyDescent="0.2">
      <c r="A110" s="291" t="s">
        <v>571</v>
      </c>
      <c r="B110" s="293">
        <v>0.93</v>
      </c>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290"/>
      <c r="AL110" s="290"/>
      <c r="AM110" s="290"/>
      <c r="AN110" s="290"/>
      <c r="AO110" s="290"/>
      <c r="AP110" s="290"/>
      <c r="AT110" s="278"/>
      <c r="AU110" s="278"/>
      <c r="AV110" s="278"/>
      <c r="AW110" s="278"/>
      <c r="AX110" s="278"/>
      <c r="AY110" s="278"/>
      <c r="AZ110" s="278"/>
      <c r="BA110" s="278"/>
      <c r="BB110" s="278"/>
      <c r="BC110" s="278"/>
      <c r="BD110" s="278"/>
      <c r="BE110" s="278"/>
      <c r="BF110" s="278"/>
      <c r="BG110" s="278"/>
    </row>
    <row r="111" spans="1:71" ht="12.75" hidden="1" x14ac:dyDescent="0.2">
      <c r="A111" s="291" t="s">
        <v>572</v>
      </c>
      <c r="B111" s="293">
        <v>4380</v>
      </c>
      <c r="C111" s="290"/>
      <c r="D111" s="290"/>
      <c r="E111" s="290"/>
      <c r="F111" s="290"/>
      <c r="G111" s="290"/>
      <c r="H111" s="290"/>
      <c r="I111" s="290"/>
      <c r="J111" s="290"/>
      <c r="K111" s="290"/>
      <c r="L111" s="290"/>
      <c r="M111" s="290"/>
      <c r="N111" s="290"/>
      <c r="O111" s="290"/>
      <c r="P111" s="290"/>
      <c r="Q111" s="290"/>
      <c r="R111" s="290"/>
      <c r="S111" s="290"/>
      <c r="T111" s="290"/>
      <c r="U111" s="290"/>
      <c r="V111" s="290"/>
      <c r="W111" s="290"/>
      <c r="X111" s="290"/>
      <c r="Y111" s="290"/>
      <c r="Z111" s="290"/>
      <c r="AA111" s="290"/>
      <c r="AB111" s="290"/>
      <c r="AC111" s="290"/>
      <c r="AD111" s="290"/>
      <c r="AE111" s="290"/>
      <c r="AF111" s="290"/>
      <c r="AG111" s="290"/>
      <c r="AH111" s="290"/>
      <c r="AI111" s="290"/>
      <c r="AJ111" s="290"/>
      <c r="AK111" s="290"/>
      <c r="AL111" s="290"/>
      <c r="AM111" s="290"/>
      <c r="AN111" s="290"/>
      <c r="AO111" s="290"/>
      <c r="AP111" s="290"/>
      <c r="AT111" s="278"/>
      <c r="AU111" s="278"/>
      <c r="AV111" s="278"/>
      <c r="AW111" s="278"/>
      <c r="AX111" s="278"/>
      <c r="AY111" s="278"/>
      <c r="AZ111" s="278"/>
      <c r="BA111" s="278"/>
      <c r="BB111" s="278"/>
      <c r="BC111" s="278"/>
      <c r="BD111" s="278"/>
      <c r="BE111" s="278"/>
      <c r="BF111" s="278"/>
      <c r="BG111" s="278"/>
    </row>
    <row r="112" spans="1:71" ht="12.75" hidden="1" x14ac:dyDescent="0.2">
      <c r="A112" s="291" t="s">
        <v>573</v>
      </c>
      <c r="B112" s="289">
        <f>$B$131</f>
        <v>0.74426999999999999</v>
      </c>
      <c r="C112" s="290"/>
      <c r="D112" s="290"/>
      <c r="E112" s="290"/>
      <c r="F112" s="290"/>
      <c r="G112" s="290"/>
      <c r="H112" s="290"/>
      <c r="I112" s="290"/>
      <c r="J112" s="290"/>
      <c r="K112" s="290"/>
      <c r="L112" s="290"/>
      <c r="M112" s="290"/>
      <c r="N112" s="290"/>
      <c r="O112" s="290"/>
      <c r="P112" s="290"/>
      <c r="Q112" s="290"/>
      <c r="R112" s="290"/>
      <c r="S112" s="290"/>
      <c r="T112" s="290"/>
      <c r="U112" s="290"/>
      <c r="V112" s="290"/>
      <c r="W112" s="290"/>
      <c r="X112" s="290"/>
      <c r="Y112" s="290"/>
      <c r="Z112" s="290"/>
      <c r="AA112" s="290"/>
      <c r="AB112" s="290"/>
      <c r="AC112" s="290"/>
      <c r="AD112" s="290"/>
      <c r="AE112" s="290"/>
      <c r="AF112" s="290"/>
      <c r="AG112" s="290"/>
      <c r="AH112" s="290"/>
      <c r="AI112" s="290"/>
      <c r="AJ112" s="290"/>
      <c r="AK112" s="290"/>
      <c r="AL112" s="290"/>
      <c r="AM112" s="290"/>
      <c r="AN112" s="290"/>
      <c r="AO112" s="290"/>
      <c r="AP112" s="290"/>
      <c r="AT112" s="278"/>
      <c r="AU112" s="278"/>
      <c r="AV112" s="278"/>
      <c r="AW112" s="278"/>
      <c r="AX112" s="278"/>
      <c r="AY112" s="278"/>
      <c r="AZ112" s="278"/>
      <c r="BA112" s="278"/>
      <c r="BB112" s="278"/>
      <c r="BC112" s="278"/>
      <c r="BD112" s="278"/>
      <c r="BE112" s="278"/>
      <c r="BF112" s="278"/>
      <c r="BG112" s="278"/>
    </row>
    <row r="113" spans="1:71" ht="15" hidden="1" x14ac:dyDescent="0.2">
      <c r="A113" s="294" t="s">
        <v>574</v>
      </c>
      <c r="B113" s="295">
        <v>0</v>
      </c>
      <c r="C113" s="296">
        <v>0</v>
      </c>
      <c r="D113" s="296">
        <v>0</v>
      </c>
      <c r="E113" s="296">
        <v>0</v>
      </c>
      <c r="F113" s="295">
        <v>0</v>
      </c>
      <c r="G113" s="295">
        <v>0</v>
      </c>
      <c r="H113" s="295">
        <v>0.05</v>
      </c>
      <c r="I113" s="295">
        <v>0.05</v>
      </c>
      <c r="J113" s="295">
        <v>0.05</v>
      </c>
      <c r="K113" s="295">
        <v>0.05</v>
      </c>
      <c r="L113" s="295">
        <v>0.05</v>
      </c>
      <c r="M113" s="295">
        <v>0.1</v>
      </c>
      <c r="N113" s="295">
        <v>0</v>
      </c>
      <c r="O113" s="295">
        <v>0</v>
      </c>
      <c r="P113" s="295">
        <v>0</v>
      </c>
      <c r="Q113" s="295">
        <v>0</v>
      </c>
      <c r="R113" s="295">
        <v>0</v>
      </c>
      <c r="S113" s="295">
        <v>0</v>
      </c>
      <c r="T113" s="295">
        <v>0</v>
      </c>
      <c r="U113" s="295">
        <v>0</v>
      </c>
      <c r="V113" s="295">
        <v>0</v>
      </c>
      <c r="W113" s="295">
        <v>0</v>
      </c>
      <c r="X113" s="295">
        <v>0</v>
      </c>
      <c r="Y113" s="295">
        <v>0</v>
      </c>
      <c r="Z113" s="295">
        <v>0</v>
      </c>
      <c r="AA113" s="295">
        <v>0</v>
      </c>
      <c r="AB113" s="295">
        <v>0</v>
      </c>
      <c r="AC113" s="295">
        <v>0</v>
      </c>
      <c r="AD113" s="295">
        <v>0</v>
      </c>
      <c r="AE113" s="295">
        <v>0</v>
      </c>
      <c r="AF113" s="295">
        <v>0</v>
      </c>
      <c r="AG113" s="295">
        <v>0</v>
      </c>
      <c r="AH113" s="295">
        <v>0</v>
      </c>
      <c r="AI113" s="295">
        <v>0</v>
      </c>
      <c r="AJ113" s="295">
        <v>0</v>
      </c>
      <c r="AK113" s="295">
        <v>0</v>
      </c>
      <c r="AL113" s="295">
        <v>0</v>
      </c>
      <c r="AM113" s="295">
        <v>0</v>
      </c>
      <c r="AN113" s="295">
        <v>0</v>
      </c>
      <c r="AO113" s="295">
        <v>0</v>
      </c>
      <c r="AP113" s="295">
        <v>0</v>
      </c>
      <c r="AT113" s="278"/>
      <c r="AU113" s="278"/>
      <c r="AV113" s="278"/>
      <c r="AW113" s="278"/>
      <c r="AX113" s="278"/>
      <c r="AY113" s="278"/>
      <c r="AZ113" s="278"/>
      <c r="BA113" s="278"/>
      <c r="BB113" s="278"/>
      <c r="BC113" s="278"/>
      <c r="BD113" s="278"/>
      <c r="BE113" s="278"/>
      <c r="BF113" s="278"/>
      <c r="BG113" s="278"/>
    </row>
    <row r="114" spans="1:71" ht="12.75" hidden="1" x14ac:dyDescent="0.2">
      <c r="A114" s="287"/>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hidden="1" x14ac:dyDescent="0.2">
      <c r="A115" s="287"/>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hidden="1" x14ac:dyDescent="0.2">
      <c r="A116" s="288"/>
      <c r="B116" s="414" t="s">
        <v>575</v>
      </c>
      <c r="C116" s="415"/>
      <c r="D116" s="414" t="s">
        <v>576</v>
      </c>
      <c r="E116" s="415"/>
      <c r="F116" s="288"/>
      <c r="G116" s="288"/>
      <c r="H116" s="288"/>
      <c r="I116" s="288"/>
      <c r="J116" s="288"/>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hidden="1" x14ac:dyDescent="0.2">
      <c r="A117" s="291" t="s">
        <v>577</v>
      </c>
      <c r="B117" s="297">
        <v>0</v>
      </c>
      <c r="C117" s="288" t="s">
        <v>578</v>
      </c>
      <c r="D117" s="297">
        <f>1.25*2</f>
        <v>2.5</v>
      </c>
      <c r="E117" s="288" t="s">
        <v>578</v>
      </c>
      <c r="F117" s="288"/>
      <c r="G117" s="288"/>
      <c r="H117" s="288"/>
      <c r="I117" s="288"/>
      <c r="J117" s="288"/>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hidden="1" x14ac:dyDescent="0.2">
      <c r="A118" s="291" t="s">
        <v>577</v>
      </c>
      <c r="B118" s="288">
        <f>$B$110*B117</f>
        <v>0</v>
      </c>
      <c r="C118" s="288" t="s">
        <v>126</v>
      </c>
      <c r="D118" s="288">
        <f>$B$110*D117</f>
        <v>2.3250000000000002</v>
      </c>
      <c r="E118" s="288" t="s">
        <v>126</v>
      </c>
      <c r="F118" s="291" t="s">
        <v>579</v>
      </c>
      <c r="G118" s="288">
        <v>0</v>
      </c>
      <c r="H118" s="288" t="s">
        <v>578</v>
      </c>
      <c r="I118" s="288">
        <f>$B$110*G118/2</f>
        <v>0</v>
      </c>
      <c r="J118" s="288" t="s">
        <v>126</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hidden="1" x14ac:dyDescent="0.2">
      <c r="A119" s="288"/>
      <c r="B119" s="288"/>
      <c r="C119" s="288"/>
      <c r="D119" s="288"/>
      <c r="E119" s="288"/>
      <c r="F119" s="291" t="s">
        <v>580</v>
      </c>
      <c r="G119" s="325">
        <f>I119/$B$110</f>
        <v>0</v>
      </c>
      <c r="H119" s="288" t="s">
        <v>578</v>
      </c>
      <c r="I119" s="297">
        <v>0</v>
      </c>
      <c r="J119" s="288" t="s">
        <v>126</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hidden="1" x14ac:dyDescent="0.2">
      <c r="A120" s="298"/>
      <c r="B120" s="299"/>
      <c r="C120" s="299"/>
      <c r="D120" s="299"/>
      <c r="E120" s="299"/>
      <c r="F120" s="300" t="s">
        <v>581</v>
      </c>
      <c r="G120" s="288">
        <f>G118</f>
        <v>0</v>
      </c>
      <c r="H120" s="288" t="s">
        <v>578</v>
      </c>
      <c r="I120" s="293">
        <f>I118</f>
        <v>0</v>
      </c>
      <c r="J120" s="288" t="s">
        <v>126</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3.5" hidden="1" thickBot="1" x14ac:dyDescent="0.25">
      <c r="A121" s="301"/>
      <c r="B121" s="194"/>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idden="1" x14ac:dyDescent="0.2">
      <c r="A122" s="302" t="s">
        <v>582</v>
      </c>
      <c r="B122" s="333">
        <f>'6.2. Паспорт фин осв ввод'!C24</f>
        <v>12.95292297354</v>
      </c>
      <c r="C122" s="194"/>
      <c r="D122" s="403" t="s">
        <v>284</v>
      </c>
      <c r="E122" s="303" t="s">
        <v>583</v>
      </c>
      <c r="F122" s="304">
        <v>35</v>
      </c>
      <c r="G122" s="404"/>
      <c r="H122" s="194"/>
      <c r="I122" s="194"/>
      <c r="J122" s="194"/>
      <c r="K122" s="194"/>
      <c r="L122" s="194"/>
      <c r="M122" s="194"/>
      <c r="N122" s="194"/>
      <c r="O122" s="194"/>
      <c r="P122" s="194"/>
      <c r="Q122" s="194"/>
      <c r="R122" s="194"/>
      <c r="S122" s="194"/>
      <c r="T122" s="194"/>
      <c r="U122" s="194"/>
      <c r="V122" s="194"/>
      <c r="W122" s="194"/>
      <c r="X122" s="194"/>
      <c r="Y122" s="194"/>
      <c r="Z122" s="194"/>
      <c r="AA122" s="194"/>
      <c r="AB122" s="194"/>
      <c r="AC122" s="194"/>
      <c r="AD122" s="194"/>
      <c r="AE122" s="194"/>
      <c r="AF122" s="194"/>
      <c r="AG122" s="194"/>
      <c r="AH122" s="194"/>
      <c r="AI122" s="194"/>
      <c r="AJ122" s="194"/>
      <c r="AK122" s="194"/>
      <c r="AL122" s="194"/>
      <c r="AM122" s="194"/>
      <c r="AN122" s="194"/>
      <c r="AO122" s="194"/>
      <c r="AP122" s="194"/>
      <c r="AQ122" s="194"/>
      <c r="AR122" s="194"/>
      <c r="AS122" s="194"/>
    </row>
    <row r="123" spans="1:71" hidden="1" x14ac:dyDescent="0.2">
      <c r="A123" s="302" t="s">
        <v>284</v>
      </c>
      <c r="B123" s="305">
        <v>30</v>
      </c>
      <c r="C123" s="194"/>
      <c r="D123" s="403"/>
      <c r="E123" s="303" t="s">
        <v>584</v>
      </c>
      <c r="F123" s="304">
        <v>30</v>
      </c>
      <c r="G123" s="404"/>
      <c r="H123" s="194"/>
      <c r="I123" s="194"/>
      <c r="J123" s="194"/>
      <c r="K123" s="194"/>
      <c r="L123" s="194"/>
      <c r="M123" s="194"/>
      <c r="N123" s="194"/>
      <c r="O123" s="194"/>
      <c r="P123" s="194"/>
      <c r="Q123" s="194"/>
      <c r="R123" s="194"/>
      <c r="S123" s="194"/>
      <c r="T123" s="194"/>
      <c r="U123" s="194"/>
      <c r="V123" s="194"/>
      <c r="W123" s="194"/>
      <c r="X123" s="194"/>
      <c r="Y123" s="194"/>
      <c r="Z123" s="194"/>
      <c r="AA123" s="194"/>
      <c r="AB123" s="194"/>
      <c r="AC123" s="194"/>
      <c r="AD123" s="194"/>
      <c r="AE123" s="194"/>
      <c r="AF123" s="194"/>
      <c r="AG123" s="194"/>
      <c r="AH123" s="194"/>
      <c r="AI123" s="194"/>
      <c r="AJ123" s="194"/>
      <c r="AK123" s="194"/>
      <c r="AL123" s="194"/>
      <c r="AM123" s="194"/>
      <c r="AN123" s="194"/>
      <c r="AO123" s="194"/>
      <c r="AP123" s="194"/>
      <c r="AQ123" s="194"/>
      <c r="AR123" s="194"/>
      <c r="AS123" s="194"/>
    </row>
    <row r="124" spans="1:71" hidden="1" x14ac:dyDescent="0.2">
      <c r="A124" s="302" t="s">
        <v>585</v>
      </c>
      <c r="B124" s="305" t="s">
        <v>543</v>
      </c>
      <c r="C124" s="306" t="s">
        <v>586</v>
      </c>
      <c r="D124" s="403"/>
      <c r="E124" s="303" t="s">
        <v>587</v>
      </c>
      <c r="F124" s="304">
        <v>30</v>
      </c>
      <c r="G124" s="404"/>
      <c r="H124" s="194"/>
      <c r="I124" s="194"/>
      <c r="J124" s="194"/>
      <c r="K124" s="194"/>
      <c r="L124" s="194"/>
      <c r="M124" s="194"/>
      <c r="N124" s="194"/>
      <c r="O124" s="194"/>
      <c r="P124" s="194"/>
      <c r="Q124" s="194"/>
      <c r="R124" s="194"/>
      <c r="S124" s="194"/>
      <c r="T124" s="194"/>
      <c r="U124" s="194"/>
      <c r="V124" s="194"/>
      <c r="W124" s="194"/>
      <c r="X124" s="194"/>
      <c r="Y124" s="194"/>
      <c r="Z124" s="194"/>
      <c r="AA124" s="194"/>
      <c r="AB124" s="194"/>
      <c r="AC124" s="194"/>
      <c r="AD124" s="194"/>
      <c r="AE124" s="194"/>
      <c r="AF124" s="194"/>
      <c r="AG124" s="194"/>
      <c r="AH124" s="194"/>
      <c r="AI124" s="194"/>
      <c r="AJ124" s="194"/>
      <c r="AK124" s="194"/>
      <c r="AL124" s="194"/>
      <c r="AM124" s="194"/>
      <c r="AN124" s="194"/>
      <c r="AO124" s="194"/>
      <c r="AP124" s="194"/>
      <c r="AQ124" s="194"/>
      <c r="AR124" s="194"/>
      <c r="AS124" s="194"/>
    </row>
    <row r="125" spans="1:71" hidden="1" x14ac:dyDescent="0.2">
      <c r="A125" s="307"/>
      <c r="B125" s="308"/>
      <c r="C125" s="306"/>
      <c r="D125" s="403"/>
      <c r="E125" s="303" t="s">
        <v>588</v>
      </c>
      <c r="F125" s="304">
        <v>30</v>
      </c>
      <c r="G125" s="404"/>
      <c r="H125" s="194"/>
      <c r="I125" s="194"/>
      <c r="J125" s="194"/>
      <c r="K125" s="194"/>
      <c r="L125" s="194"/>
      <c r="M125" s="194"/>
      <c r="N125" s="194"/>
      <c r="O125" s="194"/>
      <c r="P125" s="194"/>
      <c r="Q125" s="194"/>
      <c r="R125" s="194"/>
      <c r="S125" s="194"/>
      <c r="T125" s="194"/>
      <c r="U125" s="194"/>
      <c r="V125" s="194"/>
      <c r="W125" s="194"/>
      <c r="X125" s="194"/>
      <c r="Y125" s="194"/>
      <c r="Z125" s="194"/>
      <c r="AA125" s="194"/>
      <c r="AB125" s="194"/>
      <c r="AC125" s="194"/>
      <c r="AD125" s="194"/>
      <c r="AE125" s="194"/>
      <c r="AF125" s="194"/>
      <c r="AG125" s="194"/>
      <c r="AH125" s="194"/>
      <c r="AI125" s="194"/>
      <c r="AJ125" s="194"/>
      <c r="AK125" s="194"/>
      <c r="AL125" s="194"/>
      <c r="AM125" s="194"/>
      <c r="AN125" s="194"/>
      <c r="AO125" s="194"/>
      <c r="AP125" s="194"/>
      <c r="AQ125" s="194"/>
      <c r="AR125" s="194"/>
      <c r="AS125" s="194"/>
    </row>
    <row r="126" spans="1:71" ht="12.75" hidden="1" x14ac:dyDescent="0.2">
      <c r="A126" s="302" t="s">
        <v>589</v>
      </c>
      <c r="B126" s="309">
        <f>'6.2. Паспорт фин осв ввод'!C24</f>
        <v>12.95292297354</v>
      </c>
      <c r="C126" s="309">
        <f>'6.2. Паспорт фин осв ввод'!C24*1000000</f>
        <v>12952922.973540001</v>
      </c>
      <c r="D126" s="309">
        <v>0</v>
      </c>
      <c r="E126" s="309">
        <v>0</v>
      </c>
      <c r="F126" s="194"/>
      <c r="G126" s="194"/>
      <c r="H126" s="194"/>
      <c r="I126" s="194"/>
      <c r="J126" s="194"/>
      <c r="K126" s="194"/>
      <c r="L126" s="194"/>
      <c r="M126" s="194"/>
      <c r="N126" s="194"/>
      <c r="O126" s="194"/>
      <c r="P126" s="194"/>
      <c r="Q126" s="194"/>
      <c r="R126" s="194"/>
      <c r="S126" s="194"/>
      <c r="T126" s="194"/>
      <c r="U126" s="194"/>
      <c r="V126" s="194"/>
      <c r="W126" s="194"/>
      <c r="X126" s="194"/>
      <c r="Y126" s="194"/>
      <c r="Z126" s="194"/>
      <c r="AA126" s="194"/>
      <c r="AB126" s="194"/>
      <c r="AC126" s="194"/>
      <c r="AD126" s="194"/>
      <c r="AE126" s="194"/>
      <c r="AF126" s="194"/>
      <c r="AG126" s="194"/>
      <c r="AH126" s="194"/>
      <c r="AI126" s="194"/>
      <c r="AJ126" s="194"/>
      <c r="AK126" s="194"/>
      <c r="AL126" s="194"/>
      <c r="AM126" s="194"/>
      <c r="AN126" s="194"/>
      <c r="AO126" s="194"/>
      <c r="AP126" s="194"/>
      <c r="AQ126" s="194"/>
      <c r="AR126" s="194"/>
      <c r="AS126" s="194"/>
    </row>
    <row r="127" spans="1:71" ht="12.75" hidden="1" x14ac:dyDescent="0.2">
      <c r="A127" s="302" t="s">
        <v>590</v>
      </c>
      <c r="B127" s="326">
        <v>1E-3</v>
      </c>
      <c r="C127" s="194"/>
      <c r="D127" s="194"/>
      <c r="E127" s="194"/>
      <c r="F127" s="194"/>
      <c r="G127" s="194"/>
      <c r="H127" s="194"/>
      <c r="I127" s="194"/>
      <c r="J127" s="194"/>
      <c r="K127" s="194"/>
      <c r="L127" s="194"/>
      <c r="M127" s="194"/>
      <c r="N127" s="194"/>
      <c r="O127" s="194"/>
      <c r="P127" s="194"/>
      <c r="Q127" s="194"/>
      <c r="R127" s="194"/>
      <c r="S127" s="194"/>
      <c r="T127" s="194"/>
      <c r="U127" s="194"/>
      <c r="V127" s="194"/>
      <c r="W127" s="194"/>
      <c r="X127" s="194"/>
      <c r="Y127" s="194"/>
      <c r="Z127" s="194"/>
      <c r="AA127" s="194"/>
      <c r="AB127" s="194"/>
      <c r="AC127" s="194"/>
      <c r="AD127" s="194"/>
      <c r="AE127" s="194"/>
      <c r="AF127" s="194"/>
      <c r="AG127" s="194"/>
      <c r="AH127" s="194"/>
      <c r="AI127" s="194"/>
      <c r="AJ127" s="194"/>
      <c r="AK127" s="194"/>
      <c r="AL127" s="194"/>
      <c r="AM127" s="194"/>
      <c r="AN127" s="194"/>
      <c r="AO127" s="194"/>
      <c r="AP127" s="194"/>
      <c r="AQ127" s="194"/>
      <c r="AR127" s="194"/>
      <c r="AS127" s="194"/>
    </row>
    <row r="128" spans="1:71" ht="12.75" hidden="1" x14ac:dyDescent="0.2">
      <c r="A128" s="301"/>
      <c r="B128" s="310"/>
      <c r="C128" s="194"/>
      <c r="D128" s="194"/>
      <c r="E128" s="194"/>
      <c r="F128" s="194"/>
      <c r="G128" s="194"/>
      <c r="H128" s="194"/>
      <c r="I128" s="194"/>
      <c r="J128" s="194"/>
      <c r="K128" s="194"/>
      <c r="L128" s="194"/>
      <c r="M128" s="194"/>
      <c r="N128" s="194"/>
      <c r="O128" s="194"/>
      <c r="P128" s="194"/>
      <c r="Q128" s="194"/>
      <c r="R128" s="194"/>
      <c r="S128" s="194"/>
      <c r="T128" s="194"/>
      <c r="U128" s="194"/>
      <c r="V128" s="194"/>
      <c r="W128" s="194"/>
      <c r="X128" s="194"/>
      <c r="Y128" s="194"/>
      <c r="Z128" s="194"/>
      <c r="AA128" s="194"/>
      <c r="AB128" s="194"/>
      <c r="AC128" s="194"/>
      <c r="AD128" s="194"/>
      <c r="AE128" s="194"/>
      <c r="AF128" s="194"/>
      <c r="AG128" s="194"/>
      <c r="AH128" s="194"/>
      <c r="AI128" s="194"/>
      <c r="AJ128" s="194"/>
      <c r="AK128" s="194"/>
      <c r="AL128" s="194"/>
      <c r="AM128" s="194"/>
      <c r="AN128" s="194"/>
      <c r="AO128" s="194"/>
      <c r="AP128" s="194"/>
      <c r="AQ128" s="194"/>
      <c r="AR128" s="194"/>
      <c r="AS128" s="194"/>
    </row>
    <row r="129" spans="1:51" ht="12.75" hidden="1" x14ac:dyDescent="0.2">
      <c r="A129" s="302" t="s">
        <v>591</v>
      </c>
      <c r="B129" s="311">
        <v>0.2</v>
      </c>
      <c r="C129" s="194"/>
      <c r="D129" s="194"/>
      <c r="E129" s="194"/>
      <c r="F129" s="194"/>
      <c r="G129" s="194"/>
      <c r="H129" s="194"/>
      <c r="I129" s="194"/>
      <c r="J129" s="194"/>
      <c r="K129" s="194"/>
      <c r="L129" s="194"/>
      <c r="M129" s="194"/>
      <c r="N129" s="194"/>
      <c r="O129" s="194"/>
      <c r="P129" s="194"/>
      <c r="Q129" s="194"/>
      <c r="R129" s="194"/>
      <c r="S129" s="194"/>
      <c r="T129" s="194"/>
      <c r="U129" s="194"/>
      <c r="V129" s="194"/>
      <c r="W129" s="194"/>
      <c r="X129" s="194"/>
      <c r="Y129" s="194"/>
      <c r="Z129" s="194"/>
      <c r="AA129" s="194"/>
      <c r="AB129" s="194"/>
      <c r="AC129" s="194"/>
      <c r="AD129" s="194"/>
      <c r="AE129" s="194"/>
      <c r="AF129" s="194"/>
      <c r="AG129" s="194"/>
      <c r="AH129" s="194"/>
      <c r="AI129" s="194"/>
      <c r="AJ129" s="194"/>
      <c r="AK129" s="194"/>
      <c r="AL129" s="194"/>
      <c r="AM129" s="194"/>
      <c r="AN129" s="194"/>
      <c r="AO129" s="194"/>
      <c r="AP129" s="194"/>
      <c r="AQ129" s="194"/>
      <c r="AR129" s="194"/>
      <c r="AS129" s="194"/>
    </row>
    <row r="130" spans="1:51" hidden="1" x14ac:dyDescent="0.2">
      <c r="A130" s="312"/>
      <c r="B130" s="313"/>
      <c r="C130" s="194"/>
      <c r="D130" s="194"/>
      <c r="E130" s="194"/>
      <c r="F130" s="194"/>
      <c r="G130" s="194"/>
      <c r="H130" s="194"/>
      <c r="I130" s="194"/>
      <c r="J130" s="194"/>
      <c r="K130" s="194"/>
      <c r="L130" s="194"/>
      <c r="M130" s="194"/>
      <c r="N130" s="194"/>
      <c r="O130" s="194"/>
      <c r="P130" s="194"/>
      <c r="Q130" s="194"/>
      <c r="R130" s="194"/>
      <c r="S130" s="194"/>
      <c r="T130" s="194"/>
      <c r="U130" s="194"/>
      <c r="V130" s="194"/>
      <c r="W130" s="194"/>
      <c r="X130" s="194"/>
      <c r="Y130" s="194"/>
      <c r="Z130" s="194"/>
      <c r="AA130" s="194"/>
      <c r="AB130" s="194"/>
      <c r="AC130" s="194"/>
      <c r="AD130" s="194"/>
      <c r="AE130" s="194"/>
      <c r="AF130" s="194"/>
      <c r="AG130" s="194"/>
      <c r="AH130" s="194"/>
      <c r="AI130" s="194"/>
      <c r="AJ130" s="194"/>
      <c r="AK130" s="194"/>
      <c r="AL130" s="194"/>
      <c r="AM130" s="194"/>
      <c r="AN130" s="194"/>
      <c r="AO130" s="194"/>
      <c r="AP130" s="194"/>
      <c r="AQ130" s="194"/>
      <c r="AR130" s="194"/>
      <c r="AS130" s="194"/>
    </row>
    <row r="131" spans="1:51" ht="12.75" hidden="1" x14ac:dyDescent="0.2">
      <c r="A131" s="314" t="s">
        <v>622</v>
      </c>
      <c r="B131" s="315">
        <v>0.74426999999999999</v>
      </c>
      <c r="C131" s="194"/>
      <c r="D131" s="194"/>
      <c r="E131" s="194"/>
      <c r="F131" s="194"/>
      <c r="G131" s="194"/>
      <c r="H131" s="194"/>
      <c r="I131" s="194"/>
      <c r="J131" s="194"/>
      <c r="K131" s="194"/>
      <c r="L131" s="194"/>
      <c r="M131" s="194"/>
      <c r="N131" s="194"/>
      <c r="O131" s="194"/>
      <c r="P131" s="194"/>
      <c r="Q131" s="194"/>
      <c r="R131" s="194"/>
      <c r="S131" s="194"/>
      <c r="T131" s="194"/>
      <c r="U131" s="194"/>
      <c r="V131" s="194"/>
      <c r="W131" s="194"/>
      <c r="X131" s="194"/>
      <c r="Y131" s="194"/>
      <c r="Z131" s="194"/>
      <c r="AA131" s="194"/>
      <c r="AB131" s="194"/>
      <c r="AC131" s="194"/>
      <c r="AD131" s="194"/>
      <c r="AE131" s="194"/>
      <c r="AF131" s="194"/>
      <c r="AG131" s="194"/>
      <c r="AH131" s="194"/>
      <c r="AI131" s="194"/>
      <c r="AJ131" s="194"/>
      <c r="AK131" s="194"/>
      <c r="AL131" s="194"/>
      <c r="AM131" s="194"/>
      <c r="AN131" s="194"/>
      <c r="AO131" s="194"/>
      <c r="AP131" s="194"/>
      <c r="AQ131" s="194"/>
      <c r="AR131" s="194"/>
      <c r="AS131" s="194"/>
    </row>
    <row r="132" spans="1:51" ht="12.75" hidden="1" x14ac:dyDescent="0.2">
      <c r="A132" s="194"/>
      <c r="B132" s="194"/>
      <c r="C132" s="194"/>
      <c r="D132" s="194"/>
      <c r="E132" s="194"/>
      <c r="F132" s="194"/>
      <c r="G132" s="194"/>
      <c r="H132" s="194"/>
      <c r="I132" s="194"/>
      <c r="J132" s="194"/>
      <c r="K132" s="194"/>
      <c r="L132" s="194"/>
      <c r="M132" s="194"/>
      <c r="N132" s="194"/>
      <c r="O132" s="194"/>
      <c r="P132" s="194"/>
      <c r="Q132" s="194"/>
      <c r="R132" s="194"/>
      <c r="S132" s="194"/>
      <c r="T132" s="194"/>
      <c r="U132" s="194"/>
      <c r="V132" s="194"/>
      <c r="W132" s="194"/>
      <c r="X132" s="194"/>
      <c r="Y132" s="194"/>
      <c r="Z132" s="194"/>
      <c r="AA132" s="194"/>
      <c r="AB132" s="194"/>
      <c r="AC132" s="194"/>
      <c r="AD132" s="194"/>
      <c r="AE132" s="194"/>
      <c r="AF132" s="194"/>
      <c r="AG132" s="194"/>
      <c r="AH132" s="194"/>
      <c r="AI132" s="194"/>
      <c r="AJ132" s="194"/>
      <c r="AK132" s="194"/>
      <c r="AL132" s="194"/>
      <c r="AM132" s="194"/>
      <c r="AN132" s="194"/>
      <c r="AO132" s="194"/>
      <c r="AP132" s="194"/>
      <c r="AQ132" s="194"/>
      <c r="AR132" s="194"/>
      <c r="AS132" s="194"/>
    </row>
    <row r="133" spans="1:51" ht="12.75" hidden="1" x14ac:dyDescent="0.2">
      <c r="A133" s="301"/>
      <c r="B133" s="194"/>
      <c r="C133" s="194"/>
      <c r="D133" s="194"/>
      <c r="E133" s="194"/>
      <c r="F133" s="194"/>
      <c r="G133" s="194"/>
      <c r="H133" s="194"/>
      <c r="I133" s="194"/>
      <c r="J133" s="194"/>
      <c r="K133" s="194"/>
      <c r="L133" s="194"/>
      <c r="M133" s="194"/>
      <c r="N133" s="194"/>
      <c r="O133" s="194"/>
      <c r="P133" s="194"/>
      <c r="Q133" s="194"/>
      <c r="R133" s="194"/>
      <c r="S133" s="194"/>
      <c r="T133" s="194"/>
      <c r="U133" s="194"/>
      <c r="V133" s="194"/>
      <c r="W133" s="194"/>
      <c r="X133" s="194"/>
      <c r="Y133" s="194"/>
      <c r="Z133" s="194"/>
      <c r="AA133" s="194"/>
      <c r="AB133" s="194"/>
      <c r="AC133" s="194"/>
      <c r="AD133" s="194"/>
      <c r="AE133" s="194"/>
      <c r="AF133" s="194"/>
      <c r="AG133" s="194"/>
      <c r="AH133" s="194"/>
      <c r="AI133" s="194"/>
      <c r="AJ133" s="194"/>
      <c r="AK133" s="194"/>
      <c r="AL133" s="194"/>
      <c r="AM133" s="194"/>
      <c r="AN133" s="194"/>
      <c r="AO133" s="194"/>
      <c r="AP133" s="194"/>
      <c r="AQ133" s="194"/>
      <c r="AR133" s="194"/>
      <c r="AS133" s="194"/>
    </row>
    <row r="134" spans="1:51" hidden="1" x14ac:dyDescent="0.2">
      <c r="A134" s="302" t="s">
        <v>592</v>
      </c>
      <c r="C134" s="283" t="s">
        <v>631</v>
      </c>
      <c r="D134" s="194"/>
      <c r="E134" s="194"/>
      <c r="F134" s="194"/>
      <c r="G134" s="194"/>
      <c r="H134" s="194"/>
      <c r="I134" s="194"/>
      <c r="J134" s="194"/>
      <c r="K134" s="194"/>
      <c r="L134" s="194"/>
      <c r="M134" s="194"/>
      <c r="N134" s="194"/>
      <c r="O134" s="194"/>
      <c r="P134" s="194"/>
      <c r="Q134" s="194"/>
      <c r="R134" s="194"/>
      <c r="S134" s="194"/>
      <c r="T134" s="194"/>
      <c r="U134" s="194"/>
      <c r="V134" s="194"/>
      <c r="W134" s="194"/>
      <c r="X134" s="194"/>
      <c r="Y134" s="194"/>
      <c r="Z134" s="194"/>
      <c r="AA134" s="194"/>
      <c r="AB134" s="194"/>
      <c r="AC134" s="194"/>
      <c r="AD134" s="194"/>
      <c r="AE134" s="194"/>
      <c r="AF134" s="194"/>
      <c r="AG134" s="194"/>
      <c r="AH134" s="194"/>
      <c r="AI134" s="194"/>
      <c r="AJ134" s="194"/>
      <c r="AK134" s="194"/>
      <c r="AL134" s="194"/>
      <c r="AM134" s="194"/>
      <c r="AN134" s="194"/>
      <c r="AO134" s="194"/>
      <c r="AP134" s="194"/>
      <c r="AQ134" s="194"/>
      <c r="AR134" s="194"/>
      <c r="AS134" s="194"/>
    </row>
    <row r="135" spans="1:51" ht="12.75" hidden="1" x14ac:dyDescent="0.2">
      <c r="A135" s="302"/>
      <c r="B135" s="316">
        <v>2016</v>
      </c>
      <c r="C135" s="316">
        <f>B135+1</f>
        <v>2017</v>
      </c>
      <c r="D135" s="316">
        <f t="shared" ref="D135:AY135" si="44">C135+1</f>
        <v>2018</v>
      </c>
      <c r="E135" s="316">
        <f t="shared" si="44"/>
        <v>2019</v>
      </c>
      <c r="F135" s="316">
        <f t="shared" si="44"/>
        <v>2020</v>
      </c>
      <c r="G135" s="316">
        <f t="shared" si="44"/>
        <v>2021</v>
      </c>
      <c r="H135" s="316">
        <f t="shared" si="44"/>
        <v>2022</v>
      </c>
      <c r="I135" s="316">
        <f t="shared" si="44"/>
        <v>2023</v>
      </c>
      <c r="J135" s="316">
        <f t="shared" si="44"/>
        <v>2024</v>
      </c>
      <c r="K135" s="316">
        <f t="shared" si="44"/>
        <v>2025</v>
      </c>
      <c r="L135" s="316">
        <f t="shared" si="44"/>
        <v>2026</v>
      </c>
      <c r="M135" s="316">
        <f t="shared" si="44"/>
        <v>2027</v>
      </c>
      <c r="N135" s="316">
        <f t="shared" si="44"/>
        <v>2028</v>
      </c>
      <c r="O135" s="316">
        <f t="shared" si="44"/>
        <v>2029</v>
      </c>
      <c r="P135" s="316">
        <f t="shared" si="44"/>
        <v>2030</v>
      </c>
      <c r="Q135" s="316">
        <f t="shared" si="44"/>
        <v>2031</v>
      </c>
      <c r="R135" s="316">
        <f t="shared" si="44"/>
        <v>2032</v>
      </c>
      <c r="S135" s="316">
        <f t="shared" si="44"/>
        <v>2033</v>
      </c>
      <c r="T135" s="316">
        <f t="shared" si="44"/>
        <v>2034</v>
      </c>
      <c r="U135" s="316">
        <f t="shared" si="44"/>
        <v>2035</v>
      </c>
      <c r="V135" s="316">
        <f t="shared" si="44"/>
        <v>2036</v>
      </c>
      <c r="W135" s="316">
        <f t="shared" si="44"/>
        <v>2037</v>
      </c>
      <c r="X135" s="316">
        <f t="shared" si="44"/>
        <v>2038</v>
      </c>
      <c r="Y135" s="316">
        <f t="shared" si="44"/>
        <v>2039</v>
      </c>
      <c r="Z135" s="316">
        <f t="shared" si="44"/>
        <v>2040</v>
      </c>
      <c r="AA135" s="316">
        <f t="shared" si="44"/>
        <v>2041</v>
      </c>
      <c r="AB135" s="316">
        <f t="shared" si="44"/>
        <v>2042</v>
      </c>
      <c r="AC135" s="316">
        <f t="shared" si="44"/>
        <v>2043</v>
      </c>
      <c r="AD135" s="316">
        <f t="shared" si="44"/>
        <v>2044</v>
      </c>
      <c r="AE135" s="316">
        <f t="shared" si="44"/>
        <v>2045</v>
      </c>
      <c r="AF135" s="316">
        <f t="shared" si="44"/>
        <v>2046</v>
      </c>
      <c r="AG135" s="316">
        <f t="shared" si="44"/>
        <v>2047</v>
      </c>
      <c r="AH135" s="316">
        <f t="shared" si="44"/>
        <v>2048</v>
      </c>
      <c r="AI135" s="316">
        <f t="shared" si="44"/>
        <v>2049</v>
      </c>
      <c r="AJ135" s="316">
        <f t="shared" si="44"/>
        <v>2050</v>
      </c>
      <c r="AK135" s="316">
        <f t="shared" si="44"/>
        <v>2051</v>
      </c>
      <c r="AL135" s="316">
        <f t="shared" si="44"/>
        <v>2052</v>
      </c>
      <c r="AM135" s="316">
        <f t="shared" si="44"/>
        <v>2053</v>
      </c>
      <c r="AN135" s="316">
        <f t="shared" si="44"/>
        <v>2054</v>
      </c>
      <c r="AO135" s="316">
        <f t="shared" si="44"/>
        <v>2055</v>
      </c>
      <c r="AP135" s="316">
        <f t="shared" si="44"/>
        <v>2056</v>
      </c>
      <c r="AQ135" s="316">
        <f t="shared" si="44"/>
        <v>2057</v>
      </c>
      <c r="AR135" s="316">
        <f t="shared" si="44"/>
        <v>2058</v>
      </c>
      <c r="AS135" s="316">
        <f t="shared" si="44"/>
        <v>2059</v>
      </c>
      <c r="AT135" s="316">
        <f t="shared" si="44"/>
        <v>2060</v>
      </c>
      <c r="AU135" s="316">
        <f t="shared" si="44"/>
        <v>2061</v>
      </c>
      <c r="AV135" s="316">
        <f t="shared" si="44"/>
        <v>2062</v>
      </c>
      <c r="AW135" s="316">
        <f t="shared" si="44"/>
        <v>2063</v>
      </c>
      <c r="AX135" s="316">
        <f t="shared" si="44"/>
        <v>2064</v>
      </c>
      <c r="AY135" s="316">
        <f t="shared" si="44"/>
        <v>2065</v>
      </c>
    </row>
    <row r="136" spans="1:51" ht="12.75" hidden="1" x14ac:dyDescent="0.2">
      <c r="A136" s="302" t="s">
        <v>593</v>
      </c>
      <c r="B136" s="317"/>
      <c r="C136" s="318"/>
      <c r="D136" s="318">
        <v>0</v>
      </c>
      <c r="E136" s="318">
        <v>0</v>
      </c>
      <c r="F136" s="318">
        <v>0</v>
      </c>
      <c r="G136" s="318">
        <v>0</v>
      </c>
      <c r="H136" s="318">
        <v>0</v>
      </c>
      <c r="I136" s="318">
        <v>0</v>
      </c>
      <c r="J136" s="318">
        <v>0</v>
      </c>
      <c r="K136" s="318">
        <v>4.7619843182130001E-2</v>
      </c>
      <c r="L136" s="318">
        <v>4.57995653007E-2</v>
      </c>
      <c r="M136" s="318">
        <v>4.57995653007E-2</v>
      </c>
      <c r="N136" s="318">
        <v>4.57995653007E-2</v>
      </c>
      <c r="O136" s="318">
        <v>4.57995653007E-2</v>
      </c>
      <c r="P136" s="318">
        <v>4.57995653007E-2</v>
      </c>
      <c r="Q136" s="318">
        <v>4.57995653007E-2</v>
      </c>
      <c r="R136" s="318">
        <v>4.57995653007E-2</v>
      </c>
      <c r="S136" s="318">
        <v>4.57995653007E-2</v>
      </c>
      <c r="T136" s="318">
        <v>4.57995653007E-2</v>
      </c>
      <c r="U136" s="318">
        <v>4.57995653007E-2</v>
      </c>
      <c r="V136" s="318">
        <v>4.57995653007E-2</v>
      </c>
      <c r="W136" s="318">
        <v>4.57995653007E-2</v>
      </c>
      <c r="X136" s="318">
        <v>4.57995653007E-2</v>
      </c>
      <c r="Y136" s="318">
        <v>4.57995653007E-2</v>
      </c>
      <c r="Z136" s="318">
        <v>4.57995653007E-2</v>
      </c>
      <c r="AA136" s="318">
        <v>4.57995653007E-2</v>
      </c>
      <c r="AB136" s="318">
        <v>4.57995653007E-2</v>
      </c>
      <c r="AC136" s="318">
        <v>4.57995653007E-2</v>
      </c>
      <c r="AD136" s="318">
        <v>4.57995653007E-2</v>
      </c>
      <c r="AE136" s="318">
        <v>4.57995653007E-2</v>
      </c>
      <c r="AF136" s="318">
        <v>4.57995653007E-2</v>
      </c>
      <c r="AG136" s="318">
        <v>4.57995653007E-2</v>
      </c>
      <c r="AH136" s="318">
        <v>4.57995653007E-2</v>
      </c>
      <c r="AI136" s="318">
        <v>4.57995653007E-2</v>
      </c>
      <c r="AJ136" s="318">
        <v>4.57995653007E-2</v>
      </c>
      <c r="AK136" s="318">
        <v>4.57995653007E-2</v>
      </c>
      <c r="AL136" s="318">
        <v>4.57995653007E-2</v>
      </c>
      <c r="AM136" s="318">
        <v>4.57995653007E-2</v>
      </c>
      <c r="AN136" s="318">
        <v>4.57995653007E-2</v>
      </c>
      <c r="AO136" s="318">
        <v>4.57995653007E-2</v>
      </c>
      <c r="AP136" s="318">
        <v>4.57995653007E-2</v>
      </c>
      <c r="AQ136" s="318">
        <v>4.57995653007E-2</v>
      </c>
      <c r="AR136" s="318">
        <v>4.57995653007E-2</v>
      </c>
      <c r="AS136" s="318">
        <v>4.57995653007E-2</v>
      </c>
      <c r="AT136" s="318">
        <v>4.57995653007E-2</v>
      </c>
      <c r="AU136" s="318">
        <v>4.57995653007E-2</v>
      </c>
      <c r="AV136" s="318">
        <v>4.57995653007E-2</v>
      </c>
      <c r="AW136" s="318">
        <v>4.57995653007E-2</v>
      </c>
      <c r="AX136" s="318">
        <v>4.57995653007E-2</v>
      </c>
      <c r="AY136" s="318">
        <v>4.57995653007E-2</v>
      </c>
    </row>
    <row r="137" spans="1:51" ht="15" hidden="1" x14ac:dyDescent="0.2">
      <c r="A137" s="302" t="s">
        <v>594</v>
      </c>
      <c r="B137" s="319"/>
      <c r="C137" s="320">
        <f>(1+B137)*(1+C136)-1</f>
        <v>0</v>
      </c>
      <c r="D137" s="320">
        <f>(1+C137)*(1+D136)-1</f>
        <v>0</v>
      </c>
      <c r="E137" s="320">
        <f>(1+D137)*(1+E136)-1</f>
        <v>0</v>
      </c>
      <c r="F137" s="320">
        <f t="shared" ref="F137:AY137" si="45">(1+E137)*(1+F136)-1</f>
        <v>0</v>
      </c>
      <c r="G137" s="320">
        <f>(1+F137)*(1+G136)-1</f>
        <v>0</v>
      </c>
      <c r="H137" s="320">
        <f t="shared" si="45"/>
        <v>0</v>
      </c>
      <c r="I137" s="320">
        <f t="shared" si="45"/>
        <v>0</v>
      </c>
      <c r="J137" s="320">
        <f t="shared" si="45"/>
        <v>0</v>
      </c>
      <c r="K137" s="320">
        <f t="shared" si="45"/>
        <v>4.7619843182129973E-2</v>
      </c>
      <c r="L137" s="320">
        <f t="shared" si="45"/>
        <v>9.5600376600258885E-2</v>
      </c>
      <c r="M137" s="320">
        <f t="shared" si="45"/>
        <v>0.14577839759183386</v>
      </c>
      <c r="N137" s="320">
        <f t="shared" si="45"/>
        <v>0.1982545501324724</v>
      </c>
      <c r="O137" s="320">
        <f t="shared" si="45"/>
        <v>0.25313408764812539</v>
      </c>
      <c r="P137" s="320">
        <f t="shared" si="45"/>
        <v>0.31052708412589869</v>
      </c>
      <c r="Q137" s="320">
        <f t="shared" si="45"/>
        <v>0.37054865489365874</v>
      </c>
      <c r="R137" s="320">
        <f t="shared" si="45"/>
        <v>0.43331918751124743</v>
      </c>
      <c r="S137" s="320">
        <f t="shared" si="45"/>
        <v>0.4989645832364149</v>
      </c>
      <c r="T137" s="320">
        <f t="shared" si="45"/>
        <v>0.5676165095497876</v>
      </c>
      <c r="U137" s="320">
        <f t="shared" si="45"/>
        <v>0.63941266424536836</v>
      </c>
      <c r="V137" s="320">
        <f t="shared" si="45"/>
        <v>0.71449705161626853</v>
      </c>
      <c r="W137" s="320">
        <f t="shared" si="45"/>
        <v>0.79302027128962527</v>
      </c>
      <c r="X137" s="320">
        <f t="shared" si="45"/>
        <v>0.87513982029003312</v>
      </c>
      <c r="Y137" s="320">
        <f t="shared" si="45"/>
        <v>0.9610204089373493</v>
      </c>
      <c r="Z137" s="320">
        <f t="shared" si="45"/>
        <v>1.0508342912124808</v>
      </c>
      <c r="AA137" s="320">
        <f t="shared" si="45"/>
        <v>1.1447616102537816</v>
      </c>
      <c r="AB137" s="320">
        <f t="shared" si="45"/>
        <v>1.242990759677034</v>
      </c>
      <c r="AC137" s="320">
        <f t="shared" si="45"/>
        <v>1.3457187614437287</v>
      </c>
      <c r="AD137" s="320">
        <f t="shared" si="45"/>
        <v>1.4531516610355477</v>
      </c>
      <c r="AE137" s="320">
        <f t="shared" si="45"/>
        <v>1.5655049407276658</v>
      </c>
      <c r="AF137" s="320">
        <f t="shared" si="45"/>
        <v>1.6830039517897908</v>
      </c>
      <c r="AG137" s="320">
        <f t="shared" si="45"/>
        <v>1.8058843664818234</v>
      </c>
      <c r="AH137" s="320">
        <f t="shared" si="45"/>
        <v>1.9343926507507208</v>
      </c>
      <c r="AI137" s="320">
        <f t="shared" si="45"/>
        <v>2.0687865585766723</v>
      </c>
      <c r="AJ137" s="320">
        <f t="shared" si="45"/>
        <v>2.2093356489601148</v>
      </c>
      <c r="AK137" s="320">
        <f t="shared" si="45"/>
        <v>2.356321826586528</v>
      </c>
      <c r="AL137" s="320">
        <f t="shared" si="45"/>
        <v>2.5100399072534421</v>
      </c>
      <c r="AM137" s="320">
        <f t="shared" si="45"/>
        <v>2.6707982091937588</v>
      </c>
      <c r="AN137" s="320">
        <f t="shared" si="45"/>
        <v>2.8389191714814208</v>
      </c>
      <c r="AO137" s="320">
        <f t="shared" si="45"/>
        <v>3.0147400007597929</v>
      </c>
      <c r="AP137" s="320">
        <f t="shared" si="45"/>
        <v>3.198613347589923</v>
      </c>
      <c r="AQ137" s="320">
        <f t="shared" si="45"/>
        <v>3.3909080137752579</v>
      </c>
      <c r="AR137" s="320">
        <f t="shared" si="45"/>
        <v>3.5920096920815245</v>
      </c>
      <c r="AS137" s="320">
        <f t="shared" si="45"/>
        <v>3.8023217398354596</v>
      </c>
      <c r="AT137" s="320">
        <f t="shared" si="45"/>
        <v>4.0222659879540243</v>
      </c>
      <c r="AU137" s="320">
        <f t="shared" si="45"/>
        <v>4.2522835870268088</v>
      </c>
      <c r="AV137" s="320">
        <f t="shared" si="45"/>
        <v>4.492835892148638</v>
      </c>
      <c r="AW137" s="320">
        <f>(1+AV137)*(1+AW136)-1</f>
        <v>4.7444053882771282</v>
      </c>
      <c r="AX137" s="320">
        <f t="shared" si="45"/>
        <v>5.0074966579712195</v>
      </c>
      <c r="AY137" s="320">
        <f t="shared" si="45"/>
        <v>5.2826373934517088</v>
      </c>
    </row>
    <row r="138" spans="1:51" hidden="1" x14ac:dyDescent="0.2">
      <c r="B138" s="321"/>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R138" s="194"/>
      <c r="AS138" s="194"/>
    </row>
    <row r="139" spans="1:51" ht="12.75" hidden="1" x14ac:dyDescent="0.2">
      <c r="A139" s="301"/>
      <c r="B139" s="317">
        <v>2016</v>
      </c>
      <c r="C139" s="317">
        <f>B139+1</f>
        <v>2017</v>
      </c>
      <c r="D139" s="317">
        <f t="shared" ref="D139:S140" si="46">C139+1</f>
        <v>2018</v>
      </c>
      <c r="E139" s="317">
        <f t="shared" si="46"/>
        <v>2019</v>
      </c>
      <c r="F139" s="317">
        <f t="shared" si="46"/>
        <v>2020</v>
      </c>
      <c r="G139" s="317">
        <f t="shared" si="46"/>
        <v>2021</v>
      </c>
      <c r="H139" s="317">
        <f t="shared" si="46"/>
        <v>2022</v>
      </c>
      <c r="I139" s="317">
        <f t="shared" si="46"/>
        <v>2023</v>
      </c>
      <c r="J139" s="317">
        <f t="shared" si="46"/>
        <v>2024</v>
      </c>
      <c r="K139" s="317">
        <f t="shared" si="46"/>
        <v>2025</v>
      </c>
      <c r="L139" s="317">
        <f t="shared" si="46"/>
        <v>2026</v>
      </c>
      <c r="M139" s="317">
        <f t="shared" si="46"/>
        <v>2027</v>
      </c>
      <c r="N139" s="317">
        <f t="shared" si="46"/>
        <v>2028</v>
      </c>
      <c r="O139" s="317">
        <f t="shared" si="46"/>
        <v>2029</v>
      </c>
      <c r="P139" s="317">
        <f t="shared" si="46"/>
        <v>2030</v>
      </c>
      <c r="Q139" s="317">
        <f t="shared" si="46"/>
        <v>2031</v>
      </c>
      <c r="R139" s="317">
        <f t="shared" si="46"/>
        <v>2032</v>
      </c>
      <c r="S139" s="317">
        <f t="shared" si="46"/>
        <v>2033</v>
      </c>
      <c r="T139" s="317">
        <f t="shared" ref="T139:AI140" si="47">S139+1</f>
        <v>2034</v>
      </c>
      <c r="U139" s="317">
        <f t="shared" si="47"/>
        <v>2035</v>
      </c>
      <c r="V139" s="317">
        <f t="shared" si="47"/>
        <v>2036</v>
      </c>
      <c r="W139" s="317">
        <f t="shared" si="47"/>
        <v>2037</v>
      </c>
      <c r="X139" s="317">
        <f t="shared" si="47"/>
        <v>2038</v>
      </c>
      <c r="Y139" s="317">
        <f t="shared" si="47"/>
        <v>2039</v>
      </c>
      <c r="Z139" s="317">
        <f t="shared" si="47"/>
        <v>2040</v>
      </c>
      <c r="AA139" s="317">
        <f t="shared" si="47"/>
        <v>2041</v>
      </c>
      <c r="AB139" s="317">
        <f t="shared" si="47"/>
        <v>2042</v>
      </c>
      <c r="AC139" s="317">
        <f t="shared" si="47"/>
        <v>2043</v>
      </c>
      <c r="AD139" s="317">
        <f t="shared" si="47"/>
        <v>2044</v>
      </c>
      <c r="AE139" s="317">
        <f t="shared" si="47"/>
        <v>2045</v>
      </c>
      <c r="AF139" s="317">
        <f t="shared" si="47"/>
        <v>2046</v>
      </c>
      <c r="AG139" s="317">
        <f t="shared" si="47"/>
        <v>2047</v>
      </c>
      <c r="AH139" s="317">
        <f t="shared" si="47"/>
        <v>2048</v>
      </c>
      <c r="AI139" s="317">
        <f t="shared" si="47"/>
        <v>2049</v>
      </c>
      <c r="AJ139" s="317">
        <f t="shared" ref="AJ139:AY140" si="48">AI139+1</f>
        <v>2050</v>
      </c>
      <c r="AK139" s="317">
        <f t="shared" si="48"/>
        <v>2051</v>
      </c>
      <c r="AL139" s="317">
        <f t="shared" si="48"/>
        <v>2052</v>
      </c>
      <c r="AM139" s="317">
        <f t="shared" si="48"/>
        <v>2053</v>
      </c>
      <c r="AN139" s="317">
        <f t="shared" si="48"/>
        <v>2054</v>
      </c>
      <c r="AO139" s="317">
        <f t="shared" si="48"/>
        <v>2055</v>
      </c>
      <c r="AP139" s="317">
        <f t="shared" si="48"/>
        <v>2056</v>
      </c>
      <c r="AQ139" s="317">
        <f t="shared" si="48"/>
        <v>2057</v>
      </c>
      <c r="AR139" s="317">
        <f t="shared" si="48"/>
        <v>2058</v>
      </c>
      <c r="AS139" s="317">
        <f t="shared" si="48"/>
        <v>2059</v>
      </c>
      <c r="AT139" s="317">
        <f t="shared" si="48"/>
        <v>2060</v>
      </c>
      <c r="AU139" s="317">
        <f t="shared" si="48"/>
        <v>2061</v>
      </c>
      <c r="AV139" s="317">
        <f t="shared" si="48"/>
        <v>2062</v>
      </c>
      <c r="AW139" s="317">
        <f t="shared" si="48"/>
        <v>2063</v>
      </c>
      <c r="AX139" s="317">
        <f t="shared" si="48"/>
        <v>2064</v>
      </c>
      <c r="AY139" s="317">
        <f t="shared" si="48"/>
        <v>2065</v>
      </c>
    </row>
    <row r="140" spans="1:51" hidden="1" x14ac:dyDescent="0.2">
      <c r="A140" s="301"/>
      <c r="B140" s="323">
        <v>0</v>
      </c>
      <c r="C140" s="323">
        <v>0</v>
      </c>
      <c r="D140" s="323">
        <v>0</v>
      </c>
      <c r="E140" s="323">
        <v>0</v>
      </c>
      <c r="F140" s="323">
        <v>0</v>
      </c>
      <c r="G140" s="323">
        <v>0</v>
      </c>
      <c r="H140" s="323">
        <v>0</v>
      </c>
      <c r="I140" s="323">
        <v>0</v>
      </c>
      <c r="J140" s="323">
        <v>0</v>
      </c>
      <c r="K140" s="323">
        <v>1</v>
      </c>
      <c r="L140" s="323">
        <v>2</v>
      </c>
      <c r="M140" s="323">
        <v>3</v>
      </c>
      <c r="N140" s="323">
        <v>3</v>
      </c>
      <c r="O140" s="323">
        <v>5</v>
      </c>
      <c r="P140" s="323">
        <f>O140+1</f>
        <v>6</v>
      </c>
      <c r="Q140" s="323">
        <f t="shared" si="46"/>
        <v>7</v>
      </c>
      <c r="R140" s="323">
        <f t="shared" si="46"/>
        <v>8</v>
      </c>
      <c r="S140" s="323">
        <f t="shared" si="46"/>
        <v>9</v>
      </c>
      <c r="T140" s="323">
        <f t="shared" si="47"/>
        <v>10</v>
      </c>
      <c r="U140" s="323">
        <f t="shared" si="47"/>
        <v>11</v>
      </c>
      <c r="V140" s="323">
        <f t="shared" si="47"/>
        <v>12</v>
      </c>
      <c r="W140" s="323">
        <f t="shared" si="47"/>
        <v>13</v>
      </c>
      <c r="X140" s="323">
        <f t="shared" si="47"/>
        <v>14</v>
      </c>
      <c r="Y140" s="323">
        <f t="shared" si="47"/>
        <v>15</v>
      </c>
      <c r="Z140" s="323">
        <f t="shared" si="47"/>
        <v>16</v>
      </c>
      <c r="AA140" s="323">
        <f t="shared" si="47"/>
        <v>17</v>
      </c>
      <c r="AB140" s="323">
        <f t="shared" si="47"/>
        <v>18</v>
      </c>
      <c r="AC140" s="323">
        <f t="shared" si="47"/>
        <v>19</v>
      </c>
      <c r="AD140" s="323">
        <f t="shared" si="47"/>
        <v>20</v>
      </c>
      <c r="AE140" s="323">
        <f t="shared" si="47"/>
        <v>21</v>
      </c>
      <c r="AF140" s="323">
        <f t="shared" si="47"/>
        <v>22</v>
      </c>
      <c r="AG140" s="323">
        <f t="shared" si="47"/>
        <v>23</v>
      </c>
      <c r="AH140" s="323">
        <f t="shared" si="47"/>
        <v>24</v>
      </c>
      <c r="AI140" s="323">
        <f t="shared" si="47"/>
        <v>25</v>
      </c>
      <c r="AJ140" s="323">
        <f t="shared" si="48"/>
        <v>26</v>
      </c>
      <c r="AK140" s="323">
        <f t="shared" si="48"/>
        <v>27</v>
      </c>
      <c r="AL140" s="323">
        <f t="shared" si="48"/>
        <v>28</v>
      </c>
      <c r="AM140" s="323">
        <f t="shared" si="48"/>
        <v>29</v>
      </c>
      <c r="AN140" s="323">
        <f t="shared" si="48"/>
        <v>30</v>
      </c>
      <c r="AO140" s="323">
        <f t="shared" si="48"/>
        <v>31</v>
      </c>
      <c r="AP140" s="323">
        <f t="shared" si="48"/>
        <v>32</v>
      </c>
      <c r="AQ140" s="323">
        <f t="shared" si="48"/>
        <v>33</v>
      </c>
      <c r="AR140" s="323">
        <f t="shared" si="48"/>
        <v>34</v>
      </c>
      <c r="AS140" s="323">
        <f t="shared" si="48"/>
        <v>35</v>
      </c>
      <c r="AT140" s="323">
        <f t="shared" si="48"/>
        <v>36</v>
      </c>
      <c r="AU140" s="323">
        <f t="shared" si="48"/>
        <v>37</v>
      </c>
      <c r="AV140" s="323">
        <f t="shared" si="48"/>
        <v>38</v>
      </c>
      <c r="AW140" s="323">
        <f t="shared" si="48"/>
        <v>39</v>
      </c>
      <c r="AX140" s="323">
        <f t="shared" si="48"/>
        <v>40</v>
      </c>
      <c r="AY140" s="323">
        <f t="shared" si="48"/>
        <v>41</v>
      </c>
    </row>
    <row r="141" spans="1:51" ht="15" hidden="1" x14ac:dyDescent="0.2">
      <c r="A141" s="301"/>
      <c r="B141" s="324">
        <f>AVERAGE(A140:B140)</f>
        <v>0</v>
      </c>
      <c r="C141" s="324">
        <f>AVERAGE(B140:C140)</f>
        <v>0</v>
      </c>
      <c r="D141" s="324">
        <f>AVERAGE(C140:D140)</f>
        <v>0</v>
      </c>
      <c r="E141" s="324">
        <f>AVERAGE(D140:E140)</f>
        <v>0</v>
      </c>
      <c r="F141" s="324">
        <f t="shared" ref="F141:AO141" si="49">AVERAGE(E140:F140)</f>
        <v>0</v>
      </c>
      <c r="G141" s="324">
        <f t="shared" si="49"/>
        <v>0</v>
      </c>
      <c r="H141" s="324">
        <f>AVERAGE(G140:H140)</f>
        <v>0</v>
      </c>
      <c r="I141" s="324">
        <f t="shared" si="49"/>
        <v>0</v>
      </c>
      <c r="J141" s="324">
        <f t="shared" si="49"/>
        <v>0</v>
      </c>
      <c r="K141" s="324">
        <f t="shared" si="49"/>
        <v>0.5</v>
      </c>
      <c r="L141" s="324">
        <f t="shared" si="49"/>
        <v>1.5</v>
      </c>
      <c r="M141" s="324">
        <f t="shared" si="49"/>
        <v>2.5</v>
      </c>
      <c r="N141" s="324">
        <f t="shared" si="49"/>
        <v>3</v>
      </c>
      <c r="O141" s="324">
        <f t="shared" si="49"/>
        <v>4</v>
      </c>
      <c r="P141" s="324">
        <f t="shared" si="49"/>
        <v>5.5</v>
      </c>
      <c r="Q141" s="324">
        <f t="shared" si="49"/>
        <v>6.5</v>
      </c>
      <c r="R141" s="324">
        <f t="shared" si="49"/>
        <v>7.5</v>
      </c>
      <c r="S141" s="324">
        <f t="shared" si="49"/>
        <v>8.5</v>
      </c>
      <c r="T141" s="324">
        <f t="shared" si="49"/>
        <v>9.5</v>
      </c>
      <c r="U141" s="324">
        <f t="shared" si="49"/>
        <v>10.5</v>
      </c>
      <c r="V141" s="324">
        <f t="shared" si="49"/>
        <v>11.5</v>
      </c>
      <c r="W141" s="324">
        <f t="shared" si="49"/>
        <v>12.5</v>
      </c>
      <c r="X141" s="324">
        <f t="shared" si="49"/>
        <v>13.5</v>
      </c>
      <c r="Y141" s="324">
        <f t="shared" si="49"/>
        <v>14.5</v>
      </c>
      <c r="Z141" s="324">
        <f t="shared" si="49"/>
        <v>15.5</v>
      </c>
      <c r="AA141" s="324">
        <f t="shared" si="49"/>
        <v>16.5</v>
      </c>
      <c r="AB141" s="324">
        <f t="shared" si="49"/>
        <v>17.5</v>
      </c>
      <c r="AC141" s="324">
        <f t="shared" si="49"/>
        <v>18.5</v>
      </c>
      <c r="AD141" s="324">
        <f t="shared" si="49"/>
        <v>19.5</v>
      </c>
      <c r="AE141" s="324">
        <f t="shared" si="49"/>
        <v>20.5</v>
      </c>
      <c r="AF141" s="324">
        <f t="shared" si="49"/>
        <v>21.5</v>
      </c>
      <c r="AG141" s="324">
        <f t="shared" si="49"/>
        <v>22.5</v>
      </c>
      <c r="AH141" s="324">
        <f t="shared" si="49"/>
        <v>23.5</v>
      </c>
      <c r="AI141" s="324">
        <f t="shared" si="49"/>
        <v>24.5</v>
      </c>
      <c r="AJ141" s="324">
        <f t="shared" si="49"/>
        <v>25.5</v>
      </c>
      <c r="AK141" s="324">
        <f t="shared" si="49"/>
        <v>26.5</v>
      </c>
      <c r="AL141" s="324">
        <f t="shared" si="49"/>
        <v>27.5</v>
      </c>
      <c r="AM141" s="324">
        <f t="shared" si="49"/>
        <v>28.5</v>
      </c>
      <c r="AN141" s="324">
        <f t="shared" si="49"/>
        <v>29.5</v>
      </c>
      <c r="AO141" s="324">
        <f t="shared" si="49"/>
        <v>30.5</v>
      </c>
      <c r="AP141" s="324">
        <f>AVERAGE(AO140:AP140)</f>
        <v>31.5</v>
      </c>
      <c r="AQ141" s="324">
        <f t="shared" ref="AQ141:AY141" si="50">AVERAGE(AP140:AQ140)</f>
        <v>32.5</v>
      </c>
      <c r="AR141" s="324">
        <f t="shared" si="50"/>
        <v>33.5</v>
      </c>
      <c r="AS141" s="324">
        <f t="shared" si="50"/>
        <v>34.5</v>
      </c>
      <c r="AT141" s="324">
        <f t="shared" si="50"/>
        <v>35.5</v>
      </c>
      <c r="AU141" s="324">
        <f t="shared" si="50"/>
        <v>36.5</v>
      </c>
      <c r="AV141" s="324">
        <f t="shared" si="50"/>
        <v>37.5</v>
      </c>
      <c r="AW141" s="324">
        <f t="shared" si="50"/>
        <v>38.5</v>
      </c>
      <c r="AX141" s="324">
        <f t="shared" si="50"/>
        <v>39.5</v>
      </c>
      <c r="AY141" s="324">
        <f t="shared" si="50"/>
        <v>40.5</v>
      </c>
    </row>
    <row r="142" spans="1:51" ht="12.75" hidden="1" x14ac:dyDescent="0.2">
      <c r="A142" s="301"/>
      <c r="B142" s="194"/>
      <c r="C142" s="194"/>
      <c r="D142" s="194"/>
      <c r="E142" s="194"/>
      <c r="F142" s="194"/>
      <c r="G142" s="194"/>
      <c r="H142" s="194"/>
      <c r="I142" s="194"/>
      <c r="J142" s="194"/>
      <c r="K142" s="194"/>
      <c r="L142" s="194"/>
      <c r="M142" s="194"/>
      <c r="N142" s="194"/>
      <c r="O142" s="194"/>
      <c r="P142" s="194"/>
      <c r="Q142" s="194"/>
      <c r="R142" s="194"/>
      <c r="S142" s="194"/>
      <c r="T142" s="194"/>
      <c r="U142" s="194"/>
      <c r="V142" s="194"/>
      <c r="W142" s="194"/>
      <c r="X142" s="194"/>
      <c r="Y142" s="194"/>
      <c r="Z142" s="194"/>
      <c r="AA142" s="194"/>
      <c r="AB142" s="194"/>
      <c r="AC142" s="194"/>
      <c r="AD142" s="194"/>
      <c r="AE142" s="194"/>
      <c r="AF142" s="194"/>
      <c r="AG142" s="194"/>
      <c r="AH142" s="194"/>
      <c r="AI142" s="194"/>
      <c r="AJ142" s="194"/>
      <c r="AK142" s="194"/>
      <c r="AL142" s="194"/>
      <c r="AM142" s="194"/>
      <c r="AN142" s="194"/>
      <c r="AO142" s="194"/>
      <c r="AP142" s="194"/>
      <c r="AR142" s="194"/>
      <c r="AS142" s="194"/>
    </row>
    <row r="143" spans="1:51" ht="12.75" hidden="1" x14ac:dyDescent="0.2">
      <c r="A143" s="301"/>
      <c r="B143" s="194"/>
      <c r="C143" s="194"/>
      <c r="D143" s="194"/>
      <c r="E143" s="194"/>
      <c r="F143" s="194"/>
      <c r="G143" s="194"/>
      <c r="H143" s="194">
        <v>114.63142733059399</v>
      </c>
      <c r="I143" s="194">
        <v>106.968874824043</v>
      </c>
      <c r="J143" s="194">
        <v>105.27260918901</v>
      </c>
      <c r="K143" s="194">
        <v>104.761984318213</v>
      </c>
      <c r="L143" s="194">
        <v>104.57995653007001</v>
      </c>
      <c r="M143" s="194"/>
      <c r="N143" s="194"/>
      <c r="O143" s="194"/>
      <c r="P143" s="194"/>
      <c r="Q143" s="194"/>
      <c r="R143" s="194"/>
      <c r="S143" s="194"/>
      <c r="T143" s="194"/>
      <c r="U143" s="194"/>
      <c r="V143" s="194"/>
      <c r="W143" s="194"/>
      <c r="X143" s="194"/>
      <c r="Y143" s="194"/>
      <c r="Z143" s="194"/>
      <c r="AA143" s="194"/>
      <c r="AB143" s="194"/>
      <c r="AC143" s="194"/>
      <c r="AD143" s="194"/>
      <c r="AE143" s="194"/>
      <c r="AF143" s="194"/>
      <c r="AG143" s="194"/>
      <c r="AH143" s="194"/>
      <c r="AI143" s="194"/>
      <c r="AJ143" s="194"/>
      <c r="AK143" s="194"/>
      <c r="AL143" s="194"/>
      <c r="AM143" s="194"/>
      <c r="AN143" s="194"/>
      <c r="AO143" s="194"/>
      <c r="AP143" s="194"/>
      <c r="AQ143" s="194"/>
      <c r="AR143" s="194"/>
      <c r="AS143" s="194"/>
    </row>
    <row r="144" spans="1:51" ht="12.75" hidden="1" x14ac:dyDescent="0.2">
      <c r="A144" s="301"/>
      <c r="B144" s="194"/>
      <c r="C144" s="194"/>
      <c r="D144" s="194"/>
      <c r="E144" s="194"/>
      <c r="F144" s="194"/>
      <c r="G144" s="194"/>
      <c r="H144" s="194"/>
      <c r="I144" s="194"/>
      <c r="J144" s="194"/>
      <c r="K144" s="194"/>
      <c r="L144" s="194"/>
      <c r="M144" s="194"/>
      <c r="N144" s="194"/>
      <c r="O144" s="194"/>
      <c r="P144" s="194"/>
      <c r="Q144" s="194"/>
      <c r="R144" s="194"/>
      <c r="S144" s="194"/>
      <c r="T144" s="194"/>
      <c r="U144" s="194"/>
      <c r="V144" s="194"/>
      <c r="W144" s="194"/>
      <c r="X144" s="194"/>
      <c r="Y144" s="194"/>
      <c r="Z144" s="194"/>
      <c r="AA144" s="194"/>
      <c r="AB144" s="194"/>
      <c r="AC144" s="194"/>
      <c r="AD144" s="194"/>
      <c r="AE144" s="194"/>
      <c r="AF144" s="194"/>
      <c r="AG144" s="194"/>
      <c r="AH144" s="194"/>
      <c r="AI144" s="194"/>
      <c r="AJ144" s="194"/>
      <c r="AK144" s="194"/>
      <c r="AL144" s="194"/>
      <c r="AM144" s="194"/>
      <c r="AN144" s="194"/>
      <c r="AO144" s="194"/>
      <c r="AP144" s="194"/>
      <c r="AQ144" s="194"/>
      <c r="AR144" s="194"/>
      <c r="AS144" s="194"/>
    </row>
    <row r="145" spans="1:71" ht="12.75" hidden="1" x14ac:dyDescent="0.2">
      <c r="A145" s="301"/>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c r="Y145" s="194"/>
      <c r="Z145" s="194"/>
      <c r="AA145" s="194"/>
      <c r="AB145" s="194"/>
      <c r="AC145" s="194"/>
      <c r="AD145" s="194"/>
      <c r="AE145" s="194"/>
      <c r="AF145" s="194"/>
      <c r="AG145" s="194"/>
      <c r="AH145" s="194"/>
      <c r="AI145" s="194"/>
      <c r="AJ145" s="194"/>
      <c r="AK145" s="194"/>
      <c r="AL145" s="194"/>
      <c r="AM145" s="194"/>
      <c r="AN145" s="194"/>
      <c r="AO145" s="194"/>
      <c r="AP145" s="194"/>
      <c r="AQ145" s="194"/>
      <c r="AR145" s="194"/>
      <c r="AS145" s="194"/>
    </row>
    <row r="146" spans="1:71" hidden="1" x14ac:dyDescent="0.2">
      <c r="A146" s="301"/>
      <c r="B146" s="194"/>
      <c r="C146" s="194"/>
      <c r="D146" s="194"/>
      <c r="E146" s="194"/>
      <c r="F146" s="194"/>
      <c r="G146" s="194"/>
      <c r="H146" s="194"/>
      <c r="I146" s="194"/>
      <c r="J146" s="194"/>
      <c r="K146" s="194"/>
      <c r="L146" s="194"/>
      <c r="M146" s="194"/>
      <c r="N146" s="194"/>
      <c r="O146" s="194"/>
      <c r="P146" s="194"/>
      <c r="Q146" s="194"/>
      <c r="R146" s="194"/>
      <c r="S146" s="194"/>
      <c r="T146" s="194"/>
      <c r="V146" s="194"/>
      <c r="W146" s="194"/>
      <c r="X146" s="194"/>
      <c r="Y146" s="194"/>
      <c r="Z146" s="194"/>
      <c r="AA146" s="194"/>
      <c r="AB146" s="194"/>
      <c r="AC146" s="194"/>
      <c r="AD146" s="194"/>
      <c r="AE146" s="194"/>
      <c r="AF146" s="194"/>
      <c r="AG146" s="194"/>
      <c r="AH146" s="194"/>
      <c r="AI146" s="194"/>
      <c r="AJ146" s="194"/>
      <c r="AK146" s="194"/>
      <c r="AL146" s="194"/>
      <c r="AM146" s="194"/>
      <c r="AN146" s="194"/>
      <c r="AO146" s="194"/>
      <c r="AP146" s="194"/>
      <c r="AQ146" s="194"/>
      <c r="AR146" s="194"/>
      <c r="AS146" s="194"/>
    </row>
    <row r="147" spans="1:71" ht="12.75" hidden="1" x14ac:dyDescent="0.2">
      <c r="A147" s="301"/>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4"/>
    </row>
    <row r="148" spans="1:71" ht="12.75" hidden="1" x14ac:dyDescent="0.2">
      <c r="A148" s="301"/>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c r="Y148" s="194"/>
      <c r="Z148" s="194"/>
      <c r="AA148" s="194"/>
      <c r="AB148" s="194"/>
      <c r="AC148" s="194"/>
      <c r="AD148" s="194"/>
      <c r="AE148" s="194"/>
      <c r="AF148" s="194"/>
      <c r="AG148" s="194"/>
      <c r="AH148" s="194"/>
      <c r="AI148" s="194"/>
      <c r="AJ148" s="194"/>
      <c r="AK148" s="194"/>
      <c r="AL148" s="194"/>
      <c r="AM148" s="194"/>
      <c r="AN148" s="194"/>
      <c r="AO148" s="194"/>
      <c r="AP148" s="194"/>
      <c r="AQ148" s="194"/>
      <c r="AR148" s="194"/>
      <c r="AS148" s="194"/>
    </row>
    <row r="149" spans="1:71" ht="12.75" hidden="1" x14ac:dyDescent="0.2">
      <c r="A149" s="301"/>
      <c r="B149" s="194"/>
      <c r="C149" s="194"/>
      <c r="D149" s="194"/>
      <c r="E149" s="194"/>
      <c r="F149" s="194"/>
      <c r="G149" s="194"/>
      <c r="H149" s="194"/>
      <c r="I149" s="194"/>
      <c r="J149" s="194"/>
      <c r="K149" s="194"/>
      <c r="L149" s="194"/>
      <c r="M149" s="194"/>
      <c r="N149" s="194"/>
      <c r="O149" s="194"/>
      <c r="P149" s="194"/>
      <c r="Q149" s="194"/>
      <c r="R149" s="194"/>
      <c r="S149" s="194"/>
      <c r="T149" s="194"/>
      <c r="U149" s="194"/>
      <c r="V149" s="194"/>
      <c r="W149" s="194"/>
      <c r="X149" s="194"/>
      <c r="Y149" s="194"/>
      <c r="Z149" s="194"/>
      <c r="AA149" s="194"/>
      <c r="AB149" s="194"/>
      <c r="AC149" s="194"/>
      <c r="AD149" s="194"/>
      <c r="AE149" s="194"/>
      <c r="AF149" s="194"/>
      <c r="AG149" s="194"/>
      <c r="AH149" s="194"/>
      <c r="AI149" s="194"/>
      <c r="AJ149" s="194"/>
      <c r="AK149" s="194"/>
      <c r="AL149" s="194"/>
      <c r="AM149" s="194"/>
      <c r="AN149" s="194"/>
      <c r="AO149" s="194"/>
      <c r="AP149" s="194"/>
      <c r="AQ149" s="194"/>
      <c r="AR149" s="194"/>
      <c r="AS149" s="194"/>
    </row>
    <row r="150" spans="1:71" ht="12.75" hidden="1" x14ac:dyDescent="0.2">
      <c r="A150" s="301"/>
      <c r="B150" s="194"/>
      <c r="C150" s="194"/>
      <c r="D150" s="194"/>
      <c r="E150" s="194"/>
      <c r="F150" s="194"/>
      <c r="G150" s="194"/>
      <c r="H150" s="194"/>
      <c r="I150" s="194"/>
      <c r="J150" s="194"/>
      <c r="K150" s="194"/>
      <c r="L150" s="194"/>
      <c r="M150" s="194"/>
      <c r="N150" s="194"/>
      <c r="O150" s="194"/>
      <c r="P150" s="194"/>
      <c r="Q150" s="194"/>
      <c r="R150" s="194"/>
      <c r="S150" s="194"/>
      <c r="T150" s="194"/>
      <c r="U150" s="194"/>
      <c r="V150" s="194"/>
      <c r="W150" s="194"/>
      <c r="X150" s="194"/>
      <c r="Y150" s="194"/>
      <c r="Z150" s="194"/>
      <c r="AA150" s="194"/>
      <c r="AB150" s="194"/>
      <c r="AC150" s="194"/>
      <c r="AD150" s="194"/>
      <c r="AE150" s="194"/>
      <c r="AF150" s="194"/>
      <c r="AG150" s="194"/>
      <c r="AH150" s="194"/>
      <c r="AI150" s="194"/>
      <c r="AJ150" s="194"/>
      <c r="AK150" s="194"/>
      <c r="AL150" s="194"/>
      <c r="AM150" s="194"/>
      <c r="AN150" s="194"/>
      <c r="AO150" s="194"/>
      <c r="AP150" s="194"/>
      <c r="AQ150" s="194"/>
      <c r="AR150" s="194"/>
      <c r="AS150" s="194"/>
    </row>
    <row r="151" spans="1:71" ht="12.75" hidden="1" x14ac:dyDescent="0.2">
      <c r="A151" s="301"/>
      <c r="B151" s="194"/>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4"/>
      <c r="AA151" s="194"/>
      <c r="AB151" s="194"/>
      <c r="AC151" s="194"/>
      <c r="AD151" s="194"/>
      <c r="AE151" s="194"/>
      <c r="AF151" s="194"/>
      <c r="AG151" s="194"/>
      <c r="AH151" s="194"/>
      <c r="AI151" s="194"/>
      <c r="AJ151" s="194"/>
      <c r="AK151" s="194"/>
      <c r="AL151" s="194"/>
      <c r="AM151" s="194"/>
      <c r="AN151" s="194"/>
      <c r="AO151" s="194"/>
      <c r="AP151" s="194"/>
      <c r="AQ151" s="194"/>
      <c r="AR151" s="194"/>
      <c r="AS151" s="194"/>
    </row>
    <row r="152" spans="1:71" ht="12.75" hidden="1" x14ac:dyDescent="0.2">
      <c r="A152" s="301"/>
      <c r="B152" s="194"/>
      <c r="C152" s="194"/>
      <c r="D152" s="194"/>
      <c r="E152" s="194"/>
      <c r="F152" s="194"/>
      <c r="G152" s="194"/>
      <c r="H152" s="194"/>
      <c r="I152" s="194"/>
      <c r="J152" s="194"/>
      <c r="K152" s="194"/>
      <c r="L152" s="194"/>
      <c r="M152" s="194"/>
      <c r="N152" s="194"/>
      <c r="O152" s="194"/>
      <c r="P152" s="194"/>
      <c r="Q152" s="194"/>
      <c r="R152" s="194"/>
      <c r="S152" s="194"/>
      <c r="T152" s="194"/>
      <c r="U152" s="194"/>
      <c r="V152" s="194"/>
      <c r="W152" s="194"/>
      <c r="X152" s="194"/>
      <c r="Y152" s="194"/>
      <c r="Z152" s="194"/>
      <c r="AA152" s="194"/>
      <c r="AB152" s="194"/>
      <c r="AC152" s="194"/>
      <c r="AD152" s="194"/>
      <c r="AE152" s="194"/>
      <c r="AF152" s="194"/>
      <c r="AG152" s="194"/>
      <c r="AH152" s="194"/>
      <c r="AI152" s="194"/>
      <c r="AJ152" s="194"/>
      <c r="AK152" s="194"/>
      <c r="AL152" s="194"/>
      <c r="AM152" s="194"/>
      <c r="AN152" s="194"/>
      <c r="AO152" s="194"/>
      <c r="AP152" s="194"/>
      <c r="AQ152" s="194"/>
      <c r="AR152" s="194"/>
      <c r="AS152" s="194"/>
    </row>
    <row r="153" spans="1:71" ht="12.75" hidden="1" x14ac:dyDescent="0.2">
      <c r="A153" s="301"/>
      <c r="B153" s="194"/>
      <c r="C153" s="194"/>
      <c r="D153" s="194"/>
      <c r="E153" s="194"/>
      <c r="F153" s="194"/>
      <c r="G153" s="194"/>
      <c r="H153" s="194"/>
      <c r="I153" s="194"/>
      <c r="J153" s="194"/>
      <c r="K153" s="194"/>
      <c r="L153" s="194"/>
      <c r="M153" s="194"/>
      <c r="N153" s="194"/>
      <c r="O153" s="194"/>
      <c r="P153" s="194"/>
      <c r="Q153" s="194"/>
      <c r="R153" s="194"/>
      <c r="S153" s="194"/>
      <c r="T153" s="194"/>
      <c r="U153" s="194"/>
      <c r="V153" s="194"/>
      <c r="W153" s="194"/>
      <c r="X153" s="194"/>
      <c r="Y153" s="194"/>
      <c r="Z153" s="194"/>
      <c r="AA153" s="194"/>
      <c r="AB153" s="194"/>
      <c r="AC153" s="194"/>
      <c r="AD153" s="194"/>
      <c r="AE153" s="194"/>
      <c r="AF153" s="194"/>
      <c r="AG153" s="194"/>
      <c r="AH153" s="194"/>
      <c r="AI153" s="194"/>
      <c r="AJ153" s="194"/>
      <c r="AK153" s="194"/>
      <c r="AL153" s="194"/>
      <c r="AM153" s="194"/>
      <c r="AN153" s="194"/>
      <c r="AO153" s="194"/>
      <c r="AP153" s="194"/>
      <c r="AQ153" s="194"/>
      <c r="AR153" s="194"/>
      <c r="AS153" s="194"/>
    </row>
    <row r="154" spans="1:71" ht="12.75" hidden="1" x14ac:dyDescent="0.2">
      <c r="A154" s="301"/>
      <c r="B154" s="194"/>
      <c r="C154" s="194"/>
      <c r="D154" s="194"/>
      <c r="E154" s="194"/>
      <c r="F154" s="194"/>
      <c r="G154" s="194"/>
      <c r="H154" s="194"/>
      <c r="I154" s="194"/>
      <c r="J154" s="194"/>
      <c r="K154" s="194"/>
      <c r="L154" s="194"/>
      <c r="M154" s="194"/>
      <c r="N154" s="194"/>
      <c r="O154" s="194"/>
      <c r="P154" s="194"/>
      <c r="Q154" s="194"/>
      <c r="R154" s="194"/>
      <c r="S154" s="194"/>
      <c r="T154" s="194"/>
      <c r="U154" s="194"/>
      <c r="V154" s="194"/>
      <c r="W154" s="194"/>
      <c r="X154" s="194"/>
      <c r="Y154" s="194"/>
      <c r="Z154" s="194"/>
      <c r="AA154" s="194"/>
      <c r="AB154" s="194"/>
      <c r="AC154" s="194"/>
      <c r="AD154" s="194"/>
      <c r="AE154" s="194"/>
      <c r="AF154" s="194"/>
      <c r="AG154" s="194"/>
      <c r="AH154" s="194"/>
      <c r="AI154" s="194"/>
      <c r="AJ154" s="194"/>
      <c r="AK154" s="194"/>
      <c r="AL154" s="194"/>
      <c r="AM154" s="194"/>
      <c r="AN154" s="194"/>
      <c r="AO154" s="194"/>
      <c r="AP154" s="194"/>
      <c r="AQ154" s="194"/>
      <c r="AR154" s="194"/>
      <c r="AS154" s="194"/>
    </row>
    <row r="155" spans="1:71" ht="12.75" hidden="1" x14ac:dyDescent="0.2">
      <c r="A155" s="301"/>
      <c r="B155" s="194"/>
      <c r="C155" s="194"/>
      <c r="D155" s="194"/>
      <c r="E155" s="194"/>
      <c r="F155" s="194"/>
      <c r="G155" s="194"/>
      <c r="H155" s="194"/>
      <c r="I155" s="194"/>
      <c r="J155" s="194"/>
      <c r="K155" s="194"/>
      <c r="L155" s="194"/>
      <c r="M155" s="194"/>
      <c r="N155" s="194"/>
      <c r="O155" s="194"/>
      <c r="P155" s="194"/>
      <c r="Q155" s="194"/>
      <c r="R155" s="194"/>
      <c r="S155" s="194"/>
      <c r="T155" s="194"/>
      <c r="U155" s="194"/>
      <c r="V155" s="194"/>
      <c r="W155" s="194"/>
      <c r="X155" s="194"/>
      <c r="Y155" s="194"/>
      <c r="Z155" s="194"/>
      <c r="AA155" s="194"/>
      <c r="AB155" s="194"/>
      <c r="AC155" s="194"/>
      <c r="AD155" s="194"/>
      <c r="AE155" s="194"/>
      <c r="AF155" s="194"/>
      <c r="AG155" s="194"/>
      <c r="AH155" s="194"/>
      <c r="AI155" s="194"/>
      <c r="AJ155" s="194"/>
      <c r="AK155" s="194"/>
      <c r="AL155" s="194"/>
      <c r="AM155" s="194"/>
      <c r="AN155" s="194"/>
      <c r="AO155" s="194"/>
      <c r="AP155" s="194"/>
      <c r="AQ155" s="194"/>
      <c r="AR155" s="194"/>
      <c r="AS155" s="194"/>
    </row>
    <row r="156" spans="1:71" ht="12.75" hidden="1" x14ac:dyDescent="0.2">
      <c r="A156" s="287"/>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hidden="1" x14ac:dyDescent="0.2">
      <c r="A157" s="287"/>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hidden="1" x14ac:dyDescent="0.2">
      <c r="A158" s="287"/>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hidden="1" x14ac:dyDescent="0.2">
      <c r="A159" s="287"/>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hidden="1" x14ac:dyDescent="0.2">
      <c r="A160" s="287"/>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hidden="1" x14ac:dyDescent="0.2">
      <c r="A161" s="287"/>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hidden="1" x14ac:dyDescent="0.2">
      <c r="A162" s="287"/>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hidden="1" x14ac:dyDescent="0.2">
      <c r="A163" s="287"/>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hidden="1" x14ac:dyDescent="0.2">
      <c r="A164" s="287"/>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hidden="1" x14ac:dyDescent="0.2">
      <c r="A165" s="287"/>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hidden="1" x14ac:dyDescent="0.2">
      <c r="A166" s="287"/>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hidden="1" x14ac:dyDescent="0.2">
      <c r="A167" s="287"/>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hidden="1" x14ac:dyDescent="0.2">
      <c r="A168" s="287"/>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hidden="1" x14ac:dyDescent="0.2">
      <c r="A169" s="287"/>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hidden="1" x14ac:dyDescent="0.2">
      <c r="A170" s="287"/>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hidden="1" x14ac:dyDescent="0.2">
      <c r="A171" s="287"/>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hidden="1" x14ac:dyDescent="0.2">
      <c r="A172" s="287"/>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hidden="1" x14ac:dyDescent="0.2">
      <c r="A173" s="287"/>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hidden="1" x14ac:dyDescent="0.2">
      <c r="A174" s="287"/>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hidden="1" x14ac:dyDescent="0.2">
      <c r="A175" s="287"/>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hidden="1" x14ac:dyDescent="0.2">
      <c r="A176" s="287"/>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hidden="1" x14ac:dyDescent="0.2">
      <c r="A177" s="287"/>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hidden="1" x14ac:dyDescent="0.2">
      <c r="A178" s="287"/>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hidden="1" x14ac:dyDescent="0.2">
      <c r="A179" s="287"/>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hidden="1" x14ac:dyDescent="0.2">
      <c r="A180" s="287"/>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hidden="1" x14ac:dyDescent="0.2">
      <c r="A181" s="287"/>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hidden="1" x14ac:dyDescent="0.2">
      <c r="A182" s="287"/>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hidden="1" x14ac:dyDescent="0.2">
      <c r="A183" s="287"/>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hidden="1" x14ac:dyDescent="0.2">
      <c r="A184" s="287"/>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hidden="1" x14ac:dyDescent="0.2">
      <c r="A185" s="287"/>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hidden="1" x14ac:dyDescent="0.2">
      <c r="A186" s="287"/>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hidden="1" x14ac:dyDescent="0.2">
      <c r="A187" s="287"/>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hidden="1" x14ac:dyDescent="0.2">
      <c r="A188" s="287"/>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hidden="1" x14ac:dyDescent="0.2">
      <c r="A189" s="287"/>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hidden="1" x14ac:dyDescent="0.2">
      <c r="A190" s="287"/>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hidden="1" x14ac:dyDescent="0.2">
      <c r="A191" s="287"/>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hidden="1" x14ac:dyDescent="0.2">
      <c r="A192" s="287"/>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hidden="1" x14ac:dyDescent="0.2">
      <c r="A193" s="287"/>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hidden="1" x14ac:dyDescent="0.2">
      <c r="A194" s="287"/>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hidden="1" x14ac:dyDescent="0.2">
      <c r="A195" s="287"/>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hidden="1" x14ac:dyDescent="0.2">
      <c r="A196" s="287"/>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hidden="1" x14ac:dyDescent="0.2">
      <c r="A197" s="287"/>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hidden="1" x14ac:dyDescent="0.2">
      <c r="A198" s="287"/>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hidden="1" x14ac:dyDescent="0.2">
      <c r="A199" s="287"/>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hidden="1" x14ac:dyDescent="0.2">
      <c r="A200" s="287"/>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hidden="1" x14ac:dyDescent="0.2">
      <c r="A201" s="287"/>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hidden="1" x14ac:dyDescent="0.2">
      <c r="A202" s="287"/>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hidden="1" x14ac:dyDescent="0.2">
      <c r="A203" s="287"/>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x14ac:dyDescent="0.2">
      <c r="A204" s="287"/>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7"/>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7"/>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7"/>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7"/>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G65" sqref="G6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9" t="str">
        <f>'1. паспорт местоположение'!A5:C5</f>
        <v>Год раскрытия информации: 2024 год</v>
      </c>
      <c r="B5" s="359"/>
      <c r="C5" s="359"/>
      <c r="D5" s="359"/>
      <c r="E5" s="359"/>
      <c r="F5" s="359"/>
      <c r="G5" s="359"/>
      <c r="H5" s="359"/>
      <c r="I5" s="359"/>
      <c r="J5" s="359"/>
      <c r="K5" s="359"/>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6" t="s">
        <v>7</v>
      </c>
      <c r="B7" s="366"/>
      <c r="C7" s="366"/>
      <c r="D7" s="366"/>
      <c r="E7" s="366"/>
      <c r="F7" s="366"/>
      <c r="G7" s="366"/>
      <c r="H7" s="366"/>
      <c r="I7" s="366"/>
      <c r="J7" s="366"/>
      <c r="K7" s="366"/>
    </row>
    <row r="8" spans="1:43" ht="18.75" x14ac:dyDescent="0.25">
      <c r="A8" s="366"/>
      <c r="B8" s="366"/>
      <c r="C8" s="366"/>
      <c r="D8" s="366"/>
      <c r="E8" s="366"/>
      <c r="F8" s="366"/>
      <c r="G8" s="366"/>
      <c r="H8" s="366"/>
      <c r="I8" s="366"/>
      <c r="J8" s="366"/>
      <c r="K8" s="366"/>
    </row>
    <row r="9" spans="1:43" x14ac:dyDescent="0.25">
      <c r="A9" s="364" t="str">
        <f>'1. паспорт местоположение'!A9:C9</f>
        <v xml:space="preserve">Акционерное общество "Западная энергетическая компания" </v>
      </c>
      <c r="B9" s="364"/>
      <c r="C9" s="364"/>
      <c r="D9" s="364"/>
      <c r="E9" s="364"/>
      <c r="F9" s="364"/>
      <c r="G9" s="364"/>
      <c r="H9" s="364"/>
      <c r="I9" s="364"/>
      <c r="J9" s="364"/>
      <c r="K9" s="364"/>
    </row>
    <row r="10" spans="1:43" x14ac:dyDescent="0.25">
      <c r="A10" s="370" t="s">
        <v>6</v>
      </c>
      <c r="B10" s="370"/>
      <c r="C10" s="370"/>
      <c r="D10" s="370"/>
      <c r="E10" s="370"/>
      <c r="F10" s="370"/>
      <c r="G10" s="370"/>
      <c r="H10" s="370"/>
      <c r="I10" s="370"/>
      <c r="J10" s="370"/>
      <c r="K10" s="370"/>
    </row>
    <row r="11" spans="1:43" ht="18.75" x14ac:dyDescent="0.25">
      <c r="A11" s="366"/>
      <c r="B11" s="366"/>
      <c r="C11" s="366"/>
      <c r="D11" s="366"/>
      <c r="E11" s="366"/>
      <c r="F11" s="366"/>
      <c r="G11" s="366"/>
      <c r="H11" s="366"/>
      <c r="I11" s="366"/>
      <c r="J11" s="366"/>
      <c r="K11" s="366"/>
    </row>
    <row r="12" spans="1:43" x14ac:dyDescent="0.25">
      <c r="A12" s="371" t="str">
        <f>'1. паспорт местоположение'!A12:C12</f>
        <v>O_24-07</v>
      </c>
      <c r="B12" s="371"/>
      <c r="C12" s="371"/>
      <c r="D12" s="371"/>
      <c r="E12" s="371"/>
      <c r="F12" s="371"/>
      <c r="G12" s="371"/>
      <c r="H12" s="371"/>
      <c r="I12" s="371"/>
      <c r="J12" s="371"/>
      <c r="K12" s="371"/>
    </row>
    <row r="13" spans="1:43" x14ac:dyDescent="0.25">
      <c r="A13" s="370" t="s">
        <v>5</v>
      </c>
      <c r="B13" s="370"/>
      <c r="C13" s="370"/>
      <c r="D13" s="370"/>
      <c r="E13" s="370"/>
      <c r="F13" s="370"/>
      <c r="G13" s="370"/>
      <c r="H13" s="370"/>
      <c r="I13" s="370"/>
      <c r="J13" s="370"/>
      <c r="K13" s="370"/>
    </row>
    <row r="14" spans="1:43" ht="18.75" x14ac:dyDescent="0.25">
      <c r="A14" s="372"/>
      <c r="B14" s="372"/>
      <c r="C14" s="372"/>
      <c r="D14" s="372"/>
      <c r="E14" s="372"/>
      <c r="F14" s="372"/>
      <c r="G14" s="372"/>
      <c r="H14" s="372"/>
      <c r="I14" s="372"/>
      <c r="J14" s="372"/>
      <c r="K14" s="372"/>
    </row>
    <row r="15" spans="1:43" x14ac:dyDescent="0.25">
      <c r="A15" s="364" t="str">
        <f>'1. паспорт местоположение'!A15:C15</f>
        <v>Реконструкция трансформаторной подстанции 10/0,4 кВ (ТП-996) по адресу: г Калининград, бульвар Ф. Лефорта,18А замена РУ 10 кВ</v>
      </c>
      <c r="B15" s="364"/>
      <c r="C15" s="364"/>
      <c r="D15" s="364"/>
      <c r="E15" s="364"/>
      <c r="F15" s="364"/>
      <c r="G15" s="364"/>
      <c r="H15" s="364"/>
      <c r="I15" s="364"/>
      <c r="J15" s="364"/>
      <c r="K15" s="364"/>
    </row>
    <row r="16" spans="1:43" x14ac:dyDescent="0.25">
      <c r="A16" s="360" t="s">
        <v>4</v>
      </c>
      <c r="B16" s="360"/>
      <c r="C16" s="360"/>
      <c r="D16" s="360"/>
      <c r="E16" s="360"/>
      <c r="F16" s="360"/>
      <c r="G16" s="360"/>
      <c r="H16" s="360"/>
      <c r="I16" s="360"/>
      <c r="J16" s="360"/>
      <c r="K16" s="360"/>
    </row>
    <row r="17" spans="1:11" ht="15.75" customHeight="1" x14ac:dyDescent="0.25"/>
    <row r="18" spans="1:11" x14ac:dyDescent="0.25">
      <c r="K18" s="24"/>
    </row>
    <row r="19" spans="1:11" ht="15.75" customHeight="1" x14ac:dyDescent="0.25">
      <c r="A19" s="428" t="s">
        <v>392</v>
      </c>
      <c r="B19" s="428"/>
      <c r="C19" s="428"/>
      <c r="D19" s="428"/>
      <c r="E19" s="428"/>
      <c r="F19" s="428"/>
      <c r="G19" s="428"/>
      <c r="H19" s="428"/>
      <c r="I19" s="428"/>
      <c r="J19" s="428"/>
      <c r="K19" s="428"/>
    </row>
    <row r="20" spans="1:11" x14ac:dyDescent="0.25">
      <c r="A20" s="35"/>
      <c r="B20" s="35"/>
    </row>
    <row r="21" spans="1:11" ht="28.5" customHeight="1" x14ac:dyDescent="0.25">
      <c r="A21" s="423" t="s">
        <v>199</v>
      </c>
      <c r="B21" s="423" t="s">
        <v>484</v>
      </c>
      <c r="C21" s="423" t="s">
        <v>351</v>
      </c>
      <c r="D21" s="423"/>
      <c r="E21" s="423"/>
      <c r="F21" s="423"/>
      <c r="G21" s="423"/>
      <c r="H21" s="423"/>
      <c r="I21" s="423" t="s">
        <v>198</v>
      </c>
      <c r="J21" s="424" t="s">
        <v>352</v>
      </c>
      <c r="K21" s="423" t="s">
        <v>197</v>
      </c>
    </row>
    <row r="22" spans="1:11" ht="58.5" customHeight="1" x14ac:dyDescent="0.25">
      <c r="A22" s="423"/>
      <c r="B22" s="423"/>
      <c r="C22" s="427" t="s">
        <v>535</v>
      </c>
      <c r="D22" s="427"/>
      <c r="E22" s="427" t="s">
        <v>9</v>
      </c>
      <c r="F22" s="427"/>
      <c r="G22" s="427" t="s">
        <v>536</v>
      </c>
      <c r="H22" s="427"/>
      <c r="I22" s="423"/>
      <c r="J22" s="425"/>
      <c r="K22" s="423"/>
    </row>
    <row r="23" spans="1:11" ht="31.5" x14ac:dyDescent="0.25">
      <c r="A23" s="423"/>
      <c r="B23" s="423"/>
      <c r="C23" s="159" t="s">
        <v>196</v>
      </c>
      <c r="D23" s="159" t="s">
        <v>195</v>
      </c>
      <c r="E23" s="159" t="s">
        <v>196</v>
      </c>
      <c r="F23" s="159" t="s">
        <v>195</v>
      </c>
      <c r="G23" s="159" t="s">
        <v>196</v>
      </c>
      <c r="H23" s="159" t="s">
        <v>195</v>
      </c>
      <c r="I23" s="423"/>
      <c r="J23" s="426"/>
      <c r="K23" s="423"/>
    </row>
    <row r="24" spans="1:11" x14ac:dyDescent="0.25">
      <c r="A24" s="160">
        <v>1</v>
      </c>
      <c r="B24" s="160">
        <v>2</v>
      </c>
      <c r="C24" s="159">
        <v>3</v>
      </c>
      <c r="D24" s="159">
        <v>4</v>
      </c>
      <c r="E24" s="159">
        <v>5</v>
      </c>
      <c r="F24" s="159">
        <v>6</v>
      </c>
      <c r="G24" s="159">
        <v>7</v>
      </c>
      <c r="H24" s="159">
        <v>8</v>
      </c>
      <c r="I24" s="159">
        <v>9</v>
      </c>
      <c r="J24" s="159">
        <v>10</v>
      </c>
      <c r="K24" s="159">
        <v>11</v>
      </c>
    </row>
    <row r="25" spans="1:11" x14ac:dyDescent="0.25">
      <c r="A25" s="159">
        <v>1</v>
      </c>
      <c r="B25" s="164" t="s">
        <v>194</v>
      </c>
      <c r="C25" s="165"/>
      <c r="D25" s="165"/>
      <c r="E25" s="175"/>
      <c r="F25" s="175"/>
      <c r="G25" s="165"/>
      <c r="H25" s="165"/>
      <c r="I25" s="175"/>
      <c r="J25" s="155"/>
      <c r="K25" s="156"/>
    </row>
    <row r="26" spans="1:11" x14ac:dyDescent="0.25">
      <c r="A26" s="159" t="s">
        <v>485</v>
      </c>
      <c r="B26" s="168" t="s">
        <v>486</v>
      </c>
      <c r="C26" s="165" t="s">
        <v>435</v>
      </c>
      <c r="D26" s="165" t="s">
        <v>435</v>
      </c>
      <c r="E26" s="176">
        <v>42859</v>
      </c>
      <c r="F26" s="176">
        <v>42859</v>
      </c>
      <c r="G26" s="165"/>
      <c r="H26" s="165"/>
      <c r="I26" s="177"/>
      <c r="J26" s="155"/>
      <c r="K26" s="156"/>
    </row>
    <row r="27" spans="1:11" ht="31.5" x14ac:dyDescent="0.25">
      <c r="A27" s="159" t="s">
        <v>487</v>
      </c>
      <c r="B27" s="168" t="s">
        <v>488</v>
      </c>
      <c r="C27" s="165" t="s">
        <v>435</v>
      </c>
      <c r="D27" s="165" t="s">
        <v>435</v>
      </c>
      <c r="E27" s="176">
        <v>42807</v>
      </c>
      <c r="F27" s="176">
        <v>42807</v>
      </c>
      <c r="G27" s="165"/>
      <c r="H27" s="165"/>
      <c r="I27" s="177"/>
      <c r="J27" s="155"/>
      <c r="K27" s="156"/>
    </row>
    <row r="28" spans="1:11" ht="63" x14ac:dyDescent="0.25">
      <c r="A28" s="159" t="s">
        <v>490</v>
      </c>
      <c r="B28" s="168" t="s">
        <v>489</v>
      </c>
      <c r="C28" s="165" t="s">
        <v>435</v>
      </c>
      <c r="D28" s="165" t="s">
        <v>435</v>
      </c>
      <c r="E28" s="176" t="s">
        <v>435</v>
      </c>
      <c r="F28" s="176" t="s">
        <v>435</v>
      </c>
      <c r="G28" s="165"/>
      <c r="H28" s="165"/>
      <c r="I28" s="177"/>
      <c r="J28" s="155"/>
      <c r="K28" s="156"/>
    </row>
    <row r="29" spans="1:11" ht="31.5" x14ac:dyDescent="0.25">
      <c r="A29" s="159" t="s">
        <v>492</v>
      </c>
      <c r="B29" s="168" t="s">
        <v>491</v>
      </c>
      <c r="C29" s="165" t="s">
        <v>435</v>
      </c>
      <c r="D29" s="165" t="s">
        <v>435</v>
      </c>
      <c r="E29" s="176" t="s">
        <v>435</v>
      </c>
      <c r="F29" s="176" t="s">
        <v>435</v>
      </c>
      <c r="G29" s="165"/>
      <c r="H29" s="165"/>
      <c r="I29" s="177"/>
      <c r="J29" s="155"/>
      <c r="K29" s="156"/>
    </row>
    <row r="30" spans="1:11" ht="31.5" x14ac:dyDescent="0.25">
      <c r="A30" s="159" t="s">
        <v>494</v>
      </c>
      <c r="B30" s="168" t="s">
        <v>493</v>
      </c>
      <c r="C30" s="165" t="s">
        <v>435</v>
      </c>
      <c r="D30" s="165" t="s">
        <v>435</v>
      </c>
      <c r="E30" s="176" t="s">
        <v>435</v>
      </c>
      <c r="F30" s="176" t="s">
        <v>435</v>
      </c>
      <c r="G30" s="165"/>
      <c r="H30" s="165"/>
      <c r="I30" s="177"/>
      <c r="J30" s="155"/>
      <c r="K30" s="156"/>
    </row>
    <row r="31" spans="1:11" ht="31.5" x14ac:dyDescent="0.25">
      <c r="A31" s="159" t="s">
        <v>496</v>
      </c>
      <c r="B31" s="168" t="s">
        <v>495</v>
      </c>
      <c r="C31" s="165" t="s">
        <v>435</v>
      </c>
      <c r="D31" s="165" t="s">
        <v>435</v>
      </c>
      <c r="E31" s="176">
        <v>41806</v>
      </c>
      <c r="F31" s="176">
        <v>41806</v>
      </c>
      <c r="G31" s="165"/>
      <c r="H31" s="165"/>
      <c r="I31" s="177"/>
      <c r="J31" s="155"/>
      <c r="K31" s="156"/>
    </row>
    <row r="32" spans="1:11" ht="31.5" x14ac:dyDescent="0.25">
      <c r="A32" s="159" t="s">
        <v>498</v>
      </c>
      <c r="B32" s="168" t="s">
        <v>497</v>
      </c>
      <c r="C32" s="165" t="s">
        <v>435</v>
      </c>
      <c r="D32" s="165" t="s">
        <v>435</v>
      </c>
      <c r="E32" s="176">
        <v>42597</v>
      </c>
      <c r="F32" s="176">
        <v>42597</v>
      </c>
      <c r="G32" s="165"/>
      <c r="H32" s="165"/>
      <c r="I32" s="177"/>
      <c r="J32" s="155"/>
      <c r="K32" s="156"/>
    </row>
    <row r="33" spans="1:11" ht="47.25" x14ac:dyDescent="0.25">
      <c r="A33" s="159" t="s">
        <v>500</v>
      </c>
      <c r="B33" s="168" t="s">
        <v>499</v>
      </c>
      <c r="C33" s="165" t="s">
        <v>435</v>
      </c>
      <c r="D33" s="165" t="s">
        <v>435</v>
      </c>
      <c r="E33" s="176">
        <v>42720</v>
      </c>
      <c r="F33" s="176">
        <v>42720</v>
      </c>
      <c r="G33" s="165"/>
      <c r="H33" s="165"/>
      <c r="I33" s="177"/>
      <c r="J33" s="155"/>
      <c r="K33" s="156"/>
    </row>
    <row r="34" spans="1:11" ht="63" x14ac:dyDescent="0.25">
      <c r="A34" s="159" t="s">
        <v>502</v>
      </c>
      <c r="B34" s="168" t="s">
        <v>501</v>
      </c>
      <c r="C34" s="165" t="s">
        <v>435</v>
      </c>
      <c r="D34" s="165" t="s">
        <v>435</v>
      </c>
      <c r="E34" s="176" t="s">
        <v>435</v>
      </c>
      <c r="F34" s="176" t="s">
        <v>435</v>
      </c>
      <c r="G34" s="165"/>
      <c r="H34" s="165"/>
      <c r="I34" s="177"/>
      <c r="J34" s="157"/>
      <c r="K34" s="157"/>
    </row>
    <row r="35" spans="1:11" ht="31.5" x14ac:dyDescent="0.25">
      <c r="A35" s="159" t="s">
        <v>503</v>
      </c>
      <c r="B35" s="168" t="s">
        <v>193</v>
      </c>
      <c r="C35" s="165" t="s">
        <v>538</v>
      </c>
      <c r="D35" s="165" t="s">
        <v>538</v>
      </c>
      <c r="E35" s="176">
        <v>42731</v>
      </c>
      <c r="F35" s="176">
        <v>42731</v>
      </c>
      <c r="G35" s="165"/>
      <c r="H35" s="165"/>
      <c r="I35" s="177"/>
      <c r="J35" s="157"/>
      <c r="K35" s="157"/>
    </row>
    <row r="36" spans="1:11" ht="31.5" x14ac:dyDescent="0.25">
      <c r="A36" s="159" t="s">
        <v>505</v>
      </c>
      <c r="B36" s="168" t="s">
        <v>504</v>
      </c>
      <c r="C36" s="165" t="s">
        <v>435</v>
      </c>
      <c r="D36" s="165" t="s">
        <v>435</v>
      </c>
      <c r="E36" s="176">
        <v>42993</v>
      </c>
      <c r="F36" s="176">
        <v>42993</v>
      </c>
      <c r="G36" s="165"/>
      <c r="H36" s="165"/>
      <c r="I36" s="177"/>
      <c r="J36" s="167"/>
      <c r="K36" s="156"/>
    </row>
    <row r="37" spans="1:11" x14ac:dyDescent="0.25">
      <c r="A37" s="159" t="s">
        <v>506</v>
      </c>
      <c r="B37" s="168" t="s">
        <v>192</v>
      </c>
      <c r="C37" s="165" t="s">
        <v>435</v>
      </c>
      <c r="D37" s="165" t="s">
        <v>435</v>
      </c>
      <c r="E37" s="176">
        <v>43054</v>
      </c>
      <c r="F37" s="176">
        <v>43305</v>
      </c>
      <c r="G37" s="165"/>
      <c r="H37" s="165"/>
      <c r="I37" s="177"/>
      <c r="J37" s="158"/>
      <c r="K37" s="156"/>
    </row>
    <row r="38" spans="1:11" x14ac:dyDescent="0.25">
      <c r="A38" s="166" t="s">
        <v>507</v>
      </c>
      <c r="B38" s="169" t="s">
        <v>191</v>
      </c>
      <c r="C38" s="165" t="s">
        <v>538</v>
      </c>
      <c r="D38" s="165" t="s">
        <v>538</v>
      </c>
      <c r="E38" s="176"/>
      <c r="F38" s="176"/>
      <c r="G38" s="165"/>
      <c r="H38" s="165"/>
      <c r="I38" s="177"/>
      <c r="J38" s="156"/>
      <c r="K38" s="156"/>
    </row>
    <row r="39" spans="1:11" ht="63" x14ac:dyDescent="0.25">
      <c r="A39" s="159" t="s">
        <v>509</v>
      </c>
      <c r="B39" s="168" t="s">
        <v>508</v>
      </c>
      <c r="C39" s="165" t="s">
        <v>538</v>
      </c>
      <c r="D39" s="165" t="s">
        <v>538</v>
      </c>
      <c r="E39" s="176">
        <v>42843</v>
      </c>
      <c r="F39" s="176">
        <v>42843</v>
      </c>
      <c r="G39" s="165"/>
      <c r="H39" s="165"/>
      <c r="I39" s="177"/>
      <c r="J39" s="156"/>
      <c r="K39" s="156"/>
    </row>
    <row r="40" spans="1:11" x14ac:dyDescent="0.25">
      <c r="A40" s="159" t="s">
        <v>511</v>
      </c>
      <c r="B40" s="168" t="s">
        <v>510</v>
      </c>
      <c r="C40" s="165">
        <v>45732</v>
      </c>
      <c r="D40" s="165">
        <v>45838</v>
      </c>
      <c r="E40" s="176">
        <v>43038</v>
      </c>
      <c r="F40" s="176">
        <v>43038</v>
      </c>
      <c r="G40" s="165"/>
      <c r="H40" s="165"/>
      <c r="I40" s="177"/>
      <c r="J40" s="156"/>
      <c r="K40" s="156"/>
    </row>
    <row r="41" spans="1:11" ht="47.25" x14ac:dyDescent="0.25">
      <c r="A41" s="159" t="s">
        <v>513</v>
      </c>
      <c r="B41" s="169" t="s">
        <v>512</v>
      </c>
      <c r="C41" s="165" t="s">
        <v>538</v>
      </c>
      <c r="D41" s="165" t="s">
        <v>538</v>
      </c>
      <c r="E41" s="176"/>
      <c r="F41" s="176"/>
      <c r="G41" s="165"/>
      <c r="H41" s="165"/>
      <c r="I41" s="177"/>
      <c r="J41" s="156"/>
      <c r="K41" s="156"/>
    </row>
    <row r="42" spans="1:11" ht="31.5" x14ac:dyDescent="0.25">
      <c r="A42" s="159" t="s">
        <v>515</v>
      </c>
      <c r="B42" s="168" t="s">
        <v>514</v>
      </c>
      <c r="C42" s="165" t="s">
        <v>538</v>
      </c>
      <c r="D42" s="165" t="s">
        <v>538</v>
      </c>
      <c r="E42" s="176">
        <v>43070</v>
      </c>
      <c r="F42" s="176">
        <v>43097</v>
      </c>
      <c r="G42" s="165"/>
      <c r="H42" s="165"/>
      <c r="I42" s="177"/>
      <c r="J42" s="156"/>
      <c r="K42" s="156"/>
    </row>
    <row r="43" spans="1:11" x14ac:dyDescent="0.25">
      <c r="A43" s="159" t="s">
        <v>516</v>
      </c>
      <c r="B43" s="168" t="s">
        <v>190</v>
      </c>
      <c r="C43" s="165">
        <v>45732</v>
      </c>
      <c r="D43" s="165">
        <v>45838</v>
      </c>
      <c r="E43" s="176">
        <v>43054</v>
      </c>
      <c r="F43" s="176">
        <v>43218</v>
      </c>
      <c r="G43" s="188"/>
      <c r="H43" s="188"/>
      <c r="I43" s="177"/>
      <c r="J43" s="156"/>
      <c r="K43" s="156"/>
    </row>
    <row r="44" spans="1:11" x14ac:dyDescent="0.25">
      <c r="A44" s="159" t="s">
        <v>517</v>
      </c>
      <c r="B44" s="168" t="s">
        <v>189</v>
      </c>
      <c r="C44" s="165">
        <v>45838</v>
      </c>
      <c r="D44" s="188">
        <v>46022</v>
      </c>
      <c r="E44" s="176">
        <v>43084</v>
      </c>
      <c r="F44" s="176">
        <v>43266</v>
      </c>
      <c r="G44" s="188"/>
      <c r="H44" s="188"/>
      <c r="I44" s="177"/>
      <c r="J44" s="156"/>
      <c r="K44" s="156"/>
    </row>
    <row r="45" spans="1:11" ht="78.75" x14ac:dyDescent="0.25">
      <c r="A45" s="159" t="s">
        <v>519</v>
      </c>
      <c r="B45" s="168" t="s">
        <v>518</v>
      </c>
      <c r="C45" s="188" t="s">
        <v>538</v>
      </c>
      <c r="D45" s="188" t="s">
        <v>538</v>
      </c>
      <c r="E45" s="176"/>
      <c r="F45" s="176"/>
      <c r="G45" s="188"/>
      <c r="H45" s="188"/>
      <c r="I45" s="177"/>
      <c r="J45" s="156"/>
      <c r="K45" s="156"/>
    </row>
    <row r="46" spans="1:11" ht="157.5" x14ac:dyDescent="0.25">
      <c r="A46" s="159" t="s">
        <v>521</v>
      </c>
      <c r="B46" s="168" t="s">
        <v>520</v>
      </c>
      <c r="C46" s="188" t="s">
        <v>538</v>
      </c>
      <c r="D46" s="188" t="s">
        <v>538</v>
      </c>
      <c r="E46" s="176">
        <v>43319</v>
      </c>
      <c r="F46" s="176">
        <v>43319</v>
      </c>
      <c r="G46" s="188"/>
      <c r="H46" s="188"/>
      <c r="I46" s="177"/>
      <c r="J46" s="156"/>
      <c r="K46" s="156"/>
    </row>
    <row r="47" spans="1:11" x14ac:dyDescent="0.25">
      <c r="A47" s="159" t="s">
        <v>531</v>
      </c>
      <c r="B47" s="168" t="s">
        <v>188</v>
      </c>
      <c r="C47" s="165">
        <v>45838</v>
      </c>
      <c r="D47" s="188">
        <v>46022</v>
      </c>
      <c r="E47" s="176">
        <v>43220</v>
      </c>
      <c r="F47" s="176">
        <v>43318</v>
      </c>
      <c r="G47" s="189"/>
      <c r="H47" s="189"/>
      <c r="I47" s="177"/>
      <c r="J47" s="156"/>
      <c r="K47" s="156"/>
    </row>
    <row r="48" spans="1:11" ht="31.5" x14ac:dyDescent="0.25">
      <c r="A48" s="159" t="s">
        <v>522</v>
      </c>
      <c r="B48" s="169" t="s">
        <v>187</v>
      </c>
      <c r="C48" s="165" t="s">
        <v>538</v>
      </c>
      <c r="D48" s="165" t="s">
        <v>538</v>
      </c>
      <c r="E48" s="176"/>
      <c r="F48" s="176"/>
      <c r="G48" s="165"/>
      <c r="H48" s="165"/>
      <c r="I48" s="177"/>
      <c r="J48" s="156"/>
      <c r="K48" s="156"/>
    </row>
    <row r="49" spans="1:11" ht="31.5" x14ac:dyDescent="0.25">
      <c r="A49" s="159" t="s">
        <v>532</v>
      </c>
      <c r="B49" s="168" t="s">
        <v>186</v>
      </c>
      <c r="C49" s="165">
        <v>45960</v>
      </c>
      <c r="D49" s="188">
        <v>46022</v>
      </c>
      <c r="E49" s="176">
        <v>43318</v>
      </c>
      <c r="F49" s="176">
        <v>43320</v>
      </c>
      <c r="G49" s="165"/>
      <c r="H49" s="165"/>
      <c r="I49" s="177"/>
      <c r="J49" s="156"/>
      <c r="K49" s="156"/>
    </row>
    <row r="50" spans="1:11" ht="78.75" x14ac:dyDescent="0.25">
      <c r="A50" s="166" t="s">
        <v>524</v>
      </c>
      <c r="B50" s="168" t="s">
        <v>523</v>
      </c>
      <c r="C50" s="165" t="s">
        <v>538</v>
      </c>
      <c r="D50" s="165" t="s">
        <v>538</v>
      </c>
      <c r="E50" s="176">
        <v>43343</v>
      </c>
      <c r="F50" s="176">
        <v>43343</v>
      </c>
      <c r="G50" s="165"/>
      <c r="H50" s="165"/>
      <c r="I50" s="177"/>
      <c r="J50" s="156"/>
      <c r="K50" s="156"/>
    </row>
    <row r="51" spans="1:11" ht="63" x14ac:dyDescent="0.25">
      <c r="A51" s="159" t="s">
        <v>526</v>
      </c>
      <c r="B51" s="168" t="s">
        <v>525</v>
      </c>
      <c r="C51" s="165" t="s">
        <v>538</v>
      </c>
      <c r="D51" s="165" t="s">
        <v>538</v>
      </c>
      <c r="E51" s="176">
        <v>43343</v>
      </c>
      <c r="F51" s="176">
        <v>43343</v>
      </c>
      <c r="G51" s="165"/>
      <c r="H51" s="165"/>
      <c r="I51" s="177"/>
      <c r="J51" s="156"/>
      <c r="K51" s="156"/>
    </row>
    <row r="52" spans="1:11" ht="63" x14ac:dyDescent="0.25">
      <c r="A52" s="159" t="s">
        <v>527</v>
      </c>
      <c r="B52" s="168" t="s">
        <v>185</v>
      </c>
      <c r="C52" s="165" t="s">
        <v>538</v>
      </c>
      <c r="D52" s="165" t="s">
        <v>538</v>
      </c>
      <c r="E52" s="176"/>
      <c r="F52" s="176"/>
      <c r="G52" s="165"/>
      <c r="H52" s="165"/>
      <c r="I52" s="177"/>
      <c r="J52" s="156"/>
      <c r="K52" s="156"/>
    </row>
    <row r="53" spans="1:11" ht="31.5" x14ac:dyDescent="0.25">
      <c r="A53" s="159" t="s">
        <v>529</v>
      </c>
      <c r="B53" s="168" t="s">
        <v>528</v>
      </c>
      <c r="C53" s="165">
        <v>45960</v>
      </c>
      <c r="D53" s="188">
        <v>46022</v>
      </c>
      <c r="E53" s="176">
        <v>43343</v>
      </c>
      <c r="F53" s="176">
        <v>43343</v>
      </c>
      <c r="G53" s="190"/>
      <c r="H53" s="190"/>
      <c r="I53" s="177"/>
      <c r="J53" s="156"/>
      <c r="K53" s="156"/>
    </row>
    <row r="54" spans="1:11" ht="31.5" x14ac:dyDescent="0.25">
      <c r="A54" s="159" t="s">
        <v>533</v>
      </c>
      <c r="B54" s="168" t="s">
        <v>184</v>
      </c>
      <c r="C54" s="165">
        <v>45960</v>
      </c>
      <c r="D54" s="188">
        <v>46022</v>
      </c>
      <c r="E54" s="176">
        <v>43353</v>
      </c>
      <c r="F54" s="176">
        <v>43353</v>
      </c>
      <c r="G54" s="190"/>
      <c r="H54" s="190"/>
      <c r="I54" s="177"/>
      <c r="J54" s="156"/>
      <c r="K54" s="15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2024-04-20T09:47:53Z</dcterms:modified>
</cp:coreProperties>
</file>