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Формы 1-20\"/>
    </mc:Choice>
  </mc:AlternateContent>
  <xr:revisionPtr revIDLastSave="0" documentId="13_ncr:1_{5993F563-8979-45BF-9CBB-AFA9DE107A38}" xr6:coauthVersionLast="47" xr6:coauthVersionMax="47" xr10:uidLastSave="{00000000-0000-0000-0000-000000000000}"/>
  <bookViews>
    <workbookView xWindow="-120" yWindow="-120" windowWidth="29040" windowHeight="15840" tabRatio="670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_FilterDatabase" localSheetId="0" hidden="1">'20.1'!$A$18:$Y$255</definedName>
    <definedName name="_xlnm._FilterDatabase" localSheetId="2" hidden="1">'20.3'!$A$18:$U$52</definedName>
    <definedName name="_xlnm.Print_Titles" localSheetId="0">'20.1'!$17:$17</definedName>
    <definedName name="_xlnm.Print_Area" localSheetId="0">'20.1'!$A$5:$U$255</definedName>
    <definedName name="_xlnm.Print_Area" localSheetId="1">'20.2'!$A$1:$O$25</definedName>
    <definedName name="_xlnm.Print_Area" localSheetId="2">'20.3'!$A$1:$O$52</definedName>
    <definedName name="_xlnm.Print_Area" localSheetId="3">'20.4'!$A$1:$K$18</definedName>
  </definedNames>
  <calcPr calcId="181029"/>
</workbook>
</file>

<file path=xl/calcChain.xml><?xml version="1.0" encoding="utf-8"?>
<calcChain xmlns="http://schemas.openxmlformats.org/spreadsheetml/2006/main">
  <c r="H50" i="31" l="1"/>
  <c r="H51" i="31"/>
  <c r="H49" i="31"/>
  <c r="H48" i="31"/>
  <c r="H47" i="31"/>
  <c r="H46" i="31"/>
  <c r="H45" i="31"/>
  <c r="H44" i="31"/>
  <c r="H43" i="31"/>
  <c r="H42" i="31"/>
  <c r="H41" i="31"/>
  <c r="H40" i="31"/>
  <c r="H39" i="31"/>
  <c r="H38" i="31"/>
  <c r="H37" i="31"/>
  <c r="H36" i="31"/>
  <c r="H35" i="31"/>
  <c r="H34" i="31"/>
  <c r="H33" i="31"/>
  <c r="H32" i="31"/>
  <c r="H31" i="31"/>
  <c r="H29" i="31"/>
  <c r="H30" i="31"/>
  <c r="H28" i="31"/>
  <c r="H27" i="31"/>
  <c r="H26" i="31"/>
  <c r="H25" i="31"/>
  <c r="H24" i="31"/>
  <c r="H23" i="31"/>
  <c r="O12" i="31"/>
  <c r="N20" i="31"/>
  <c r="H19" i="31"/>
  <c r="H18" i="31"/>
  <c r="N18" i="31" l="1"/>
  <c r="E11" i="30" l="1"/>
  <c r="F42" i="31" l="1"/>
  <c r="G42" i="31" s="1"/>
  <c r="J42" i="31" s="1"/>
  <c r="W199" i="28"/>
  <c r="O49" i="31"/>
  <c r="T245" i="28"/>
  <c r="T244" i="28"/>
  <c r="T243" i="28"/>
  <c r="T55" i="28"/>
  <c r="T54" i="28"/>
  <c r="T53" i="28"/>
  <c r="T52" i="28"/>
  <c r="T44" i="28"/>
  <c r="T43" i="28"/>
  <c r="T37" i="28"/>
  <c r="T38" i="28"/>
  <c r="T39" i="28"/>
  <c r="T40" i="28"/>
  <c r="T41" i="28"/>
  <c r="T42" i="28"/>
  <c r="T36" i="28"/>
  <c r="T246" i="28" l="1"/>
  <c r="F49" i="31" s="1"/>
  <c r="G49" i="31" s="1"/>
  <c r="J49" i="31" s="1"/>
  <c r="L49" i="31" s="1"/>
  <c r="N49" i="31"/>
  <c r="T45" i="28"/>
  <c r="F20" i="31" s="1"/>
  <c r="G20" i="31" s="1"/>
  <c r="R52" i="31" l="1"/>
  <c r="P52" i="31"/>
  <c r="T29" i="28" l="1"/>
  <c r="T24" i="28"/>
  <c r="T25" i="28"/>
  <c r="T23" i="28"/>
  <c r="T28" i="28"/>
  <c r="T27" i="28"/>
  <c r="T26" i="28"/>
  <c r="T22" i="28"/>
  <c r="T21" i="28"/>
  <c r="T20" i="28"/>
  <c r="T19" i="28"/>
  <c r="T18" i="28"/>
  <c r="O25" i="31"/>
  <c r="S52" i="31"/>
  <c r="T52" i="31"/>
  <c r="U52" i="31"/>
  <c r="Q52" i="31"/>
  <c r="O36" i="31"/>
  <c r="O51" i="31"/>
  <c r="O50" i="31"/>
  <c r="O48" i="31"/>
  <c r="O47" i="31"/>
  <c r="O46" i="31"/>
  <c r="O45" i="31"/>
  <c r="O44" i="31"/>
  <c r="O43" i="31"/>
  <c r="O23" i="31"/>
  <c r="O29" i="31"/>
  <c r="O28" i="31"/>
  <c r="O27" i="31"/>
  <c r="O26" i="31"/>
  <c r="O24" i="31"/>
  <c r="O35" i="31"/>
  <c r="O34" i="31"/>
  <c r="O33" i="31"/>
  <c r="O32" i="31"/>
  <c r="O31" i="31"/>
  <c r="O30" i="31"/>
  <c r="O40" i="31"/>
  <c r="O39" i="31"/>
  <c r="O38" i="31"/>
  <c r="O37" i="31"/>
  <c r="O41" i="31"/>
  <c r="O52" i="31" l="1"/>
  <c r="T30" i="28"/>
  <c r="F18" i="31" s="1"/>
  <c r="G18" i="31" s="1"/>
  <c r="J18" i="31" s="1"/>
  <c r="C47" i="31"/>
  <c r="A47" i="31"/>
  <c r="B47" i="31"/>
  <c r="C50" i="31"/>
  <c r="B50" i="31"/>
  <c r="T250" i="28"/>
  <c r="T247" i="28"/>
  <c r="T248" i="28"/>
  <c r="T249" i="28"/>
  <c r="T251" i="28" l="1"/>
  <c r="F50" i="31" s="1"/>
  <c r="G50" i="31" s="1"/>
  <c r="N50" i="31" s="1"/>
  <c r="C48" i="31"/>
  <c r="T240" i="28"/>
  <c r="J50" i="31" l="1"/>
  <c r="L50" i="31" s="1"/>
  <c r="N252" i="28"/>
  <c r="C51" i="31" l="1"/>
  <c r="B51" i="31"/>
  <c r="T252" i="28"/>
  <c r="T254" i="28"/>
  <c r="T253" i="28"/>
  <c r="T255" i="28" l="1"/>
  <c r="F51" i="31" s="1"/>
  <c r="G51" i="31" s="1"/>
  <c r="J51" i="31" l="1"/>
  <c r="L51" i="31" s="1"/>
  <c r="N51" i="31"/>
  <c r="T129" i="28" l="1"/>
  <c r="T124" i="28"/>
  <c r="T123" i="28"/>
  <c r="T68" i="28" l="1"/>
  <c r="T67" i="28"/>
  <c r="T66" i="28"/>
  <c r="T69" i="28"/>
  <c r="T110" i="28" l="1"/>
  <c r="T109" i="28"/>
  <c r="T108" i="28"/>
  <c r="T106" i="28"/>
  <c r="T88" i="28"/>
  <c r="T89" i="28"/>
  <c r="T90" i="28"/>
  <c r="T87" i="28"/>
  <c r="T86" i="28"/>
  <c r="O107" i="28" l="1"/>
  <c r="T107" i="28" s="1"/>
  <c r="T195" i="28" l="1"/>
  <c r="T180" i="28"/>
  <c r="T165" i="28"/>
  <c r="T169" i="28"/>
  <c r="C26" i="31"/>
  <c r="B26" i="31"/>
  <c r="C25" i="31"/>
  <c r="B25" i="31"/>
  <c r="T121" i="28"/>
  <c r="T120" i="28"/>
  <c r="T119" i="28"/>
  <c r="T118" i="28"/>
  <c r="T117" i="28"/>
  <c r="T116" i="28"/>
  <c r="T115" i="28"/>
  <c r="T114" i="28"/>
  <c r="T113" i="28"/>
  <c r="T112" i="28"/>
  <c r="T111" i="28"/>
  <c r="T84" i="28"/>
  <c r="T105" i="28"/>
  <c r="T104" i="28"/>
  <c r="T103" i="28"/>
  <c r="T102" i="28"/>
  <c r="T101" i="28"/>
  <c r="T100" i="28"/>
  <c r="T99" i="28"/>
  <c r="T92" i="28"/>
  <c r="T93" i="28"/>
  <c r="T94" i="28"/>
  <c r="T95" i="28"/>
  <c r="T96" i="28"/>
  <c r="T97" i="28"/>
  <c r="T98" i="28"/>
  <c r="O83" i="28"/>
  <c r="T83" i="28" s="1"/>
  <c r="T91" i="28"/>
  <c r="T85" i="28"/>
  <c r="T82" i="28"/>
  <c r="T81" i="28"/>
  <c r="T79" i="28"/>
  <c r="T73" i="28"/>
  <c r="T74" i="28"/>
  <c r="T75" i="28"/>
  <c r="T76" i="28"/>
  <c r="T77" i="28"/>
  <c r="T78" i="28"/>
  <c r="T71" i="28"/>
  <c r="T72" i="28"/>
  <c r="T65" i="28"/>
  <c r="T64" i="28"/>
  <c r="T63" i="28"/>
  <c r="T62" i="28"/>
  <c r="T61" i="28"/>
  <c r="T60" i="28"/>
  <c r="T59" i="28"/>
  <c r="T58" i="28"/>
  <c r="T57" i="28"/>
  <c r="T122" i="28" l="1"/>
  <c r="F25" i="31" s="1"/>
  <c r="G25" i="31" s="1"/>
  <c r="T125" i="28"/>
  <c r="F26" i="31" s="1"/>
  <c r="G26" i="31" s="1"/>
  <c r="T80" i="28"/>
  <c r="F24" i="31" s="1"/>
  <c r="G24" i="31" s="1"/>
  <c r="T70" i="28"/>
  <c r="F23" i="31" s="1"/>
  <c r="G23" i="31" s="1"/>
  <c r="N23" i="31" s="1"/>
  <c r="T241" i="28"/>
  <c r="T235" i="28"/>
  <c r="T234" i="28"/>
  <c r="T233" i="28"/>
  <c r="T232" i="28"/>
  <c r="T229" i="28"/>
  <c r="T228" i="28"/>
  <c r="T227" i="28"/>
  <c r="T238" i="28"/>
  <c r="T237" i="28"/>
  <c r="T225" i="28"/>
  <c r="T224" i="28"/>
  <c r="T223" i="28"/>
  <c r="T221" i="28"/>
  <c r="T220" i="28"/>
  <c r="T219" i="28"/>
  <c r="C46" i="31"/>
  <c r="C45" i="31"/>
  <c r="B46" i="31"/>
  <c r="B45" i="31"/>
  <c r="T217" i="28"/>
  <c r="T216" i="28"/>
  <c r="T215" i="28"/>
  <c r="T213" i="28"/>
  <c r="T212" i="28"/>
  <c r="T211" i="28"/>
  <c r="C44" i="31"/>
  <c r="B44" i="31"/>
  <c r="T209" i="28"/>
  <c r="T208" i="28"/>
  <c r="T207" i="28"/>
  <c r="C43" i="31"/>
  <c r="B43" i="31"/>
  <c r="T205" i="28"/>
  <c r="T204" i="28"/>
  <c r="T203" i="28"/>
  <c r="C41" i="31"/>
  <c r="B41" i="31"/>
  <c r="T194" i="28"/>
  <c r="D40" i="31"/>
  <c r="C40" i="31"/>
  <c r="B40" i="31"/>
  <c r="T188" i="28"/>
  <c r="T191" i="28"/>
  <c r="T190" i="28"/>
  <c r="T189" i="28"/>
  <c r="D39" i="31"/>
  <c r="C39" i="31"/>
  <c r="B39" i="31"/>
  <c r="T185" i="28"/>
  <c r="T184" i="28"/>
  <c r="T183" i="28"/>
  <c r="T182" i="28"/>
  <c r="C38" i="31"/>
  <c r="B38" i="31"/>
  <c r="T177" i="28"/>
  <c r="T179" i="28"/>
  <c r="T178" i="28"/>
  <c r="T176" i="28"/>
  <c r="C37" i="31"/>
  <c r="B37" i="31"/>
  <c r="T172" i="28"/>
  <c r="T173" i="28"/>
  <c r="T171" i="28"/>
  <c r="T167" i="28"/>
  <c r="T163" i="28"/>
  <c r="T168" i="28"/>
  <c r="T164" i="28"/>
  <c r="T126" i="28"/>
  <c r="T127" i="28"/>
  <c r="N26" i="31" l="1"/>
  <c r="J26" i="31"/>
  <c r="L26" i="31" s="1"/>
  <c r="N24" i="31"/>
  <c r="J24" i="31"/>
  <c r="L24" i="31" s="1"/>
  <c r="N25" i="31"/>
  <c r="J25" i="31"/>
  <c r="L25" i="31" s="1"/>
  <c r="J23" i="31"/>
  <c r="L23" i="31" s="1"/>
  <c r="T242" i="28"/>
  <c r="F48" i="31" s="1"/>
  <c r="G48" i="31" s="1"/>
  <c r="T236" i="28"/>
  <c r="F47" i="31" s="1"/>
  <c r="G47" i="31" s="1"/>
  <c r="T230" i="28"/>
  <c r="T226" i="28"/>
  <c r="T222" i="28"/>
  <c r="T210" i="28"/>
  <c r="F44" i="31" s="1"/>
  <c r="G44" i="31" s="1"/>
  <c r="T218" i="28"/>
  <c r="F46" i="31" s="1"/>
  <c r="G46" i="31" s="1"/>
  <c r="T214" i="28"/>
  <c r="F45" i="31" s="1"/>
  <c r="G45" i="31" s="1"/>
  <c r="T206" i="28"/>
  <c r="F43" i="31" s="1"/>
  <c r="G43" i="31" s="1"/>
  <c r="T197" i="28"/>
  <c r="F41" i="31" s="1"/>
  <c r="G41" i="31" s="1"/>
  <c r="T193" i="28"/>
  <c r="F40" i="31" s="1"/>
  <c r="G40" i="31" s="1"/>
  <c r="J40" i="31" s="1"/>
  <c r="L40" i="31" s="1"/>
  <c r="T187" i="28"/>
  <c r="F39" i="31" s="1"/>
  <c r="G39" i="31" s="1"/>
  <c r="T181" i="28"/>
  <c r="F38" i="31" s="1"/>
  <c r="G38" i="31" s="1"/>
  <c r="T170" i="28"/>
  <c r="T175" i="28"/>
  <c r="F37" i="31" s="1"/>
  <c r="G37" i="31" s="1"/>
  <c r="N37" i="31" s="1"/>
  <c r="T166" i="28"/>
  <c r="F36" i="31" s="1"/>
  <c r="G36" i="31" s="1"/>
  <c r="N36" i="31" s="1"/>
  <c r="N47" i="31" l="1"/>
  <c r="J47" i="31"/>
  <c r="L47" i="31" s="1"/>
  <c r="N48" i="31"/>
  <c r="J48" i="31"/>
  <c r="L48" i="31" s="1"/>
  <c r="T239" i="28"/>
  <c r="N44" i="31"/>
  <c r="J44" i="31"/>
  <c r="L44" i="31" s="1"/>
  <c r="J43" i="31"/>
  <c r="L43" i="31" s="1"/>
  <c r="N43" i="31"/>
  <c r="J46" i="31"/>
  <c r="L46" i="31" s="1"/>
  <c r="N46" i="31"/>
  <c r="J45" i="31"/>
  <c r="L45" i="31" s="1"/>
  <c r="N45" i="31"/>
  <c r="N41" i="31"/>
  <c r="J41" i="31"/>
  <c r="L41" i="31" s="1"/>
  <c r="N40" i="31"/>
  <c r="N39" i="31"/>
  <c r="J39" i="31"/>
  <c r="L39" i="31" s="1"/>
  <c r="N38" i="31"/>
  <c r="J37" i="31"/>
  <c r="L37" i="31" s="1"/>
  <c r="J36" i="31"/>
  <c r="L36" i="31" s="1"/>
  <c r="J38" i="31" l="1"/>
  <c r="L38" i="31" s="1"/>
  <c r="T128" i="28"/>
  <c r="T130" i="28" s="1"/>
  <c r="C36" i="31" l="1"/>
  <c r="B36" i="31"/>
  <c r="F27" i="31"/>
  <c r="G27" i="31" s="1"/>
  <c r="C27" i="31"/>
  <c r="B27" i="31"/>
  <c r="N27" i="31" l="1"/>
  <c r="J27" i="31"/>
  <c r="L27" i="31" s="1"/>
  <c r="D35" i="31" l="1"/>
  <c r="C35" i="31"/>
  <c r="B35" i="31"/>
  <c r="T161" i="28"/>
  <c r="T160" i="28"/>
  <c r="T159" i="28"/>
  <c r="C34" i="31"/>
  <c r="B34" i="31"/>
  <c r="T157" i="28"/>
  <c r="T156" i="28"/>
  <c r="T155" i="28"/>
  <c r="C33" i="31"/>
  <c r="B33" i="31"/>
  <c r="T153" i="28"/>
  <c r="T152" i="28"/>
  <c r="T151" i="28"/>
  <c r="T149" i="28"/>
  <c r="T148" i="28"/>
  <c r="T147" i="28"/>
  <c r="D32" i="31"/>
  <c r="B32" i="31"/>
  <c r="C32" i="31"/>
  <c r="D31" i="31"/>
  <c r="C31" i="31"/>
  <c r="B31" i="31"/>
  <c r="T145" i="28"/>
  <c r="T144" i="28"/>
  <c r="T143" i="28"/>
  <c r="D30" i="31"/>
  <c r="C30" i="31"/>
  <c r="B30" i="31"/>
  <c r="T141" i="28"/>
  <c r="T140" i="28"/>
  <c r="T139" i="28"/>
  <c r="D29" i="31"/>
  <c r="C29" i="31"/>
  <c r="B29" i="31"/>
  <c r="T137" i="28"/>
  <c r="T136" i="28"/>
  <c r="T135" i="28"/>
  <c r="C28" i="31"/>
  <c r="B28" i="31"/>
  <c r="T133" i="28"/>
  <c r="T131" i="28"/>
  <c r="T132" i="28"/>
  <c r="T162" i="28" l="1"/>
  <c r="F35" i="31" s="1"/>
  <c r="G35" i="31" s="1"/>
  <c r="J35" i="31" s="1"/>
  <c r="L35" i="31" s="1"/>
  <c r="T158" i="28"/>
  <c r="F34" i="31" s="1"/>
  <c r="G34" i="31" s="1"/>
  <c r="J34" i="31" s="1"/>
  <c r="L34" i="31" s="1"/>
  <c r="T154" i="28"/>
  <c r="F33" i="31" s="1"/>
  <c r="G33" i="31" s="1"/>
  <c r="J33" i="31" s="1"/>
  <c r="L33" i="31" s="1"/>
  <c r="T150" i="28"/>
  <c r="F32" i="31" s="1"/>
  <c r="G32" i="31" s="1"/>
  <c r="T142" i="28"/>
  <c r="F30" i="31" s="1"/>
  <c r="G30" i="31" s="1"/>
  <c r="T146" i="28"/>
  <c r="F31" i="31" s="1"/>
  <c r="G31" i="31" s="1"/>
  <c r="T134" i="28"/>
  <c r="F28" i="31" s="1"/>
  <c r="G28" i="31" s="1"/>
  <c r="J28" i="31" s="1"/>
  <c r="L28" i="31" s="1"/>
  <c r="T138" i="28"/>
  <c r="F29" i="31" s="1"/>
  <c r="G29" i="31" s="1"/>
  <c r="N28" i="31" l="1"/>
  <c r="N33" i="31"/>
  <c r="N35" i="31"/>
  <c r="N34" i="31"/>
  <c r="N31" i="31"/>
  <c r="J31" i="31"/>
  <c r="L31" i="31" s="1"/>
  <c r="N32" i="31"/>
  <c r="J32" i="31"/>
  <c r="L32" i="31" s="1"/>
  <c r="J30" i="31"/>
  <c r="L30" i="31" s="1"/>
  <c r="N30" i="31"/>
  <c r="J29" i="31"/>
  <c r="L29" i="31" s="1"/>
  <c r="N29" i="31"/>
  <c r="J20" i="31" l="1"/>
  <c r="L20" i="31" s="1"/>
  <c r="N42" i="31"/>
  <c r="L18" i="31"/>
  <c r="L42" i="31"/>
  <c r="A7" i="32"/>
  <c r="D8" i="31"/>
  <c r="E8" i="30"/>
  <c r="T201" i="28" l="1"/>
  <c r="T199" i="28"/>
  <c r="T200" i="28"/>
  <c r="T198" i="28"/>
  <c r="T202" i="28" l="1"/>
  <c r="T56" i="28" l="1"/>
  <c r="F22" i="31" s="1"/>
  <c r="G22" i="31" s="1"/>
  <c r="H22" i="31" l="1"/>
  <c r="J22" i="31" s="1"/>
  <c r="L22" i="31" s="1"/>
  <c r="N22" i="31"/>
  <c r="T49" i="28"/>
  <c r="T50" i="28"/>
  <c r="T46" i="28"/>
  <c r="T47" i="28"/>
  <c r="T48" i="28"/>
  <c r="T51" i="28" l="1"/>
  <c r="F21" i="31" s="1"/>
  <c r="G21" i="31" s="1"/>
  <c r="H21" i="31" l="1"/>
  <c r="J21" i="31" s="1"/>
  <c r="L21" i="31" s="1"/>
  <c r="N21" i="31"/>
  <c r="D41" i="28"/>
  <c r="D42" i="28"/>
  <c r="D43" i="28"/>
  <c r="T34" i="28" l="1"/>
  <c r="T32" i="28" l="1"/>
  <c r="T33" i="28"/>
  <c r="T31" i="28"/>
  <c r="T35" i="28" l="1"/>
  <c r="F19" i="31" s="1"/>
  <c r="G19" i="31" s="1"/>
  <c r="J19" i="31" l="1"/>
  <c r="L19" i="31" s="1"/>
  <c r="N19" i="31"/>
</calcChain>
</file>

<file path=xl/sharedStrings.xml><?xml version="1.0" encoding="utf-8"?>
<sst xmlns="http://schemas.openxmlformats.org/spreadsheetml/2006/main" count="2825" uniqueCount="511">
  <si>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</si>
  <si>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</si>
  <si>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</si>
  <si>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</si>
  <si>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</si>
  <si>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</si>
  <si>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</si>
  <si>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</si>
  <si>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</si>
  <si>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</si>
  <si>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</si>
  <si>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</si>
  <si>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</si>
  <si>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</si>
  <si>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</si>
  <si>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</si>
  <si>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</si>
  <si>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</si>
  <si>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</si>
  <si>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</si>
  <si>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</si>
  <si>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</si>
  <si>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</si>
  <si>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</si>
  <si>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</si>
  <si>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</si>
  <si>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</si>
  <si>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</si>
  <si>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</si>
  <si>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</si>
  <si>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</si>
  <si>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</si>
  <si>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</si>
  <si>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</si>
  <si>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</si>
  <si>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</si>
  <si>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</si>
  <si>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</si>
  <si>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</si>
  <si>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15.1</t>
  </si>
  <si>
    <t>15.2</t>
  </si>
  <si>
    <t>15.3</t>
  </si>
  <si>
    <t>То же, в прогнозных ценах соответствующих лет, млн рублей 
(с НДС)</t>
  </si>
  <si>
    <t>Текущая стадия реализации (этапа) инвестиционного проекта (строительства объекта)</t>
  </si>
  <si>
    <t>Субъект Российской Федерации, на территории которого реализуется технологическое решение (мероприятие)</t>
  </si>
  <si>
    <t>от «__» _____ 20   г. №___</t>
  </si>
  <si>
    <t>Номер этапа строительства (реализации проекта)</t>
  </si>
  <si>
    <t xml:space="preserve">Номер этапа строительства
(реализации проекта) </t>
  </si>
  <si>
    <t>Величина затрат в ценах, сложившихся ко времени составления сметной документации, тыс рублей (с учетом прочих затрат)</t>
  </si>
  <si>
    <t>Раздел 4. Индексы-дефляторы инвестиций в основной капитал (капитальных вложений)</t>
  </si>
  <si>
    <t>Индекс-дефлятор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</si>
  <si>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</si>
  <si>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</si>
  <si>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</si>
  <si>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1 ед.</t>
  </si>
  <si>
    <t>1 ед</t>
  </si>
  <si>
    <t xml:space="preserve">Затраты на проектно-изыскательские работы для отдельных элементов электрических сетей </t>
  </si>
  <si>
    <t>1 объект</t>
  </si>
  <si>
    <t>П6-10</t>
  </si>
  <si>
    <t xml:space="preserve">УНЦ ВЛ 0,4-750 кВ на строительно-монтажные работы без опор и провода </t>
  </si>
  <si>
    <t xml:space="preserve">УНЦ опор ВЛ 0,4-750 кВ </t>
  </si>
  <si>
    <t xml:space="preserve">УНЦ систем АСУТП и ТМ 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</si>
  <si>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</si>
  <si>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</si>
  <si>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</si>
  <si>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</si>
  <si>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</si>
  <si>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</si>
  <si>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</si>
  <si>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</si>
  <si>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</si>
  <si>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t>П6-05</t>
  </si>
  <si>
    <t>Л1-02-1</t>
  </si>
  <si>
    <t>Л3-02-1</t>
  </si>
  <si>
    <t xml:space="preserve">Итого объем финансовых потребностей, тыс рублей (без НДС) </t>
  </si>
  <si>
    <t xml:space="preserve">УНЦ ячейки выключателя НУ 110-750 кВ </t>
  </si>
  <si>
    <t>Э3-07-2</t>
  </si>
  <si>
    <t>Э3-09-2</t>
  </si>
  <si>
    <t>В8-01-1</t>
  </si>
  <si>
    <t>П6-07</t>
  </si>
  <si>
    <t>П6-08</t>
  </si>
  <si>
    <t>В1-01-1</t>
  </si>
  <si>
    <t>Т5-17-1</t>
  </si>
  <si>
    <t xml:space="preserve">Планируемый (фактический) срок ввода объекта в эксплуатацию, год </t>
  </si>
  <si>
    <t xml:space="preserve"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УНЦ </t>
  </si>
  <si>
    <t>А5-07</t>
  </si>
  <si>
    <t>1 точка учета</t>
  </si>
  <si>
    <t>П6-09</t>
  </si>
  <si>
    <t>А5-06</t>
  </si>
  <si>
    <t>У4-01</t>
  </si>
  <si>
    <t>РП</t>
  </si>
  <si>
    <t>КЛ</t>
  </si>
  <si>
    <t>КТП</t>
  </si>
  <si>
    <t>ПС</t>
  </si>
  <si>
    <t>Удельный показатель ненормируемых затрат, тыс рублей (ст.13=ст.12/ст.9)</t>
  </si>
  <si>
    <t>Калининградская обл.</t>
  </si>
  <si>
    <t>УНЦ на устройство траншеи КЛ и восстановление благоустройства по трассе</t>
  </si>
  <si>
    <t>УНЦ ячейки реактора ДГР 6-35 кВ</t>
  </si>
  <si>
    <t>Э3-08-2</t>
  </si>
  <si>
    <t>Л7-06-3</t>
  </si>
  <si>
    <t>С</t>
  </si>
  <si>
    <t>З</t>
  </si>
  <si>
    <t>П</t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</si>
  <si>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>d в текущих ценах, млн рублей (с НДС) (данные формы 2 - п.16.3 (16.1))</t>
    </r>
  </si>
  <si>
    <t>Непревышение по УНЦ, млн рублей
(ст.12=ст.10-ст.11)</t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</si>
  <si>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>(с НДС) 
(ст.14=ст.7-ст.13)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</si>
  <si>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sz val="12"/>
        <rFont val="Times New Roman"/>
        <family val="1"/>
        <charset val="204"/>
      </rPr>
      <t>(ст.10=ст8+ст.9)</t>
    </r>
  </si>
  <si>
    <t>Инвестиционная программа  Акционерное общество  "Западная энергетическая компания"</t>
  </si>
  <si>
    <t>1.1.1.3</t>
  </si>
  <si>
    <t>Строительство ПС 110 кВ  "Ялтинская" в г Калининград (с установкой 2-х трансформаторов 110/10 кВ и РУ 10 кВ), с заходами ВЛ 110 кВ , строительством двух КЛ 10 кВ протяженностью 1 км</t>
  </si>
  <si>
    <t>J 19-02</t>
  </si>
  <si>
    <t>1.1.4.1</t>
  </si>
  <si>
    <t>Строительство ВЛЗ-15кВ от РП В-46 до ТП-5 пос. Северный , Багратионовского р-на -2,0км</t>
  </si>
  <si>
    <t>J 19-16</t>
  </si>
  <si>
    <t>1.1.4.2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</si>
  <si>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</si>
  <si>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M 22-01</t>
  </si>
  <si>
    <t>1.2.1.2</t>
  </si>
  <si>
    <t>Реконструкция ТП-5 пос. Северный, Багратионовского р-на</t>
  </si>
  <si>
    <t>J 19-09</t>
  </si>
  <si>
    <t>Реконструкция ТП-1 ул. Ялтинская,  г. Калининград</t>
  </si>
  <si>
    <t>J 19-05</t>
  </si>
  <si>
    <t>1.2.2.1</t>
  </si>
  <si>
    <t>Реконструкция КЛ-15кВ от ТП-2 пос. Южный до ТП-5 пос. Северный, Багратионовского р-на -1,920 км</t>
  </si>
  <si>
    <t>J 19-17</t>
  </si>
  <si>
    <t>1.2.3.1</t>
  </si>
  <si>
    <t>Создание интеллектуальной системы учета электрической энергии</t>
  </si>
  <si>
    <t>1.2.4.2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</si>
  <si>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</si>
  <si>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</si>
  <si>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1.4.</t>
  </si>
  <si>
    <t xml:space="preserve">УНЦ ячейки выключателя КРУ 6-35 кВ </t>
  </si>
  <si>
    <t>шт. ячеек</t>
  </si>
  <si>
    <t xml:space="preserve">УНЦ ячейки трансформатора 35-500 кВ </t>
  </si>
  <si>
    <t>ТДН-16000/110-У1</t>
  </si>
  <si>
    <t>Т4-07-2</t>
  </si>
  <si>
    <t>ВВ</t>
  </si>
  <si>
    <t>Т1</t>
  </si>
  <si>
    <t>Т2</t>
  </si>
  <si>
    <t>Калининградская область</t>
  </si>
  <si>
    <t>м2</t>
  </si>
  <si>
    <t>Б-1-05</t>
  </si>
  <si>
    <t>Постоянная часть</t>
  </si>
  <si>
    <t>УНЦ зданий ОПУ</t>
  </si>
  <si>
    <t>АСУТП ПС и ТМ</t>
  </si>
  <si>
    <t xml:space="preserve">АСУТП присоединения </t>
  </si>
  <si>
    <t>ОПУ</t>
  </si>
  <si>
    <t>единиц</t>
  </si>
  <si>
    <t>РУ</t>
  </si>
  <si>
    <t>единица</t>
  </si>
  <si>
    <t>Таблица А3-02</t>
  </si>
  <si>
    <t>Таблица А4-01</t>
  </si>
  <si>
    <t>Таблица А4-02</t>
  </si>
  <si>
    <t>Проектные работы</t>
  </si>
  <si>
    <t xml:space="preserve">Итого объем финансовых потребностей,                   тыс рублей (без НДС) </t>
  </si>
  <si>
    <t>П-1-02</t>
  </si>
  <si>
    <t>км (по трассе)</t>
  </si>
  <si>
    <t>3AP1FG-145/EK, отсутствие встроенных трансформаторов тока, I n=3150А I отк 40 кА</t>
  </si>
  <si>
    <t>ВВ/TEL-20-16/800 У2, отсутствие встроенных трансформаторов тока, 800 А</t>
  </si>
  <si>
    <t>В3-01-1  </t>
  </si>
  <si>
    <t>Подготовка и благоустройство территории ПС</t>
  </si>
  <si>
    <t>здания ОПУ</t>
  </si>
  <si>
    <t>здание ЗРУ</t>
  </si>
  <si>
    <t>18459 м2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</si>
  <si>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</si>
  <si>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</si>
  <si>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</si>
  <si>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</si>
  <si>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</si>
  <si>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</si>
  <si>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</si>
  <si>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</si>
  <si>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1.1.1.14</t>
  </si>
  <si>
    <t>1.1.1.18</t>
  </si>
  <si>
    <t>1 ОПУ</t>
  </si>
  <si>
    <t>! ЗРУ</t>
  </si>
  <si>
    <t xml:space="preserve">1ПС </t>
  </si>
  <si>
    <t>2 присоединения 110 кВ</t>
  </si>
  <si>
    <t>18 присоединений 10 кВ</t>
  </si>
  <si>
    <t>1 ПС</t>
  </si>
  <si>
    <t xml:space="preserve">Затраты на проектно-изыскательские работы </t>
  </si>
  <si>
    <t>УНЦ ячейки трансформатора</t>
  </si>
  <si>
    <t>объект</t>
  </si>
  <si>
    <t>Итого объем финансовых потребностей,                 тыс рублей (без НДС)</t>
  </si>
  <si>
    <t>К-1-05-2</t>
  </si>
  <si>
    <t>км</t>
  </si>
  <si>
    <t>УНЦ ячеек выключателей</t>
  </si>
  <si>
    <t>ВВ In=1000А; Iотк 20 кА</t>
  </si>
  <si>
    <t>Э4-01</t>
  </si>
  <si>
    <t>марка XRHAKXS(3 жил, 150 мм2 алюминий)</t>
  </si>
  <si>
    <t>К-1-06-2</t>
  </si>
  <si>
    <t>одноцепная, СИП-3, сеч 120 мм,</t>
  </si>
  <si>
    <t xml:space="preserve">УНЦ провода СИП ВЛ 0,4-35 кВ </t>
  </si>
  <si>
    <t>ВЛЗ</t>
  </si>
  <si>
    <t>П-3-02</t>
  </si>
  <si>
    <t>протяженность 2 км</t>
  </si>
  <si>
    <t xml:space="preserve">одноцепная протяженность 1 км </t>
  </si>
  <si>
    <t>Б 4-02</t>
  </si>
  <si>
    <t>УНЦ трансформатора</t>
  </si>
  <si>
    <t>УНЦ выключателя</t>
  </si>
  <si>
    <t>3AP1FG-145/EK,       In=3150А; I отк 40 кА</t>
  </si>
  <si>
    <t xml:space="preserve">ВВ/TEL-20-16/800 У2, In=800А; I отк=20 кА </t>
  </si>
  <si>
    <t>ТДН-10000/110-У1</t>
  </si>
  <si>
    <t>ASR1.0P/840, 840 кВА</t>
  </si>
  <si>
    <t>ТМ 15/0,4 кВ, 100 кВА</t>
  </si>
  <si>
    <t>Т4-06-2</t>
  </si>
  <si>
    <t>Затраты на проектные работы ПС 110/15 кВ</t>
  </si>
  <si>
    <t>1 единица</t>
  </si>
  <si>
    <t xml:space="preserve">АСУТП 14 присоединения </t>
  </si>
  <si>
    <t>УНЦ АСУТП 3 присоединений 110 кВ</t>
  </si>
  <si>
    <t>50/14ТЗ от 30.12.2021</t>
  </si>
  <si>
    <t>Трансформатор 15/0,4кВ 100кВА</t>
  </si>
  <si>
    <t>Т5-10-1</t>
  </si>
  <si>
    <t>Т</t>
  </si>
  <si>
    <t>ТМГ-15/6кВ 800кВА</t>
  </si>
  <si>
    <t>ВВ In=1250А; Iотк 20 кА</t>
  </si>
  <si>
    <t>ТМ 6/0,4кВ 250кВА</t>
  </si>
  <si>
    <t>УНЦ здания РП</t>
  </si>
  <si>
    <t>УНЦ здания РП на 28 ячеек</t>
  </si>
  <si>
    <t>1 единица на 7 ячеек выключателей</t>
  </si>
  <si>
    <t>тип ( блочный), количество трансформаторов (2),номинальная мощность</t>
  </si>
  <si>
    <t>Трансформатор 15/0,4кВ 630 кВА</t>
  </si>
  <si>
    <t>УНЦ КЛ 15 кВ</t>
  </si>
  <si>
    <t>УНЦ выполнения специального перехода КЛ методом горизонтально-направленного бурения (ГНБ)</t>
  </si>
  <si>
    <t>Б 2-02-1</t>
  </si>
  <si>
    <t>от 6 до 10,9</t>
  </si>
  <si>
    <t>1объект</t>
  </si>
  <si>
    <t>распоряжение</t>
  </si>
  <si>
    <t>02/06/21 от 04.06.2021</t>
  </si>
  <si>
    <t>П-5-01</t>
  </si>
  <si>
    <t>нет распоряжения на ТХ</t>
  </si>
  <si>
    <t xml:space="preserve">в текущих ценах, млн рублей (без НДС) (данные формы 20.1) </t>
  </si>
  <si>
    <t>№Р-05-02/20 от 04.02.2020</t>
  </si>
  <si>
    <t>№Р-06-02/20 от 30.01.2020</t>
  </si>
  <si>
    <t>техническое задание</t>
  </si>
  <si>
    <t>№Р-01-01-20 от 30.01.2020</t>
  </si>
  <si>
    <t>№Р-02-01/20 от 27.01.2020</t>
  </si>
  <si>
    <t>№Р-01-01/20 от 27.01.2020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</si>
  <si>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 год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</si>
  <si>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2024 год</t>
    </r>
  </si>
  <si>
    <t>Модернизация устройств релейных защит и автоматики (РЗА) ПС 110 "Ижевская"</t>
  </si>
  <si>
    <t>О 24-01</t>
  </si>
  <si>
    <t>Модернизация устройств релейных защит и автоматики (РЗА) ПС 110 "Пионерская"</t>
  </si>
  <si>
    <t>О 24-02</t>
  </si>
  <si>
    <t>Реконструкция ПС 110 "Университетская"</t>
  </si>
  <si>
    <t xml:space="preserve">Модернизация системы видеонаблюдения на ПС "Луговая" АО "Западная энергетическая компания" </t>
  </si>
  <si>
    <t>Реконструкция  распределительного пункта 10кВ (РП 37) с заменой оборудования 10 кВ  по адресу г. Калининград, ул. Ю. Маточкина, д. 12 а</t>
  </si>
  <si>
    <t>Реконструкция трансформаторной подстанции 10/0,4 кВ (ТП-997) по адресу: г Калининград, бульвар Ф. Лефорта замена РУ 10 кВ</t>
  </si>
  <si>
    <t>Реконструкция трансформаторной подстанции 10/0,4 кВ (ТП-996) по адресу: г Калининград, бульвар Ф. Лефорта,18А замена РУ 10 кВ</t>
  </si>
  <si>
    <t>Реконструкция трансформаторной подстанции 10/0,4 кВ (ТП-994) по адресу: г Калининград, бульвар Ф. Лефорта, 22А замена РУ 10 кВ</t>
  </si>
  <si>
    <t>Реконструкция трансформаторной подстанции 10/0,4 кВ (ТП-987) по адресу: г Калининград, бульвар Ф. Лефорта, 1 замена РУ 10 кВ</t>
  </si>
  <si>
    <t>Реконструкция трансформаторной подстанции 10/0,4 кВ (ТП-990) по адресу: г Калининград, ул. Генерала Челнокова замена РУ 10 кВ</t>
  </si>
  <si>
    <t>Реконструкция трансформаторной подстанции 10/0,4 кВ (ТП-991) по адресу: г. Калининград, ул. В. Фермора, 2</t>
  </si>
  <si>
    <t xml:space="preserve">Реконструкция трансформаторной подстанции 10/0,4 кВ (ТП-992) по адресу: г. Калининград, ул. Ю. Маточкина, д. 16 а. ЗУ 39:15:130712:112 </t>
  </si>
  <si>
    <t>Реконструкция трансформаторной подстанции 10/0,4 кВ (ТП-193) по адресу: г. Калининград, ул Колхозная, дом 12а. ЗУ 39:15:130910:104</t>
  </si>
  <si>
    <t>Реконструкция трансформаторной подстанции 10/0,4 кВ (РП-10) (Северный промузел) замена РУ 10 кВ</t>
  </si>
  <si>
    <t>O 24-18</t>
  </si>
  <si>
    <t>Реконструкция трансформаторной подстанции 15/0,4 кВ (РП-15) г. Пионерский, ул. Советская  с заменой терминалов РЗА, монтажом ячеек 15 кВ</t>
  </si>
  <si>
    <t>O 24-19</t>
  </si>
  <si>
    <t xml:space="preserve">Реконструкция трансформаторной подстанции 15/0,4 кВ (ТП-3) по адресу:г. Калининград, ул Заводская, д 11. </t>
  </si>
  <si>
    <t>O 24-23</t>
  </si>
  <si>
    <t xml:space="preserve">Реконструкция трансформаторной подстанции 15/0,4 кВ (ТП-1) по адресу:г. Калининград, ул Заводская, д 11. </t>
  </si>
  <si>
    <t>O 24-24</t>
  </si>
  <si>
    <t xml:space="preserve">Реконструкция трансформаторной подстанции 15/0,4 кВ (ТП-7) по адресу:г. Калининград, ул Заводская, д 28А. </t>
  </si>
  <si>
    <t>O 24-25</t>
  </si>
  <si>
    <t xml:space="preserve">Реконструкция трансформаторной подстанции 15/0,4 кВ (ТП-8) по адресу:г. Калининград, ул Заводская, д 31А. </t>
  </si>
  <si>
    <t>O 24-26</t>
  </si>
  <si>
    <t xml:space="preserve">Реконструкция трансформаторной подстанции 15/0,4 кВ (ТП-9) по адресу:г. Калининград, ул Заводская, д 27Г. </t>
  </si>
  <si>
    <t>O 24-27</t>
  </si>
  <si>
    <t>Трансформатор 10/0,4кВ 630 кВА</t>
  </si>
  <si>
    <t>Т 5-17-1-1</t>
  </si>
  <si>
    <t>1 яч</t>
  </si>
  <si>
    <t>В 8-02-1-1</t>
  </si>
  <si>
    <t xml:space="preserve">Выключатель вакуумный 10 кВ,  Iн 1000 А,  I отк 20 кА </t>
  </si>
  <si>
    <t>П 6-06</t>
  </si>
  <si>
    <t>Проектно-изыскательские работы</t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</si>
  <si>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 год</t>
    </r>
  </si>
  <si>
    <t>Трансформатор 10/0,4кВ 400 кВА</t>
  </si>
  <si>
    <t>Т 5-14-1-1</t>
  </si>
  <si>
    <t>УНЦ ячейки выключателя типа КСО 6-15 кВ</t>
  </si>
  <si>
    <t>здания РП на 21 ячейку</t>
  </si>
  <si>
    <t>Трансформатор 15/0,4кВ 1600 кВА</t>
  </si>
  <si>
    <t>УНЦ КТП блочного типа сендвич-панели</t>
  </si>
  <si>
    <t>Э3-11-2</t>
  </si>
  <si>
    <t>КТП блочного типа сендвич-панели</t>
  </si>
  <si>
    <t xml:space="preserve">Выключатель вакуумный 15 кВ,  Iн 1000 А,  I отк 20 кА </t>
  </si>
  <si>
    <t>Т 5-22-1-1</t>
  </si>
  <si>
    <t>П 6-09</t>
  </si>
  <si>
    <t>Трансформатор 15/0,4кВ 1000 кВА</t>
  </si>
  <si>
    <t>Т 5-19-1-1</t>
  </si>
  <si>
    <t>Трансформатор 15/0,4кВ 400 кВА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</si>
  <si>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</si>
  <si>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</si>
  <si>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</si>
  <si>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</si>
  <si>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ТП-994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</si>
  <si>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</si>
  <si>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ТП-994 до ТП-997 2 сек.с заменой  кабеля на кабель большего сечения, протяженностью 0,240 км </t>
  </si>
  <si>
    <t>O 24-17</t>
  </si>
  <si>
    <t xml:space="preserve">Реконструкция КЛ 15 кВ от ТП-2 до ТП-5 п. Северныйс заменой  кабеля на кабель большего сечения, протяженностью 1,6 км </t>
  </si>
  <si>
    <t>O 24-20</t>
  </si>
  <si>
    <t xml:space="preserve">Реконструкция КЛ 15 кВ от РП В-46 – ТП-5  п. Северный с заменой  кабеля на кабель большего сечения, протяженностью 1,9 км </t>
  </si>
  <si>
    <t>O 24-21</t>
  </si>
  <si>
    <t xml:space="preserve">Реконструкция КЛ 15 кВ от ПС О-35 – РВС-15 Оп.-1 с заменой  кабеля на кабель большего сечения, протяженностью 0,8 км </t>
  </si>
  <si>
    <t>O 24-22</t>
  </si>
  <si>
    <t>УНЦ КЛ 10 кВ</t>
  </si>
  <si>
    <t>Б 2.1-02-1</t>
  </si>
  <si>
    <t>«Реконструкция ВЛ 15-298 от ПС 110кВ О-35 "Космодемьянская" до ТП 2500/15/6/0,4 протяженностью 12 832 м"</t>
  </si>
  <si>
    <t>O 24-29</t>
  </si>
  <si>
    <t>СИП-3 1х95 20/35кВ</t>
  </si>
  <si>
    <t>одноцепная, СИП-3 1х95 20/35кВ</t>
  </si>
  <si>
    <t>Л7-05-3</t>
  </si>
  <si>
    <t>Интеллектуальные приборы учета электрической энергии</t>
  </si>
  <si>
    <t>O 24-31</t>
  </si>
  <si>
    <t>Шкаф управления ДГР</t>
  </si>
  <si>
    <t>Шкаф защит трансформатора</t>
  </si>
  <si>
    <t>Шкаф АЧР-АОСН</t>
  </si>
  <si>
    <t>Терминал ТОР-200 Л</t>
  </si>
  <si>
    <t>Терминал ТОР-200 Т</t>
  </si>
  <si>
    <t>Терминал ТОР-200 СВ</t>
  </si>
  <si>
    <t>Шкаф цепей напряжения</t>
  </si>
  <si>
    <t>Шкаф центральной сигнализации</t>
  </si>
  <si>
    <t>Шкаф централизованной защиты от замыканий на землю</t>
  </si>
  <si>
    <t>И11-31</t>
  </si>
  <si>
    <t>Шкаф защит трансформатора 110 - 220 кВ и ошиновки 6 - 35 кВ для решений без использования протоколов GOOSE и SV</t>
  </si>
  <si>
    <t>И11-125</t>
  </si>
  <si>
    <t>И11-145</t>
  </si>
  <si>
    <t xml:space="preserve">Микропроцессорное устройство АЧР с 4-мя отключающими воздействиями для решений без использования протоколов GOOSE и SV.
</t>
  </si>
  <si>
    <t>И11-140</t>
  </si>
  <si>
    <t>И11-127</t>
  </si>
  <si>
    <t>И11-132</t>
  </si>
  <si>
    <t>Комплект защит и автоматики вводного выключателя 6 - 35 кВ для решений без использования протоколов GOOSE и SV.</t>
  </si>
  <si>
    <t>Микропроцессорный терминал для защиты и автоматики отходящих линий 6 - 35 кВ для решений без использования протоколов GOOSE и SV.</t>
  </si>
  <si>
    <t>Комплект защит и автоматики секционного выключателя 6 - 35 кВ для решений без использования протоколов GOOSE и SV.</t>
  </si>
  <si>
    <t>Шкаф автоматики управления ДГР 6 - 35 кВ для решений без использования протоколов GOOSE и SV.</t>
  </si>
  <si>
    <t>И12-02</t>
  </si>
  <si>
    <t>Шкаф центральной сигнализации ПС 110 кВ и выше</t>
  </si>
  <si>
    <t>И12-03</t>
  </si>
  <si>
    <t>Шкаф ТН 6 - 35 кВ</t>
  </si>
  <si>
    <t>И11-126</t>
  </si>
  <si>
    <t>И13-04</t>
  </si>
  <si>
    <t>И13-03</t>
  </si>
  <si>
    <t>И13-01</t>
  </si>
  <si>
    <t>И12-09</t>
  </si>
  <si>
    <t xml:space="preserve"> один щит постоянного тока (ЩПТ) Шкаф ввода на постоянном токе с АВ, номинальный ток 250 А</t>
  </si>
  <si>
    <t xml:space="preserve">шкафы распределения оперативного тока (ШРОТ); Шкаф распределения оперативного постоянного тока с АВ на 20 отходящих линий, номинальный ток 16 А
</t>
  </si>
  <si>
    <t xml:space="preserve"> два стационарных зарядных устройства (ЗУ);Шкаф с зарядно-подзарядными устройствами, номинальный ток 100 А</t>
  </si>
  <si>
    <t xml:space="preserve"> один комплект аккумуляторных батарей (АБ)
Аккумуляторная батарея (элемент) емкостью 350 А*ч</t>
  </si>
  <si>
    <t>И15-14</t>
  </si>
  <si>
    <t>Система охранного (технологического) видеонаблюдения на 8 видеокамер</t>
  </si>
  <si>
    <t>1 система</t>
  </si>
  <si>
    <t>Шкаф основных защит ВЛ-110</t>
  </si>
  <si>
    <t>Шкаф резервных защит ВЛ-110</t>
  </si>
  <si>
    <t>И11-15</t>
  </si>
  <si>
    <t>Шкаф направленной высокочастотной защиты ЛЭП 110 - 220 кВ с комплектом ступенчатых защит и обменом разрешающими сигналами (для схем РУ с одним выключателем без обходной системы сборных шин) для решений без использования протоколов GOOSE и SV.</t>
  </si>
  <si>
    <t>И11-19</t>
  </si>
  <si>
    <t>Шкаф ступенчатых защит ЛЭП 110 - 220 кВ с обменом разрешающими сигналами (для схем РУ с одним выключателем без обходной системы сборных шин)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</si>
  <si>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</si>
  <si>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И11-146</t>
  </si>
  <si>
    <t>Микропроцессорный терминал автоматики регулирования напряжения (АРКТ) для решений без использования протоколов GOOSE и SV.</t>
  </si>
  <si>
    <t>И11-03</t>
  </si>
  <si>
    <t>Шкаф дифференциальной защиты сборных шин 110 - 220 кВ (9 присоединений с управляемой фиксацией) для решений без использования протоколов GOOSE и SV.</t>
  </si>
  <si>
    <t>И11-09</t>
  </si>
  <si>
    <t xml:space="preserve">Шкаф управления ОРУ-110
Шкаф защит с УРОВ и АУВ шиносоединительного (секционного) выключателя для решений без использования протоколов GOOSE и SV.
</t>
  </si>
  <si>
    <t>Всего</t>
  </si>
  <si>
    <t>Реконструкция ограждения територии ПС</t>
  </si>
  <si>
    <t>Реконструкция ячеек трансформаторов 110</t>
  </si>
  <si>
    <t>Благоустройство територии ПС дороги</t>
  </si>
  <si>
    <t>Шкаф управления</t>
  </si>
  <si>
    <t>Щит собственных нужд</t>
  </si>
  <si>
    <t>Шкафы ОРУ комплект</t>
  </si>
  <si>
    <t>Ограждение внешнее</t>
  </si>
  <si>
    <t>мп</t>
  </si>
  <si>
    <t>УНЦ подготовки и устройства территории ПС (ЗПС)</t>
  </si>
  <si>
    <t>Б 1-05</t>
  </si>
  <si>
    <t>С1-06-2</t>
  </si>
  <si>
    <t>Прочее в целом на одну ПС (ЗПС)</t>
  </si>
  <si>
    <t>ДГР</t>
  </si>
  <si>
    <t>АЧР</t>
  </si>
  <si>
    <t>защита трансформатора</t>
  </si>
  <si>
    <t>ЩПТ</t>
  </si>
  <si>
    <t>ШРОТ</t>
  </si>
  <si>
    <t>ЗУ</t>
  </si>
  <si>
    <t>АБ</t>
  </si>
  <si>
    <t>видеонаблюдение</t>
  </si>
  <si>
    <t>З3-01-2</t>
  </si>
  <si>
    <t>З8-06</t>
  </si>
  <si>
    <t>м3</t>
  </si>
  <si>
    <t>УНЦ на прочие здания и сооружения</t>
  </si>
  <si>
    <t>Шумозащитная стенка</t>
  </si>
  <si>
    <t>З8-13</t>
  </si>
  <si>
    <t>Маслосборник</t>
  </si>
  <si>
    <t>И12-08</t>
  </si>
  <si>
    <t xml:space="preserve">Прочее устройство (аппаратура)
</t>
  </si>
  <si>
    <t>И13-06</t>
  </si>
  <si>
    <t>Шкаф ввода на переменном токе с АВ, номинальный ток 2500 А</t>
  </si>
  <si>
    <t>Кабель контрольный 1,5мм2х4</t>
  </si>
  <si>
    <t>Кабель контрольный 1,5мм2х5</t>
  </si>
  <si>
    <t>Кабель контрольный 2,5мм2х4</t>
  </si>
  <si>
    <t>Кабель контрольный 2,5мм2х5</t>
  </si>
  <si>
    <t>Кабель контрольный 4мм2х4</t>
  </si>
  <si>
    <t>Кабель контрольный 4мм2х5</t>
  </si>
  <si>
    <t>Н3-01-1</t>
  </si>
  <si>
    <t>Н3-01-2</t>
  </si>
  <si>
    <t>Н3-02-1</t>
  </si>
  <si>
    <t>Н3-02-2</t>
  </si>
  <si>
    <t>Н3-03-1</t>
  </si>
  <si>
    <t>Н3-03-2</t>
  </si>
  <si>
    <t>Н3-04-1</t>
  </si>
  <si>
    <t>Н3-04-2</t>
  </si>
  <si>
    <t>Кабель контрольный 6мм2х4</t>
  </si>
  <si>
    <t>Кабель контрольный 6мм2х5</t>
  </si>
  <si>
    <t>Н3-05-1</t>
  </si>
  <si>
    <t>Н3-05-2</t>
  </si>
  <si>
    <t>Кабель контрольный 10мм2х4</t>
  </si>
  <si>
    <t>Кабель контрольный 10мм2х5</t>
  </si>
  <si>
    <t>УНЦ контрольного (силового) кабеля</t>
  </si>
  <si>
    <t>O 24-30</t>
  </si>
  <si>
    <t>марка АПвПу2г (3 жил, 120 мм2 алюминий)</t>
  </si>
  <si>
    <t>В 3-02-1</t>
  </si>
  <si>
    <t>ЗАР1DT-145/40/3150У1, Iн =3150А, Iотк=40 кА, Uн=110 кВ</t>
  </si>
  <si>
    <t>комп.</t>
  </si>
  <si>
    <t>В 1-02-1</t>
  </si>
  <si>
    <t>яч</t>
  </si>
  <si>
    <t>КРУ 12D24PL вв. выключатели Т-1, Т-2 КРЭ 10/1250/25-1, СВ , СР  КРЭ 10/1250/25-1, ячейка выкл. ТН-1, 2  КРЭ 10/630/21-1, ячейка выкл. ТСН-1, 2  КРЭ 10/1000/16-1, ячейка выкл. ДГР-1, 2  КРЭ 10/1000/16-1, ячейка выкл. отходящих КЛ КРЭ 10/1000/16-1 -12 яч.</t>
  </si>
  <si>
    <t>УНЦ АСУ ТП ПС и ТМ</t>
  </si>
  <si>
    <t>УНЦ ТП присоединения</t>
  </si>
  <si>
    <t>А 3-01-1</t>
  </si>
  <si>
    <t>А 4-01</t>
  </si>
  <si>
    <t>А 4-02</t>
  </si>
  <si>
    <t>Здание ОПУ, совмещенное с КРУ</t>
  </si>
  <si>
    <t>м2/ тыс.руб.</t>
  </si>
  <si>
    <t>УНЦ подготовки территории ПС</t>
  </si>
  <si>
    <t>С-1-01-2</t>
  </si>
  <si>
    <t>С 1-04-1-2</t>
  </si>
  <si>
    <t>м2/ 1 яч.</t>
  </si>
  <si>
    <t>м2/ОПУ</t>
  </si>
  <si>
    <t>С 1-06-1-2</t>
  </si>
  <si>
    <t>УНЦ площадь подготовки и устройства территории   яч.выключателя НУ ПС110 кВ</t>
  </si>
  <si>
    <t>УНЦ площадь подготовки и устройства территории  основное здание ОПУ ПС110 кВ</t>
  </si>
  <si>
    <t>УНЦ площадь подготовки и устройства территории  прочие здания( противопожарные резервуары, маслосборник и дрю) ПС110 кВ</t>
  </si>
  <si>
    <t>м2/ прочие здания в целом  ПС</t>
  </si>
  <si>
    <t>УНЦ шкафа комплекса систем безопасности</t>
  </si>
  <si>
    <t>И15-02</t>
  </si>
  <si>
    <t>Шкафа комплекса систем безопасности</t>
  </si>
  <si>
    <t>И 15-05</t>
  </si>
  <si>
    <t>АРМ персонала систем видеонаблюдения</t>
  </si>
  <si>
    <t xml:space="preserve">УНЦ стационарная камеры охранного (технологического) </t>
  </si>
  <si>
    <t>И 15-03</t>
  </si>
  <si>
    <t>Dctuj</t>
  </si>
  <si>
    <t>П 6-08</t>
  </si>
  <si>
    <t>Стационарная камеры охранного (технологического) NV TUB IP 5MP 2812</t>
  </si>
  <si>
    <t>Шкаф ТН 10 кВ</t>
  </si>
  <si>
    <t>Строительство РП-15 кВ (замена СП-2 15 кВ) в г. Пионерский Калининградской области</t>
  </si>
  <si>
    <t>O 24-28</t>
  </si>
  <si>
    <t>Итого объем финансовых потребностей,                 тыс. рублей (без НДС)</t>
  </si>
  <si>
    <t>УНЦ  здания РП</t>
  </si>
  <si>
    <t>УНЦ ячейки выключателя  автоматический с электромагнитным дутьем или вакуумный и элегазовый напряжением до 15 кВ с РЗА и ПА</t>
  </si>
  <si>
    <t>здание "Сэндвич"2 (7000х2500х2855) РУВН 12 яч.</t>
  </si>
  <si>
    <t xml:space="preserve">ВВ 15 кВ Iн 1000 А,  I отк 20 кА </t>
  </si>
  <si>
    <t>Э 4-01</t>
  </si>
  <si>
    <t>250 приборов учета однофазных</t>
  </si>
  <si>
    <t>УНЦ установка шкафа с однофазным прибором учета на опоре ВЛ 0,4 кВ и подключение к питающей ВЛ 0,4 кВ с изолированными проводами</t>
  </si>
  <si>
    <t>А1-10</t>
  </si>
  <si>
    <t>Шкаф ТМ ПС</t>
  </si>
  <si>
    <t xml:space="preserve">Создание единого диспетчерского пункта, модернизация ТП в количестве 50 шт., РП 10/15 кВ  с установкой устройств телемеханики </t>
  </si>
  <si>
    <t xml:space="preserve">УНЦ ТМ на РП (СП, ТП, РТП) 6 - 20 кВ с количеством ячеек высшего класса напряжения: 4 - 7 </t>
  </si>
  <si>
    <t>А3-08-2</t>
  </si>
  <si>
    <t>Шкаф гарантированного питания АСУ ТП и ТМ</t>
  </si>
  <si>
    <t>АРМ оперативного персонала</t>
  </si>
  <si>
    <t>1.2.4.8</t>
  </si>
  <si>
    <t>O 24-36</t>
  </si>
  <si>
    <t>1.2.4.9</t>
  </si>
  <si>
    <t>O 24-37</t>
  </si>
  <si>
    <t>1.2.4.11</t>
  </si>
  <si>
    <t>O 24-39</t>
  </si>
  <si>
    <t>1.2.4.12</t>
  </si>
  <si>
    <t>O 24-40</t>
  </si>
  <si>
    <t>от 21 до 51</t>
  </si>
  <si>
    <t>УНЦ на проектные и изыскательские работы для отдельных элементов электрических сетей</t>
  </si>
  <si>
    <t>протяженность 12,832 км</t>
  </si>
  <si>
    <t>ИТОГО</t>
  </si>
  <si>
    <t>Таблица З1-02</t>
  </si>
  <si>
    <t>таблица 35-01</t>
  </si>
  <si>
    <t>таблица 34-03</t>
  </si>
  <si>
    <t>O 24-01</t>
  </si>
  <si>
    <t>O 24-02</t>
  </si>
  <si>
    <t>O 24-03</t>
  </si>
  <si>
    <t>O 24-04</t>
  </si>
  <si>
    <t>O 24-05</t>
  </si>
  <si>
    <t>O 24-07</t>
  </si>
  <si>
    <t>O 24-08</t>
  </si>
  <si>
    <t>O 24-09</t>
  </si>
  <si>
    <t>O 24-10</t>
  </si>
  <si>
    <t>O 24-11</t>
  </si>
  <si>
    <t>O 24-12</t>
  </si>
  <si>
    <t>O 24-13</t>
  </si>
  <si>
    <t>O 24-06</t>
  </si>
  <si>
    <t>Р1-06-1</t>
  </si>
  <si>
    <t>Т5-09 - 1</t>
  </si>
  <si>
    <t>В 8-02-1-2</t>
  </si>
  <si>
    <t>Т5.2-07-1</t>
  </si>
  <si>
    <t>ВВ In=2500А; Iотк 20 кА</t>
  </si>
  <si>
    <t>В8-051</t>
  </si>
  <si>
    <t>Шкаф основного контроллера связи и управления</t>
  </si>
  <si>
    <t>А5-01</t>
  </si>
  <si>
    <t>РП, ТП</t>
  </si>
  <si>
    <t>ТИ (аналоговые сигналы 150/8. дискретные сигналы 160/21Шкаф общеподстанционных контроллеров с количеством собираемых дискретных сигналов: 256 шт.</t>
  </si>
  <si>
    <t>А5-18</t>
  </si>
  <si>
    <t>Шкаф общеподстанционных контроллеров с количеством собираемых дискретных сигналов: 256 шт.</t>
  </si>
  <si>
    <t>Величина затрат, тыс рублей (без НДС)
 (ст.20=ст.14*ст.15*ст.18*ст.19)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</si>
</sst>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_-* #,##0.00&quot;р.&quot;_-;\-* #,##0.00&quot;р.&quot;_-;_-* &quot;-&quot;??&quot;р.&quot;_-;_-@_-"/>
    <numFmt numFmtId="170" formatCode="0.000000000"/>
    <numFmt numFmtId="171" formatCode="_-* #,##0_р_._-;\-* #,##0_р_._-;_-* &quot;-&quot;_р_._-;_-@_-"/>
    <numFmt numFmtId="172" formatCode="#,##0.00_ ;\-#,##0.00\ "/>
  </numFmts>
  <fonts count="6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77">
    <xf numFmtId="0" fontId="0" fillId="0" borderId="0"/>
    <xf numFmtId="0" fontId="7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8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9" applyNumberFormat="0" applyFont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7" fillId="0" borderId="0"/>
    <xf numFmtId="0" fontId="28" fillId="0" borderId="0"/>
    <xf numFmtId="0" fontId="28" fillId="0" borderId="0"/>
    <xf numFmtId="165" fontId="7" fillId="0" borderId="0" applyFont="0" applyFill="0" applyBorder="0" applyAlignment="0" applyProtection="0"/>
    <xf numFmtId="166" fontId="28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29" fillId="0" borderId="0"/>
    <xf numFmtId="164" fontId="8" fillId="0" borderId="0" applyFont="0" applyFill="0" applyBorder="0" applyAlignment="0" applyProtection="0"/>
    <xf numFmtId="0" fontId="6" fillId="0" borderId="0"/>
    <xf numFmtId="0" fontId="5" fillId="0" borderId="0"/>
    <xf numFmtId="0" fontId="29" fillId="0" borderId="0"/>
    <xf numFmtId="0" fontId="35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36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0" fontId="8" fillId="0" borderId="0"/>
    <xf numFmtId="9" fontId="2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8" fillId="0" borderId="0"/>
    <xf numFmtId="0" fontId="39" fillId="0" borderId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9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8" fillId="0" borderId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6" fillId="0" borderId="0"/>
    <xf numFmtId="0" fontId="52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4" fillId="0" borderId="0"/>
    <xf numFmtId="0" fontId="55" fillId="0" borderId="0"/>
    <xf numFmtId="0" fontId="56" fillId="0" borderId="0"/>
  </cellStyleXfs>
  <cellXfs count="147">
    <xf numFmtId="0" fontId="0" fillId="0" borderId="0" xfId="0"/>
    <xf numFmtId="0" fontId="8" fillId="0" borderId="0" xfId="2"/>
    <xf numFmtId="49" fontId="8" fillId="0" borderId="0" xfId="2" applyNumberFormat="1" applyAlignment="1">
      <alignment horizontal="center"/>
    </xf>
    <xf numFmtId="0" fontId="8" fillId="0" borderId="0" xfId="2" applyAlignment="1">
      <alignment vertical="center"/>
    </xf>
    <xf numFmtId="0" fontId="8" fillId="0" borderId="0" xfId="2" applyAlignment="1">
      <alignment horizontal="center" vertical="center" wrapText="1"/>
    </xf>
    <xf numFmtId="49" fontId="8" fillId="0" borderId="0" xfId="2" applyNumberFormat="1"/>
    <xf numFmtId="0" fontId="32" fillId="0" borderId="0" xfId="2" applyFont="1" applyAlignment="1">
      <alignment vertical="center"/>
    </xf>
    <xf numFmtId="0" fontId="31" fillId="0" borderId="0" xfId="55" applyFont="1" applyAlignment="1">
      <alignment vertical="top"/>
    </xf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21" xfId="0" applyFont="1" applyBorder="1"/>
    <xf numFmtId="49" fontId="47" fillId="0" borderId="0" xfId="0" applyNumberFormat="1" applyFont="1"/>
    <xf numFmtId="0" fontId="48" fillId="0" borderId="0" xfId="0" applyFont="1"/>
    <xf numFmtId="0" fontId="45" fillId="0" borderId="0" xfId="0" applyFont="1"/>
    <xf numFmtId="168" fontId="8" fillId="0" borderId="0" xfId="0" applyNumberFormat="1" applyFont="1" applyAlignment="1">
      <alignment horizontal="center" wrapText="1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5" fillId="0" borderId="16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50" fillId="0" borderId="0" xfId="0" applyFont="1"/>
    <xf numFmtId="0" fontId="8" fillId="0" borderId="20" xfId="2" applyBorder="1" applyAlignment="1">
      <alignment horizontal="center" vertical="center" wrapText="1"/>
    </xf>
    <xf numFmtId="0" fontId="8" fillId="0" borderId="28" xfId="2" applyBorder="1" applyAlignment="1">
      <alignment horizontal="center" vertical="center" wrapText="1"/>
    </xf>
    <xf numFmtId="49" fontId="8" fillId="0" borderId="27" xfId="2" applyNumberFormat="1" applyBorder="1" applyAlignment="1">
      <alignment horizontal="center" vertical="center" wrapText="1"/>
    </xf>
    <xf numFmtId="0" fontId="8" fillId="0" borderId="0" xfId="2" applyAlignment="1">
      <alignment vertical="center" wrapText="1"/>
    </xf>
    <xf numFmtId="49" fontId="40" fillId="0" borderId="0" xfId="0" applyNumberFormat="1" applyFont="1" applyAlignment="1">
      <alignment horizontal="left" vertical="center"/>
    </xf>
    <xf numFmtId="0" fontId="8" fillId="0" borderId="27" xfId="0" applyFont="1" applyBorder="1" applyAlignment="1">
      <alignment horizontal="center" vertical="center" wrapText="1"/>
    </xf>
    <xf numFmtId="0" fontId="33" fillId="0" borderId="0" xfId="2" applyFont="1" applyAlignment="1">
      <alignment vertical="center" wrapText="1"/>
    </xf>
    <xf numFmtId="0" fontId="8" fillId="0" borderId="27" xfId="0" applyFont="1" applyBorder="1" applyAlignment="1">
      <alignment horizontal="center" vertical="center"/>
    </xf>
    <xf numFmtId="14" fontId="8" fillId="0" borderId="27" xfId="2" quotePrefix="1" applyNumberFormat="1" applyBorder="1" applyAlignment="1">
      <alignment horizontal="center" vertical="center" wrapText="1"/>
    </xf>
    <xf numFmtId="0" fontId="8" fillId="0" borderId="27" xfId="2" applyBorder="1" applyAlignment="1">
      <alignment horizontal="left" vertical="center"/>
    </xf>
    <xf numFmtId="0" fontId="8" fillId="0" borderId="27" xfId="0" applyFont="1" applyBorder="1" applyAlignment="1">
      <alignment horizontal="left" vertical="top"/>
    </xf>
    <xf numFmtId="0" fontId="51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4" fontId="8" fillId="0" borderId="27" xfId="0" applyNumberFormat="1" applyFont="1" applyBorder="1" applyAlignment="1">
      <alignment horizontal="center" vertical="center"/>
    </xf>
    <xf numFmtId="0" fontId="34" fillId="0" borderId="27" xfId="0" applyFont="1" applyBorder="1"/>
    <xf numFmtId="0" fontId="8" fillId="0" borderId="27" xfId="0" applyFont="1" applyBorder="1" applyAlignment="1">
      <alignment vertical="center" wrapText="1"/>
    </xf>
    <xf numFmtId="0" fontId="8" fillId="0" borderId="27" xfId="2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0" fontId="8" fillId="0" borderId="27" xfId="0" applyNumberFormat="1" applyFont="1" applyBorder="1" applyAlignment="1">
      <alignment horizontal="center" wrapText="1"/>
    </xf>
    <xf numFmtId="0" fontId="30" fillId="0" borderId="0" xfId="2" applyFont="1" applyAlignment="1">
      <alignment horizontal="center" vertical="center" wrapText="1"/>
    </xf>
    <xf numFmtId="0" fontId="40" fillId="0" borderId="16" xfId="0" applyFont="1" applyBorder="1" applyAlignment="1">
      <alignment horizontal="center" vertical="center" wrapText="1"/>
    </xf>
    <xf numFmtId="49" fontId="45" fillId="0" borderId="23" xfId="0" applyNumberFormat="1" applyFont="1" applyBorder="1" applyAlignment="1">
      <alignment horizontal="center" vertical="center" wrapText="1"/>
    </xf>
    <xf numFmtId="0" fontId="8" fillId="0" borderId="0" xfId="2" applyFont="1" applyFill="1"/>
    <xf numFmtId="0" fontId="8" fillId="0" borderId="0" xfId="2" applyFont="1" applyFill="1" applyAlignment="1">
      <alignment vertical="center"/>
    </xf>
    <xf numFmtId="49" fontId="8" fillId="0" borderId="0" xfId="2" applyNumberFormat="1" applyFont="1" applyFill="1" applyAlignment="1">
      <alignment horizontal="center"/>
    </xf>
    <xf numFmtId="49" fontId="8" fillId="0" borderId="0" xfId="2" applyNumberFormat="1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 wrapText="1"/>
    </xf>
    <xf numFmtId="0" fontId="33" fillId="0" borderId="0" xfId="2" applyFont="1" applyFill="1" applyAlignment="1">
      <alignment horizontal="center" vertical="center" wrapText="1"/>
    </xf>
    <xf numFmtId="49" fontId="8" fillId="0" borderId="0" xfId="2" applyNumberFormat="1" applyFont="1" applyFill="1"/>
    <xf numFmtId="49" fontId="8" fillId="0" borderId="0" xfId="2" applyNumberFormat="1" applyFont="1" applyFill="1" applyAlignment="1">
      <alignment vertical="center"/>
    </xf>
    <xf numFmtId="0" fontId="31" fillId="0" borderId="0" xfId="55" applyFont="1" applyFill="1" applyAlignment="1">
      <alignment vertical="top"/>
    </xf>
    <xf numFmtId="0" fontId="31" fillId="0" borderId="0" xfId="55" applyFont="1" applyFill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vertical="center"/>
    </xf>
    <xf numFmtId="2" fontId="34" fillId="0" borderId="0" xfId="0" applyNumberFormat="1" applyFont="1" applyFill="1"/>
    <xf numFmtId="0" fontId="34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horizontal="left" vertical="center" wrapText="1"/>
    </xf>
    <xf numFmtId="0" fontId="8" fillId="0" borderId="0" xfId="2" applyFont="1" applyFill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right" vertical="center" wrapText="1"/>
    </xf>
    <xf numFmtId="0" fontId="8" fillId="0" borderId="22" xfId="2" applyFont="1" applyFill="1" applyBorder="1" applyAlignment="1">
      <alignment horizontal="right" vertical="center" wrapText="1"/>
    </xf>
    <xf numFmtId="0" fontId="8" fillId="0" borderId="26" xfId="2" applyFont="1" applyFill="1" applyBorder="1" applyAlignment="1">
      <alignment horizontal="righ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57" fillId="0" borderId="16" xfId="0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" fontId="8" fillId="0" borderId="16" xfId="2" quotePrefix="1" applyNumberFormat="1" applyFont="1" applyFill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left" vertical="center" wrapText="1"/>
    </xf>
    <xf numFmtId="2" fontId="8" fillId="0" borderId="27" xfId="2" applyNumberFormat="1" applyFont="1" applyFill="1" applyBorder="1" applyAlignment="1">
      <alignment horizontal="center" vertical="center" wrapText="1"/>
    </xf>
    <xf numFmtId="4" fontId="8" fillId="0" borderId="27" xfId="0" applyNumberFormat="1" applyFont="1" applyFill="1" applyBorder="1" applyAlignment="1">
      <alignment horizontal="center" vertical="center" wrapText="1"/>
    </xf>
    <xf numFmtId="2" fontId="33" fillId="0" borderId="27" xfId="0" applyNumberFormat="1" applyFont="1" applyFill="1" applyBorder="1" applyAlignment="1">
      <alignment horizontal="center" vertical="center" wrapText="1"/>
    </xf>
    <xf numFmtId="2" fontId="8" fillId="0" borderId="27" xfId="2" quotePrefix="1" applyNumberFormat="1" applyFont="1" applyFill="1" applyBorder="1" applyAlignment="1">
      <alignment horizontal="center" vertical="center" wrapText="1"/>
    </xf>
    <xf numFmtId="2" fontId="33" fillId="0" borderId="27" xfId="2" applyNumberFormat="1" applyFont="1" applyFill="1" applyBorder="1" applyAlignment="1">
      <alignment horizontal="center" vertical="center" wrapText="1"/>
    </xf>
    <xf numFmtId="172" fontId="33" fillId="0" borderId="27" xfId="0" applyNumberFormat="1" applyFont="1" applyFill="1" applyBorder="1" applyAlignment="1">
      <alignment horizontal="center" vertical="center" wrapText="1"/>
    </xf>
    <xf numFmtId="2" fontId="31" fillId="0" borderId="27" xfId="0" applyNumberFormat="1" applyFont="1" applyFill="1" applyBorder="1" applyAlignment="1">
      <alignment horizontal="center" vertical="center" wrapText="1"/>
    </xf>
    <xf numFmtId="2" fontId="31" fillId="0" borderId="27" xfId="0" applyNumberFormat="1" applyFont="1" applyFill="1" applyBorder="1" applyAlignment="1">
      <alignment vertical="center" wrapText="1"/>
    </xf>
    <xf numFmtId="4" fontId="8" fillId="0" borderId="27" xfId="2" applyNumberFormat="1" applyFont="1" applyFill="1" applyBorder="1" applyAlignment="1">
      <alignment horizontal="center" vertical="center" wrapText="1"/>
    </xf>
    <xf numFmtId="0" fontId="32" fillId="0" borderId="27" xfId="2" applyFont="1" applyFill="1" applyBorder="1" applyAlignment="1">
      <alignment horizontal="center" vertical="center" wrapText="1"/>
    </xf>
    <xf numFmtId="0" fontId="32" fillId="0" borderId="27" xfId="2" applyFont="1" applyFill="1" applyBorder="1" applyAlignment="1">
      <alignment horizontal="right" vertical="center" wrapText="1"/>
    </xf>
    <xf numFmtId="2" fontId="32" fillId="0" borderId="27" xfId="2" quotePrefix="1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58" fillId="0" borderId="0" xfId="0" applyFont="1" applyFill="1" applyAlignment="1">
      <alignment horizontal="center" vertical="center" wrapText="1"/>
    </xf>
    <xf numFmtId="0" fontId="58" fillId="0" borderId="0" xfId="0" applyFont="1" applyFill="1" applyAlignment="1">
      <alignment horizontal="left" vertical="center" wrapText="1"/>
    </xf>
    <xf numFmtId="2" fontId="58" fillId="0" borderId="0" xfId="0" applyNumberFormat="1" applyFont="1" applyFill="1" applyAlignment="1">
      <alignment horizontal="center" vertical="center" wrapText="1"/>
    </xf>
    <xf numFmtId="49" fontId="8" fillId="0" borderId="0" xfId="2" applyNumberFormat="1" applyFont="1" applyFill="1" applyAlignment="1">
      <alignment horizontal="center" vertical="top"/>
    </xf>
    <xf numFmtId="0" fontId="8" fillId="0" borderId="0" xfId="2" applyFont="1" applyFill="1" applyAlignment="1">
      <alignment wrapText="1"/>
    </xf>
    <xf numFmtId="0" fontId="8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33" fillId="0" borderId="0" xfId="39" applyFont="1" applyFill="1" applyAlignment="1">
      <alignment horizontal="right" vertical="center"/>
    </xf>
    <xf numFmtId="0" fontId="33" fillId="0" borderId="0" xfId="39" applyFont="1" applyFill="1" applyAlignment="1">
      <alignment horizontal="right"/>
    </xf>
    <xf numFmtId="0" fontId="33" fillId="0" borderId="0" xfId="2" applyFont="1" applyFill="1" applyAlignment="1">
      <alignment vertical="center"/>
    </xf>
    <xf numFmtId="0" fontId="33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wrapText="1"/>
    </xf>
    <xf numFmtId="0" fontId="8" fillId="0" borderId="0" xfId="2" applyFont="1" applyFill="1" applyAlignment="1">
      <alignment vertical="center" wrapText="1"/>
    </xf>
    <xf numFmtId="0" fontId="31" fillId="0" borderId="24" xfId="2" applyFont="1" applyFill="1" applyBorder="1" applyAlignment="1">
      <alignment horizontal="center" vertical="center" wrapText="1"/>
    </xf>
    <xf numFmtId="0" fontId="31" fillId="0" borderId="27" xfId="2" applyFont="1" applyFill="1" applyBorder="1" applyAlignment="1">
      <alignment horizontal="center" vertical="center" wrapText="1"/>
    </xf>
    <xf numFmtId="0" fontId="31" fillId="0" borderId="25" xfId="2" applyFont="1" applyFill="1" applyBorder="1" applyAlignment="1">
      <alignment horizontal="center" vertical="center" wrapText="1"/>
    </xf>
    <xf numFmtId="0" fontId="31" fillId="0" borderId="22" xfId="2" applyFont="1" applyFill="1" applyBorder="1" applyAlignment="1">
      <alignment horizontal="center" vertical="center" wrapText="1"/>
    </xf>
    <xf numFmtId="0" fontId="31" fillId="0" borderId="0" xfId="2" applyFont="1" applyFill="1" applyAlignment="1">
      <alignment horizontal="center" vertical="center" wrapText="1"/>
    </xf>
    <xf numFmtId="0" fontId="31" fillId="0" borderId="11" xfId="2" applyFont="1" applyFill="1" applyBorder="1" applyAlignment="1">
      <alignment horizontal="center" vertical="center" wrapText="1"/>
    </xf>
    <xf numFmtId="0" fontId="31" fillId="0" borderId="27" xfId="2" applyFont="1" applyFill="1" applyBorder="1" applyAlignment="1">
      <alignment horizontal="center" vertical="center" wrapText="1"/>
    </xf>
    <xf numFmtId="3" fontId="31" fillId="0" borderId="27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31" fillId="0" borderId="27" xfId="0" applyFont="1" applyFill="1" applyBorder="1" applyAlignment="1">
      <alignment horizontal="center" vertical="center" wrapText="1" shrinkToFit="1"/>
    </xf>
    <xf numFmtId="0" fontId="8" fillId="0" borderId="27" xfId="0" applyFont="1" applyFill="1" applyBorder="1" applyAlignment="1">
      <alignment horizontal="center" vertical="center" wrapText="1" shrinkToFit="1"/>
    </xf>
    <xf numFmtId="3" fontId="8" fillId="0" borderId="27" xfId="0" applyNumberFormat="1" applyFont="1" applyFill="1" applyBorder="1" applyAlignment="1">
      <alignment horizontal="center" vertical="center"/>
    </xf>
    <xf numFmtId="0" fontId="33" fillId="0" borderId="27" xfId="0" applyFont="1" applyFill="1" applyBorder="1" applyAlignment="1">
      <alignment vertical="center" wrapText="1" shrinkToFit="1"/>
    </xf>
    <xf numFmtId="49" fontId="8" fillId="0" borderId="27" xfId="0" applyNumberFormat="1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171" fontId="8" fillId="0" borderId="27" xfId="0" applyNumberFormat="1" applyFont="1" applyFill="1" applyBorder="1" applyAlignment="1">
      <alignment horizontal="center" vertical="center" wrapText="1"/>
    </xf>
    <xf numFmtId="3" fontId="8" fillId="0" borderId="27" xfId="0" applyNumberFormat="1" applyFont="1" applyFill="1" applyBorder="1" applyAlignment="1">
      <alignment horizontal="center" vertical="center" wrapText="1"/>
    </xf>
    <xf numFmtId="4" fontId="8" fillId="0" borderId="27" xfId="0" applyNumberFormat="1" applyFont="1" applyFill="1" applyBorder="1" applyAlignment="1">
      <alignment horizontal="center" vertical="center"/>
    </xf>
    <xf numFmtId="14" fontId="8" fillId="0" borderId="27" xfId="2" applyNumberFormat="1" applyFont="1" applyFill="1" applyBorder="1" applyAlignment="1">
      <alignment horizontal="center" vertical="center" wrapText="1"/>
    </xf>
    <xf numFmtId="49" fontId="8" fillId="0" borderId="27" xfId="0" applyNumberFormat="1" applyFont="1" applyFill="1" applyBorder="1" applyAlignment="1">
      <alignment vertical="center" wrapText="1"/>
    </xf>
    <xf numFmtId="0" fontId="33" fillId="0" borderId="27" xfId="0" applyFont="1" applyFill="1" applyBorder="1" applyAlignment="1">
      <alignment horizontal="center" vertical="center" wrapText="1" shrinkToFit="1"/>
    </xf>
    <xf numFmtId="3" fontId="8" fillId="0" borderId="27" xfId="2" applyNumberFormat="1" applyFont="1" applyFill="1" applyBorder="1" applyAlignment="1">
      <alignment horizontal="center" vertical="center" wrapText="1"/>
    </xf>
    <xf numFmtId="49" fontId="8" fillId="0" borderId="27" xfId="2" applyNumberFormat="1" applyFont="1" applyFill="1" applyBorder="1" applyAlignment="1">
      <alignment horizontal="center" vertical="center" wrapText="1"/>
    </xf>
    <xf numFmtId="49" fontId="8" fillId="0" borderId="27" xfId="2" applyNumberFormat="1" applyFont="1" applyFill="1" applyBorder="1" applyAlignment="1">
      <alignment horizontal="left" vertical="center" wrapText="1"/>
    </xf>
    <xf numFmtId="171" fontId="8" fillId="0" borderId="27" xfId="0" applyNumberFormat="1" applyFont="1" applyFill="1" applyBorder="1" applyAlignment="1">
      <alignment horizontal="center" vertical="center" wrapText="1" shrinkToFit="1"/>
    </xf>
    <xf numFmtId="0" fontId="8" fillId="0" borderId="27" xfId="54" applyFont="1" applyFill="1" applyBorder="1" applyAlignment="1">
      <alignment horizontal="center" vertical="center" wrapText="1"/>
    </xf>
    <xf numFmtId="166" fontId="33" fillId="0" borderId="27" xfId="0" applyNumberFormat="1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vertical="center" wrapText="1" shrinkToFit="1"/>
    </xf>
    <xf numFmtId="4" fontId="8" fillId="0" borderId="27" xfId="0" applyNumberFormat="1" applyFont="1" applyFill="1" applyBorder="1" applyAlignment="1">
      <alignment horizontal="center" vertical="center" wrapText="1" shrinkToFit="1"/>
    </xf>
    <xf numFmtId="4" fontId="8" fillId="0" borderId="0" xfId="2" applyNumberFormat="1" applyFont="1" applyFill="1" applyAlignment="1">
      <alignment horizontal="center" vertical="center" wrapText="1"/>
    </xf>
    <xf numFmtId="4" fontId="33" fillId="0" borderId="27" xfId="2" applyNumberFormat="1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vertical="center" wrapText="1"/>
    </xf>
    <xf numFmtId="2" fontId="8" fillId="0" borderId="27" xfId="251" applyNumberFormat="1" applyFont="1" applyFill="1" applyBorder="1" applyAlignment="1">
      <alignment horizontal="center" vertical="center" wrapText="1"/>
    </xf>
    <xf numFmtId="1" fontId="8" fillId="0" borderId="27" xfId="251" applyNumberFormat="1" applyFont="1" applyFill="1" applyBorder="1" applyAlignment="1">
      <alignment horizontal="center" vertical="center" wrapText="1"/>
    </xf>
    <xf numFmtId="4" fontId="8" fillId="0" borderId="27" xfId="251" applyNumberFormat="1" applyFont="1" applyFill="1" applyBorder="1" applyAlignment="1">
      <alignment horizontal="center" vertical="center" wrapText="1"/>
    </xf>
    <xf numFmtId="1" fontId="8" fillId="0" borderId="27" xfId="0" applyNumberFormat="1" applyFont="1" applyFill="1" applyBorder="1" applyAlignment="1">
      <alignment horizontal="center" vertical="center" wrapText="1"/>
    </xf>
    <xf numFmtId="16" fontId="8" fillId="0" borderId="27" xfId="0" applyNumberFormat="1" applyFont="1" applyFill="1" applyBorder="1" applyAlignment="1">
      <alignment vertical="center" wrapText="1"/>
    </xf>
    <xf numFmtId="49" fontId="8" fillId="0" borderId="0" xfId="2" applyNumberFormat="1" applyFont="1" applyFill="1" applyAlignment="1">
      <alignment horizontal="center" vertical="center" wrapText="1"/>
    </xf>
    <xf numFmtId="49" fontId="8" fillId="0" borderId="0" xfId="2" applyNumberFormat="1" applyFont="1" applyFill="1" applyAlignment="1">
      <alignment horizontal="left" vertical="center" wrapText="1"/>
    </xf>
    <xf numFmtId="0" fontId="33" fillId="0" borderId="0" xfId="2" applyFont="1" applyFill="1" applyAlignment="1">
      <alignment horizontal="center" wrapText="1"/>
    </xf>
    <xf numFmtId="0" fontId="33" fillId="0" borderId="0" xfId="2" applyFont="1" applyFill="1" applyAlignment="1">
      <alignment horizontal="center"/>
    </xf>
    <xf numFmtId="0" fontId="33" fillId="0" borderId="0" xfId="2" applyFont="1" applyFill="1" applyAlignment="1">
      <alignment horizontal="center"/>
    </xf>
    <xf numFmtId="0" fontId="33" fillId="0" borderId="0" xfId="2" applyFont="1" applyFill="1"/>
    <xf numFmtId="3" fontId="33" fillId="0" borderId="27" xfId="2" applyNumberFormat="1" applyFont="1" applyFill="1" applyBorder="1" applyAlignment="1">
      <alignment horizontal="center" vertical="center" wrapText="1"/>
    </xf>
    <xf numFmtId="166" fontId="8" fillId="0" borderId="27" xfId="0" applyNumberFormat="1" applyFont="1" applyFill="1" applyBorder="1" applyAlignment="1">
      <alignment horizontal="center" vertical="center" wrapText="1"/>
    </xf>
  </cellXfs>
  <cellStyles count="27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Денежный 2" xfId="262" xr:uid="{00000000-0005-0000-0000-000024000000}"/>
    <cellStyle name="Заголовок 1 2" xfId="30" xr:uid="{00000000-0005-0000-0000-000025000000}"/>
    <cellStyle name="Заголовок 2 2" xfId="31" xr:uid="{00000000-0005-0000-0000-000026000000}"/>
    <cellStyle name="Заголовок 3 2" xfId="32" xr:uid="{00000000-0005-0000-0000-000027000000}"/>
    <cellStyle name="Заголовок 4 2" xfId="33" xr:uid="{00000000-0005-0000-0000-000028000000}"/>
    <cellStyle name="Итог 2" xfId="34" xr:uid="{00000000-0005-0000-0000-000029000000}"/>
    <cellStyle name="Итог 2 2" xfId="79" xr:uid="{00000000-0005-0000-0000-00002A000000}"/>
    <cellStyle name="Итог 3" xfId="64" xr:uid="{00000000-0005-0000-0000-00002B000000}"/>
    <cellStyle name="Итог 4" xfId="254" xr:uid="{00000000-0005-0000-0000-00002C000000}"/>
    <cellStyle name="Контрольная ячейка 2" xfId="35" xr:uid="{00000000-0005-0000-0000-00002D000000}"/>
    <cellStyle name="Название 2" xfId="36" xr:uid="{00000000-0005-0000-0000-00002E000000}"/>
    <cellStyle name="Нейтральный 2" xfId="37" xr:uid="{00000000-0005-0000-0000-00002F000000}"/>
    <cellStyle name="Обычный" xfId="0" builtinId="0"/>
    <cellStyle name="Обычный 10" xfId="60" xr:uid="{00000000-0005-0000-0000-000031000000}"/>
    <cellStyle name="Обычный 11" xfId="252" xr:uid="{00000000-0005-0000-0000-000032000000}"/>
    <cellStyle name="Обычный 12" xfId="260" xr:uid="{00000000-0005-0000-0000-000033000000}"/>
    <cellStyle name="Обычный 12 2" xfId="49" xr:uid="{00000000-0005-0000-0000-000034000000}"/>
    <cellStyle name="Обычный 13" xfId="261" xr:uid="{00000000-0005-0000-0000-000035000000}"/>
    <cellStyle name="Обычный 14" xfId="2" xr:uid="{00000000-0005-0000-0000-000036000000}"/>
    <cellStyle name="Обычный 15" xfId="265" xr:uid="{00000000-0005-0000-0000-000037000000}"/>
    <cellStyle name="Обычный 16" xfId="266" xr:uid="{00000000-0005-0000-0000-000038000000}"/>
    <cellStyle name="Обычный 17" xfId="268" xr:uid="{00000000-0005-0000-0000-000039000000}"/>
    <cellStyle name="Обычный 18" xfId="267" xr:uid="{00000000-0005-0000-0000-00003A000000}"/>
    <cellStyle name="Обычный 19" xfId="272" xr:uid="{00000000-0005-0000-0000-00003B000000}"/>
    <cellStyle name="Обычный 2" xfId="38" xr:uid="{00000000-0005-0000-0000-00003C000000}"/>
    <cellStyle name="Обычный 2 2" xfId="264" xr:uid="{00000000-0005-0000-0000-00003D000000}"/>
    <cellStyle name="Обычный 2 26 2" xfId="87" xr:uid="{00000000-0005-0000-0000-00003E000000}"/>
    <cellStyle name="Обычный 20" xfId="273" xr:uid="{00000000-0005-0000-0000-00003F000000}"/>
    <cellStyle name="Обычный 21" xfId="269" xr:uid="{00000000-0005-0000-0000-000040000000}"/>
    <cellStyle name="Обычный 22" xfId="271" xr:uid="{00000000-0005-0000-0000-000041000000}"/>
    <cellStyle name="Обычный 23" xfId="270" xr:uid="{00000000-0005-0000-0000-000042000000}"/>
    <cellStyle name="Обычный 24" xfId="274" xr:uid="{00000000-0005-0000-0000-000043000000}"/>
    <cellStyle name="Обычный 25" xfId="275" xr:uid="{00000000-0005-0000-0000-000044000000}"/>
    <cellStyle name="Обычный 26" xfId="276" xr:uid="{00000000-0005-0000-0000-000045000000}"/>
    <cellStyle name="Обычный 3" xfId="39" xr:uid="{00000000-0005-0000-0000-000046000000}"/>
    <cellStyle name="Обычный 3 2" xfId="59" xr:uid="{00000000-0005-0000-0000-000047000000}"/>
    <cellStyle name="Обычный 3 2 2" xfId="72" xr:uid="{00000000-0005-0000-0000-000048000000}"/>
    <cellStyle name="Обычный 3 2 2 2" xfId="50" xr:uid="{00000000-0005-0000-0000-000049000000}"/>
    <cellStyle name="Обычный 3 21" xfId="82" xr:uid="{00000000-0005-0000-0000-00004A000000}"/>
    <cellStyle name="Обычный 4" xfId="46" xr:uid="{00000000-0005-0000-0000-00004B000000}"/>
    <cellStyle name="Обычный 4 2" xfId="71" xr:uid="{00000000-0005-0000-0000-00004C000000}"/>
    <cellStyle name="Обычный 4 3" xfId="263" xr:uid="{00000000-0005-0000-0000-00004D000000}"/>
    <cellStyle name="Обычный 5" xfId="47" xr:uid="{00000000-0005-0000-0000-00004E000000}"/>
    <cellStyle name="Обычный 6" xfId="48" xr:uid="{00000000-0005-0000-0000-00004F000000}"/>
    <cellStyle name="Обычный 6 10" xfId="256" xr:uid="{00000000-0005-0000-0000-000050000000}"/>
    <cellStyle name="Обычный 6 2" xfId="54" xr:uid="{00000000-0005-0000-0000-000051000000}"/>
    <cellStyle name="Обычный 6 2 10" xfId="69" xr:uid="{00000000-0005-0000-0000-000052000000}"/>
    <cellStyle name="Обычный 6 2 11" xfId="259" xr:uid="{00000000-0005-0000-0000-000053000000}"/>
    <cellStyle name="Обычный 6 2 2" xfId="1" xr:uid="{00000000-0005-0000-0000-000054000000}"/>
    <cellStyle name="Обычный 6 2 2 2" xfId="89" xr:uid="{00000000-0005-0000-0000-000055000000}"/>
    <cellStyle name="Обычный 6 2 2 2 2" xfId="106" xr:uid="{00000000-0005-0000-0000-000056000000}"/>
    <cellStyle name="Обычный 6 2 2 2 2 2" xfId="110" xr:uid="{00000000-0005-0000-0000-000057000000}"/>
    <cellStyle name="Обычный 6 2 2 2 2 2 2" xfId="111" xr:uid="{00000000-0005-0000-0000-000058000000}"/>
    <cellStyle name="Обычный 6 2 2 2 2 2 3" xfId="112" xr:uid="{00000000-0005-0000-0000-000059000000}"/>
    <cellStyle name="Обычный 6 2 2 2 2 3" xfId="113" xr:uid="{00000000-0005-0000-0000-00005A000000}"/>
    <cellStyle name="Обычный 6 2 2 2 2 4" xfId="114" xr:uid="{00000000-0005-0000-0000-00005B000000}"/>
    <cellStyle name="Обычный 6 2 2 2 3" xfId="108" xr:uid="{00000000-0005-0000-0000-00005C000000}"/>
    <cellStyle name="Обычный 6 2 2 2 3 2" xfId="115" xr:uid="{00000000-0005-0000-0000-00005D000000}"/>
    <cellStyle name="Обычный 6 2 2 2 3 3" xfId="116" xr:uid="{00000000-0005-0000-0000-00005E000000}"/>
    <cellStyle name="Обычный 6 2 2 2 4" xfId="117" xr:uid="{00000000-0005-0000-0000-00005F000000}"/>
    <cellStyle name="Обычный 6 2 2 2 5" xfId="118" xr:uid="{00000000-0005-0000-0000-000060000000}"/>
    <cellStyle name="Обычный 6 2 2 3" xfId="101" xr:uid="{00000000-0005-0000-0000-000061000000}"/>
    <cellStyle name="Обычный 6 2 2 3 2" xfId="119" xr:uid="{00000000-0005-0000-0000-000062000000}"/>
    <cellStyle name="Обычный 6 2 2 3 2 2" xfId="120" xr:uid="{00000000-0005-0000-0000-000063000000}"/>
    <cellStyle name="Обычный 6 2 2 3 2 3" xfId="121" xr:uid="{00000000-0005-0000-0000-000064000000}"/>
    <cellStyle name="Обычный 6 2 2 3 3" xfId="122" xr:uid="{00000000-0005-0000-0000-000065000000}"/>
    <cellStyle name="Обычный 6 2 2 3 4" xfId="123" xr:uid="{00000000-0005-0000-0000-000066000000}"/>
    <cellStyle name="Обычный 6 2 2 4" xfId="94" xr:uid="{00000000-0005-0000-0000-000067000000}"/>
    <cellStyle name="Обычный 6 2 2 4 2" xfId="124" xr:uid="{00000000-0005-0000-0000-000068000000}"/>
    <cellStyle name="Обычный 6 2 2 4 2 2" xfId="125" xr:uid="{00000000-0005-0000-0000-000069000000}"/>
    <cellStyle name="Обычный 6 2 2 4 2 3" xfId="126" xr:uid="{00000000-0005-0000-0000-00006A000000}"/>
    <cellStyle name="Обычный 6 2 2 4 3" xfId="127" xr:uid="{00000000-0005-0000-0000-00006B000000}"/>
    <cellStyle name="Обычный 6 2 2 4 4" xfId="128" xr:uid="{00000000-0005-0000-0000-00006C000000}"/>
    <cellStyle name="Обычный 6 2 2 5" xfId="129" xr:uid="{00000000-0005-0000-0000-00006D000000}"/>
    <cellStyle name="Обычный 6 2 2 5 2" xfId="130" xr:uid="{00000000-0005-0000-0000-00006E000000}"/>
    <cellStyle name="Обычный 6 2 2 5 3" xfId="131" xr:uid="{00000000-0005-0000-0000-00006F000000}"/>
    <cellStyle name="Обычный 6 2 2 6" xfId="132" xr:uid="{00000000-0005-0000-0000-000070000000}"/>
    <cellStyle name="Обычный 6 2 2 7" xfId="133" xr:uid="{00000000-0005-0000-0000-000071000000}"/>
    <cellStyle name="Обычный 6 2 2 8" xfId="134" xr:uid="{00000000-0005-0000-0000-000072000000}"/>
    <cellStyle name="Обычный 6 2 2 9" xfId="70" xr:uid="{00000000-0005-0000-0000-000073000000}"/>
    <cellStyle name="Обычный 6 2 3" xfId="57" xr:uid="{00000000-0005-0000-0000-000074000000}"/>
    <cellStyle name="Обычный 6 2 3 2" xfId="88" xr:uid="{00000000-0005-0000-0000-000075000000}"/>
    <cellStyle name="Обычный 6 2 3 2 2" xfId="105" xr:uid="{00000000-0005-0000-0000-000076000000}"/>
    <cellStyle name="Обычный 6 2 3 2 2 2" xfId="135" xr:uid="{00000000-0005-0000-0000-000077000000}"/>
    <cellStyle name="Обычный 6 2 3 2 2 2 2" xfId="136" xr:uid="{00000000-0005-0000-0000-000078000000}"/>
    <cellStyle name="Обычный 6 2 3 2 2 2 3" xfId="137" xr:uid="{00000000-0005-0000-0000-000079000000}"/>
    <cellStyle name="Обычный 6 2 3 2 2 3" xfId="138" xr:uid="{00000000-0005-0000-0000-00007A000000}"/>
    <cellStyle name="Обычный 6 2 3 2 2 4" xfId="139" xr:uid="{00000000-0005-0000-0000-00007B000000}"/>
    <cellStyle name="Обычный 6 2 3 2 3" xfId="107" xr:uid="{00000000-0005-0000-0000-00007C000000}"/>
    <cellStyle name="Обычный 6 2 3 2 3 2" xfId="140" xr:uid="{00000000-0005-0000-0000-00007D000000}"/>
    <cellStyle name="Обычный 6 2 3 2 3 3" xfId="141" xr:uid="{00000000-0005-0000-0000-00007E000000}"/>
    <cellStyle name="Обычный 6 2 3 2 4" xfId="142" xr:uid="{00000000-0005-0000-0000-00007F000000}"/>
    <cellStyle name="Обычный 6 2 3 2 5" xfId="143" xr:uid="{00000000-0005-0000-0000-000080000000}"/>
    <cellStyle name="Обычный 6 2 3 3" xfId="103" xr:uid="{00000000-0005-0000-0000-000081000000}"/>
    <cellStyle name="Обычный 6 2 3 3 2" xfId="144" xr:uid="{00000000-0005-0000-0000-000082000000}"/>
    <cellStyle name="Обычный 6 2 3 3 2 2" xfId="145" xr:uid="{00000000-0005-0000-0000-000083000000}"/>
    <cellStyle name="Обычный 6 2 3 3 2 3" xfId="146" xr:uid="{00000000-0005-0000-0000-000084000000}"/>
    <cellStyle name="Обычный 6 2 3 3 3" xfId="147" xr:uid="{00000000-0005-0000-0000-000085000000}"/>
    <cellStyle name="Обычный 6 2 3 3 4" xfId="148" xr:uid="{00000000-0005-0000-0000-000086000000}"/>
    <cellStyle name="Обычный 6 2 3 4" xfId="96" xr:uid="{00000000-0005-0000-0000-000087000000}"/>
    <cellStyle name="Обычный 6 2 3 4 2" xfId="149" xr:uid="{00000000-0005-0000-0000-000088000000}"/>
    <cellStyle name="Обычный 6 2 3 4 2 2" xfId="150" xr:uid="{00000000-0005-0000-0000-000089000000}"/>
    <cellStyle name="Обычный 6 2 3 4 2 3" xfId="151" xr:uid="{00000000-0005-0000-0000-00008A000000}"/>
    <cellStyle name="Обычный 6 2 3 4 3" xfId="152" xr:uid="{00000000-0005-0000-0000-00008B000000}"/>
    <cellStyle name="Обычный 6 2 3 4 4" xfId="153" xr:uid="{00000000-0005-0000-0000-00008C000000}"/>
    <cellStyle name="Обычный 6 2 3 5" xfId="154" xr:uid="{00000000-0005-0000-0000-00008D000000}"/>
    <cellStyle name="Обычный 6 2 3 5 2" xfId="155" xr:uid="{00000000-0005-0000-0000-00008E000000}"/>
    <cellStyle name="Обычный 6 2 3 5 3" xfId="156" xr:uid="{00000000-0005-0000-0000-00008F000000}"/>
    <cellStyle name="Обычный 6 2 3 6" xfId="157" xr:uid="{00000000-0005-0000-0000-000090000000}"/>
    <cellStyle name="Обычный 6 2 3 7" xfId="158" xr:uid="{00000000-0005-0000-0000-000091000000}"/>
    <cellStyle name="Обычный 6 2 3 8" xfId="159" xr:uid="{00000000-0005-0000-0000-000092000000}"/>
    <cellStyle name="Обычный 6 2 3 9" xfId="81" xr:uid="{00000000-0005-0000-0000-000093000000}"/>
    <cellStyle name="Обычный 6 2 4" xfId="58" xr:uid="{00000000-0005-0000-0000-000094000000}"/>
    <cellStyle name="Обычный 6 2 4 2" xfId="160" xr:uid="{00000000-0005-0000-0000-000095000000}"/>
    <cellStyle name="Обычный 6 2 4 2 2" xfId="161" xr:uid="{00000000-0005-0000-0000-000096000000}"/>
    <cellStyle name="Обычный 6 2 4 2 3" xfId="162" xr:uid="{00000000-0005-0000-0000-000097000000}"/>
    <cellStyle name="Обычный 6 2 4 3" xfId="163" xr:uid="{00000000-0005-0000-0000-000098000000}"/>
    <cellStyle name="Обычный 6 2 4 4" xfId="164" xr:uid="{00000000-0005-0000-0000-000099000000}"/>
    <cellStyle name="Обычный 6 2 4 5" xfId="100" xr:uid="{00000000-0005-0000-0000-00009A000000}"/>
    <cellStyle name="Обычный 6 2 5" xfId="93" xr:uid="{00000000-0005-0000-0000-00009B000000}"/>
    <cellStyle name="Обычный 6 2 5 2" xfId="165" xr:uid="{00000000-0005-0000-0000-00009C000000}"/>
    <cellStyle name="Обычный 6 2 5 2 2" xfId="166" xr:uid="{00000000-0005-0000-0000-00009D000000}"/>
    <cellStyle name="Обычный 6 2 5 2 3" xfId="167" xr:uid="{00000000-0005-0000-0000-00009E000000}"/>
    <cellStyle name="Обычный 6 2 5 3" xfId="168" xr:uid="{00000000-0005-0000-0000-00009F000000}"/>
    <cellStyle name="Обычный 6 2 5 4" xfId="169" xr:uid="{00000000-0005-0000-0000-0000A0000000}"/>
    <cellStyle name="Обычный 6 2 6" xfId="170" xr:uid="{00000000-0005-0000-0000-0000A1000000}"/>
    <cellStyle name="Обычный 6 2 6 2" xfId="171" xr:uid="{00000000-0005-0000-0000-0000A2000000}"/>
    <cellStyle name="Обычный 6 2 6 3" xfId="172" xr:uid="{00000000-0005-0000-0000-0000A3000000}"/>
    <cellStyle name="Обычный 6 2 7" xfId="173" xr:uid="{00000000-0005-0000-0000-0000A4000000}"/>
    <cellStyle name="Обычный 6 2 8" xfId="174" xr:uid="{00000000-0005-0000-0000-0000A5000000}"/>
    <cellStyle name="Обычный 6 2 9" xfId="175" xr:uid="{00000000-0005-0000-0000-0000A6000000}"/>
    <cellStyle name="Обычный 6 3" xfId="97" xr:uid="{00000000-0005-0000-0000-0000A7000000}"/>
    <cellStyle name="Обычный 6 3 2" xfId="176" xr:uid="{00000000-0005-0000-0000-0000A8000000}"/>
    <cellStyle name="Обычный 6 3 2 2" xfId="177" xr:uid="{00000000-0005-0000-0000-0000A9000000}"/>
    <cellStyle name="Обычный 6 3 2 3" xfId="178" xr:uid="{00000000-0005-0000-0000-0000AA000000}"/>
    <cellStyle name="Обычный 6 3 3" xfId="179" xr:uid="{00000000-0005-0000-0000-0000AB000000}"/>
    <cellStyle name="Обычный 6 3 4" xfId="180" xr:uid="{00000000-0005-0000-0000-0000AC000000}"/>
    <cellStyle name="Обычный 6 4" xfId="90" xr:uid="{00000000-0005-0000-0000-0000AD000000}"/>
    <cellStyle name="Обычный 6 4 2" xfId="181" xr:uid="{00000000-0005-0000-0000-0000AE000000}"/>
    <cellStyle name="Обычный 6 4 2 2" xfId="182" xr:uid="{00000000-0005-0000-0000-0000AF000000}"/>
    <cellStyle name="Обычный 6 4 2 3" xfId="183" xr:uid="{00000000-0005-0000-0000-0000B0000000}"/>
    <cellStyle name="Обычный 6 4 3" xfId="184" xr:uid="{00000000-0005-0000-0000-0000B1000000}"/>
    <cellStyle name="Обычный 6 4 4" xfId="185" xr:uid="{00000000-0005-0000-0000-0000B2000000}"/>
    <cellStyle name="Обычный 6 5" xfId="186" xr:uid="{00000000-0005-0000-0000-0000B3000000}"/>
    <cellStyle name="Обычный 6 5 2" xfId="187" xr:uid="{00000000-0005-0000-0000-0000B4000000}"/>
    <cellStyle name="Обычный 6 5 3" xfId="188" xr:uid="{00000000-0005-0000-0000-0000B5000000}"/>
    <cellStyle name="Обычный 6 6" xfId="189" xr:uid="{00000000-0005-0000-0000-0000B6000000}"/>
    <cellStyle name="Обычный 6 7" xfId="190" xr:uid="{00000000-0005-0000-0000-0000B7000000}"/>
    <cellStyle name="Обычный 6 8" xfId="191" xr:uid="{00000000-0005-0000-0000-0000B8000000}"/>
    <cellStyle name="Обычный 6 9" xfId="66" xr:uid="{00000000-0005-0000-0000-0000B9000000}"/>
    <cellStyle name="Обычный 7" xfId="55" xr:uid="{00000000-0005-0000-0000-0000BA000000}"/>
    <cellStyle name="Обычный 7 2" xfId="74" xr:uid="{00000000-0005-0000-0000-0000BB000000}"/>
    <cellStyle name="Обычный 7 2 2" xfId="102" xr:uid="{00000000-0005-0000-0000-0000BC000000}"/>
    <cellStyle name="Обычный 7 2 2 2" xfId="192" xr:uid="{00000000-0005-0000-0000-0000BD000000}"/>
    <cellStyle name="Обычный 7 2 2 2 2" xfId="193" xr:uid="{00000000-0005-0000-0000-0000BE000000}"/>
    <cellStyle name="Обычный 7 2 2 2 3" xfId="194" xr:uid="{00000000-0005-0000-0000-0000BF000000}"/>
    <cellStyle name="Обычный 7 2 2 3" xfId="195" xr:uid="{00000000-0005-0000-0000-0000C0000000}"/>
    <cellStyle name="Обычный 7 2 2 4" xfId="196" xr:uid="{00000000-0005-0000-0000-0000C1000000}"/>
    <cellStyle name="Обычный 7 2 3" xfId="95" xr:uid="{00000000-0005-0000-0000-0000C2000000}"/>
    <cellStyle name="Обычный 7 2 3 2" xfId="197" xr:uid="{00000000-0005-0000-0000-0000C3000000}"/>
    <cellStyle name="Обычный 7 2 3 2 2" xfId="198" xr:uid="{00000000-0005-0000-0000-0000C4000000}"/>
    <cellStyle name="Обычный 7 2 3 2 3" xfId="199" xr:uid="{00000000-0005-0000-0000-0000C5000000}"/>
    <cellStyle name="Обычный 7 2 3 3" xfId="200" xr:uid="{00000000-0005-0000-0000-0000C6000000}"/>
    <cellStyle name="Обычный 7 2 3 4" xfId="201" xr:uid="{00000000-0005-0000-0000-0000C7000000}"/>
    <cellStyle name="Обычный 7 2 4" xfId="202" xr:uid="{00000000-0005-0000-0000-0000C8000000}"/>
    <cellStyle name="Обычный 7 2 4 2" xfId="203" xr:uid="{00000000-0005-0000-0000-0000C9000000}"/>
    <cellStyle name="Обычный 7 2 4 3" xfId="204" xr:uid="{00000000-0005-0000-0000-0000CA000000}"/>
    <cellStyle name="Обычный 7 2 5" xfId="205" xr:uid="{00000000-0005-0000-0000-0000CB000000}"/>
    <cellStyle name="Обычный 7 2 6" xfId="206" xr:uid="{00000000-0005-0000-0000-0000CC000000}"/>
    <cellStyle name="Обычный 7 2 7" xfId="207" xr:uid="{00000000-0005-0000-0000-0000CD000000}"/>
    <cellStyle name="Обычный 8" xfId="73" xr:uid="{00000000-0005-0000-0000-0000CE000000}"/>
    <cellStyle name="Обычный 9" xfId="86" xr:uid="{00000000-0005-0000-0000-0000CF000000}"/>
    <cellStyle name="Обычный 9 2" xfId="104" xr:uid="{00000000-0005-0000-0000-0000D0000000}"/>
    <cellStyle name="Обычный 9 2 2" xfId="208" xr:uid="{00000000-0005-0000-0000-0000D1000000}"/>
    <cellStyle name="Обычный 9 2 2 2" xfId="209" xr:uid="{00000000-0005-0000-0000-0000D2000000}"/>
    <cellStyle name="Обычный 9 2 2 3" xfId="210" xr:uid="{00000000-0005-0000-0000-0000D3000000}"/>
    <cellStyle name="Обычный 9 2 2 4" xfId="211" xr:uid="{00000000-0005-0000-0000-0000D4000000}"/>
    <cellStyle name="Обычный 9 2 3" xfId="212" xr:uid="{00000000-0005-0000-0000-0000D5000000}"/>
    <cellStyle name="Обычный 9 2 4" xfId="213" xr:uid="{00000000-0005-0000-0000-0000D6000000}"/>
    <cellStyle name="Обычный 9 3" xfId="109" xr:uid="{00000000-0005-0000-0000-0000D7000000}"/>
    <cellStyle name="Обычный 9 3 2" xfId="214" xr:uid="{00000000-0005-0000-0000-0000D8000000}"/>
    <cellStyle name="Обычный 9 3 3" xfId="215" xr:uid="{00000000-0005-0000-0000-0000D9000000}"/>
    <cellStyle name="Обычный 9 3 4" xfId="216" xr:uid="{00000000-0005-0000-0000-0000DA000000}"/>
    <cellStyle name="Обычный 9 4" xfId="217" xr:uid="{00000000-0005-0000-0000-0000DB000000}"/>
    <cellStyle name="Обычный 9 5" xfId="218" xr:uid="{00000000-0005-0000-0000-0000DC000000}"/>
    <cellStyle name="Плохой 2" xfId="40" xr:uid="{00000000-0005-0000-0000-0000DD000000}"/>
    <cellStyle name="Пояснение 2" xfId="41" xr:uid="{00000000-0005-0000-0000-0000DE000000}"/>
    <cellStyle name="Примечание 2" xfId="42" xr:uid="{00000000-0005-0000-0000-0000DF000000}"/>
    <cellStyle name="Примечание 2 2" xfId="80" xr:uid="{00000000-0005-0000-0000-0000E0000000}"/>
    <cellStyle name="Примечание 3" xfId="65" xr:uid="{00000000-0005-0000-0000-0000E1000000}"/>
    <cellStyle name="Примечание 4" xfId="255" xr:uid="{00000000-0005-0000-0000-0000E2000000}"/>
    <cellStyle name="Процентный 2" xfId="83" xr:uid="{00000000-0005-0000-0000-0000E3000000}"/>
    <cellStyle name="Процентный 3" xfId="84" xr:uid="{00000000-0005-0000-0000-0000E4000000}"/>
    <cellStyle name="Связанная ячейка 2" xfId="43" xr:uid="{00000000-0005-0000-0000-0000E5000000}"/>
    <cellStyle name="Стиль 1" xfId="85" xr:uid="{00000000-0005-0000-0000-0000E6000000}"/>
    <cellStyle name="Текст предупреждения 2" xfId="44" xr:uid="{00000000-0005-0000-0000-0000E7000000}"/>
    <cellStyle name="Финансовый 2" xfId="51" xr:uid="{00000000-0005-0000-0000-0000E8000000}"/>
    <cellStyle name="Финансовый 2 2" xfId="98" xr:uid="{00000000-0005-0000-0000-0000E9000000}"/>
    <cellStyle name="Финансовый 2 2 2" xfId="219" xr:uid="{00000000-0005-0000-0000-0000EA000000}"/>
    <cellStyle name="Финансовый 2 2 2 2" xfId="220" xr:uid="{00000000-0005-0000-0000-0000EB000000}"/>
    <cellStyle name="Финансовый 2 2 2 2 2" xfId="52" xr:uid="{00000000-0005-0000-0000-0000EC000000}"/>
    <cellStyle name="Финансовый 2 2 2 3" xfId="221" xr:uid="{00000000-0005-0000-0000-0000ED000000}"/>
    <cellStyle name="Финансовый 2 2 3" xfId="222" xr:uid="{00000000-0005-0000-0000-0000EE000000}"/>
    <cellStyle name="Финансовый 2 2 4" xfId="223" xr:uid="{00000000-0005-0000-0000-0000EF000000}"/>
    <cellStyle name="Финансовый 2 3" xfId="91" xr:uid="{00000000-0005-0000-0000-0000F0000000}"/>
    <cellStyle name="Финансовый 2 3 2" xfId="224" xr:uid="{00000000-0005-0000-0000-0000F1000000}"/>
    <cellStyle name="Финансовый 2 3 2 2" xfId="225" xr:uid="{00000000-0005-0000-0000-0000F2000000}"/>
    <cellStyle name="Финансовый 2 3 2 3" xfId="226" xr:uid="{00000000-0005-0000-0000-0000F3000000}"/>
    <cellStyle name="Финансовый 2 3 3" xfId="227" xr:uid="{00000000-0005-0000-0000-0000F4000000}"/>
    <cellStyle name="Финансовый 2 3 4" xfId="228" xr:uid="{00000000-0005-0000-0000-0000F5000000}"/>
    <cellStyle name="Финансовый 2 4" xfId="229" xr:uid="{00000000-0005-0000-0000-0000F6000000}"/>
    <cellStyle name="Финансовый 2 4 2" xfId="230" xr:uid="{00000000-0005-0000-0000-0000F7000000}"/>
    <cellStyle name="Финансовый 2 4 3" xfId="231" xr:uid="{00000000-0005-0000-0000-0000F8000000}"/>
    <cellStyle name="Финансовый 2 5" xfId="232" xr:uid="{00000000-0005-0000-0000-0000F9000000}"/>
    <cellStyle name="Финансовый 2 6" xfId="233" xr:uid="{00000000-0005-0000-0000-0000FA000000}"/>
    <cellStyle name="Финансовый 2 7" xfId="234" xr:uid="{00000000-0005-0000-0000-0000FB000000}"/>
    <cellStyle name="Финансовый 2 8" xfId="67" xr:uid="{00000000-0005-0000-0000-0000FC000000}"/>
    <cellStyle name="Финансовый 2 9" xfId="257" xr:uid="{00000000-0005-0000-0000-0000FD000000}"/>
    <cellStyle name="Финансовый 3" xfId="53" xr:uid="{00000000-0005-0000-0000-0000FE000000}"/>
    <cellStyle name="Финансовый 3 2" xfId="99" xr:uid="{00000000-0005-0000-0000-0000FF000000}"/>
    <cellStyle name="Финансовый 3 2 2" xfId="235" xr:uid="{00000000-0005-0000-0000-000000010000}"/>
    <cellStyle name="Финансовый 3 2 2 2" xfId="236" xr:uid="{00000000-0005-0000-0000-000001010000}"/>
    <cellStyle name="Финансовый 3 2 2 3" xfId="237" xr:uid="{00000000-0005-0000-0000-000002010000}"/>
    <cellStyle name="Финансовый 3 2 3" xfId="238" xr:uid="{00000000-0005-0000-0000-000003010000}"/>
    <cellStyle name="Финансовый 3 2 4" xfId="239" xr:uid="{00000000-0005-0000-0000-000004010000}"/>
    <cellStyle name="Финансовый 3 3" xfId="92" xr:uid="{00000000-0005-0000-0000-000005010000}"/>
    <cellStyle name="Финансовый 3 3 2" xfId="240" xr:uid="{00000000-0005-0000-0000-000006010000}"/>
    <cellStyle name="Финансовый 3 3 2 2" xfId="241" xr:uid="{00000000-0005-0000-0000-000007010000}"/>
    <cellStyle name="Финансовый 3 3 2 3" xfId="242" xr:uid="{00000000-0005-0000-0000-000008010000}"/>
    <cellStyle name="Финансовый 3 3 3" xfId="243" xr:uid="{00000000-0005-0000-0000-000009010000}"/>
    <cellStyle name="Финансовый 3 3 4" xfId="244" xr:uid="{00000000-0005-0000-0000-00000A010000}"/>
    <cellStyle name="Финансовый 3 4" xfId="245" xr:uid="{00000000-0005-0000-0000-00000B010000}"/>
    <cellStyle name="Финансовый 3 4 2" xfId="246" xr:uid="{00000000-0005-0000-0000-00000C010000}"/>
    <cellStyle name="Финансовый 3 4 3" xfId="247" xr:uid="{00000000-0005-0000-0000-00000D010000}"/>
    <cellStyle name="Финансовый 3 5" xfId="248" xr:uid="{00000000-0005-0000-0000-00000E010000}"/>
    <cellStyle name="Финансовый 3 6" xfId="249" xr:uid="{00000000-0005-0000-0000-00000F010000}"/>
    <cellStyle name="Финансовый 3 7" xfId="250" xr:uid="{00000000-0005-0000-0000-000010010000}"/>
    <cellStyle name="Финансовый 3 8" xfId="68" xr:uid="{00000000-0005-0000-0000-000011010000}"/>
    <cellStyle name="Финансовый 3 9" xfId="258" xr:uid="{00000000-0005-0000-0000-000012010000}"/>
    <cellStyle name="Финансовый 4" xfId="56" xr:uid="{00000000-0005-0000-0000-000013010000}"/>
    <cellStyle name="Хороший 2" xfId="45" xr:uid="{00000000-0005-0000-0000-000014010000}"/>
  </cellStyles>
  <dxfs count="0"/>
  <tableStyles count="0" defaultTableStyle="TableStyleMedium9" defaultPivotStyle="PivotStyleLight16"/>
  <colors>
    <mruColors>
      <color rgb="FFFFD9FF"/>
      <color rgb="FF0000FF"/>
      <color rgb="FFFFCCFF"/>
      <color rgb="FFF4F8D4"/>
      <color rgb="FFB3EBFF"/>
      <color rgb="FF9BFFEC"/>
      <color rgb="FF00FFCC"/>
      <color rgb="FF79FFE5"/>
      <color rgb="FFFFFF99"/>
      <color rgb="FFFF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Y255"/>
  <sheetViews>
    <sheetView tabSelected="1" zoomScale="60" zoomScaleNormal="60" zoomScaleSheetLayoutView="80" workbookViewId="0">
      <selection activeCell="K20" sqref="K20"/>
    </sheetView>
  </sheetViews>
  <sheetFormatPr defaultColWidth="9.140625" defaultRowHeight="15.75" x14ac:dyDescent="0.25"/>
  <cols>
    <col min="1" max="1" width="12.5703125" style="139" customWidth="1"/>
    <col min="2" max="2" width="89.85546875" style="140" customWidth="1"/>
    <col min="3" max="3" width="18.42578125" style="139" customWidth="1"/>
    <col min="4" max="4" width="53.85546875" style="58" customWidth="1"/>
    <col min="5" max="9" width="13.42578125" style="58" customWidth="1"/>
    <col min="10" max="10" width="49.140625" style="58" customWidth="1"/>
    <col min="11" max="11" width="27.42578125" style="58" customWidth="1"/>
    <col min="12" max="12" width="27.7109375" style="58" customWidth="1"/>
    <col min="13" max="13" width="18.140625" style="58" customWidth="1"/>
    <col min="14" max="14" width="15.28515625" style="58" customWidth="1"/>
    <col min="15" max="15" width="22.85546875" style="58" customWidth="1"/>
    <col min="16" max="16" width="12.85546875" style="58" customWidth="1"/>
    <col min="17" max="17" width="19.85546875" style="58" customWidth="1"/>
    <col min="18" max="18" width="18.85546875" style="58" customWidth="1"/>
    <col min="19" max="19" width="12.85546875" style="58" customWidth="1"/>
    <col min="20" max="20" width="21.5703125" style="58" customWidth="1"/>
    <col min="21" max="21" width="26.7109375" style="58" customWidth="1"/>
    <col min="22" max="22" width="9.140625" style="58"/>
    <col min="23" max="23" width="16.7109375" style="58" customWidth="1"/>
    <col min="24" max="24" width="16.5703125" style="58" customWidth="1"/>
    <col min="25" max="25" width="26.7109375" style="58" customWidth="1"/>
    <col min="26" max="26" width="9.140625" style="58"/>
    <col min="27" max="27" width="19.42578125" style="58" customWidth="1"/>
    <col min="28" max="28" width="26.140625" style="58" customWidth="1"/>
    <col min="29" max="16384" width="9.140625" style="58"/>
  </cols>
  <sheetData>
    <row r="1" spans="1:25" s="43" customFormat="1" ht="21" customHeight="1" x14ac:dyDescent="0.25">
      <c r="A1" s="46"/>
      <c r="B1" s="88"/>
      <c r="C1" s="46"/>
      <c r="D1" s="89"/>
      <c r="E1" s="89"/>
      <c r="F1" s="89"/>
      <c r="G1" s="89"/>
      <c r="H1" s="89"/>
      <c r="I1" s="90"/>
      <c r="J1" s="89"/>
      <c r="K1" s="90"/>
      <c r="L1" s="90"/>
      <c r="M1" s="90"/>
      <c r="N1" s="90"/>
      <c r="O1" s="90"/>
      <c r="P1" s="91"/>
      <c r="Q1" s="91"/>
      <c r="R1" s="91"/>
      <c r="S1" s="91"/>
      <c r="T1" s="91"/>
      <c r="U1" s="92" t="s">
        <v>22</v>
      </c>
    </row>
    <row r="2" spans="1:25" s="43" customFormat="1" ht="21" customHeight="1" x14ac:dyDescent="0.3">
      <c r="A2" s="46"/>
      <c r="B2" s="88"/>
      <c r="C2" s="46"/>
      <c r="D2" s="89"/>
      <c r="E2" s="89"/>
      <c r="F2" s="89"/>
      <c r="G2" s="89"/>
      <c r="H2" s="89"/>
      <c r="I2" s="90"/>
      <c r="J2" s="89"/>
      <c r="K2" s="90"/>
      <c r="L2" s="90"/>
      <c r="M2" s="90"/>
      <c r="N2" s="90"/>
      <c r="O2" s="90"/>
      <c r="P2" s="91"/>
      <c r="Q2" s="91"/>
      <c r="R2" s="91"/>
      <c r="S2" s="91"/>
      <c r="T2" s="91"/>
      <c r="U2" s="93" t="s">
        <v>6</v>
      </c>
    </row>
    <row r="3" spans="1:25" s="43" customFormat="1" ht="21" customHeight="1" x14ac:dyDescent="0.3">
      <c r="A3" s="46"/>
      <c r="B3" s="88"/>
      <c r="C3" s="46"/>
      <c r="D3" s="89"/>
      <c r="E3" s="89"/>
      <c r="F3" s="89"/>
      <c r="G3" s="89"/>
      <c r="H3" s="89"/>
      <c r="I3" s="90"/>
      <c r="J3" s="89"/>
      <c r="K3" s="90"/>
      <c r="L3" s="90"/>
      <c r="M3" s="90"/>
      <c r="N3" s="90"/>
      <c r="O3" s="90"/>
      <c r="P3" s="91"/>
      <c r="Q3" s="91"/>
      <c r="R3" s="91"/>
      <c r="S3" s="91"/>
      <c r="T3" s="91"/>
      <c r="U3" s="93" t="s">
        <v>45</v>
      </c>
    </row>
    <row r="4" spans="1:25" s="43" customFormat="1" ht="21" customHeight="1" x14ac:dyDescent="0.3">
      <c r="A4" s="46"/>
      <c r="B4" s="88"/>
      <c r="C4" s="46"/>
      <c r="D4" s="89"/>
      <c r="E4" s="89"/>
      <c r="F4" s="89"/>
      <c r="G4" s="89"/>
      <c r="H4" s="89"/>
      <c r="I4" s="90"/>
      <c r="J4" s="89"/>
      <c r="K4" s="90"/>
      <c r="L4" s="90"/>
      <c r="M4" s="90"/>
      <c r="N4" s="90"/>
      <c r="O4" s="90"/>
      <c r="P4" s="91"/>
      <c r="Q4" s="91"/>
      <c r="R4" s="91"/>
      <c r="S4" s="91"/>
      <c r="T4" s="91"/>
      <c r="U4" s="93"/>
    </row>
    <row r="5" spans="1:25" s="43" customFormat="1" ht="21" customHeight="1" x14ac:dyDescent="0.3">
      <c r="A5" s="48" t="s">
        <v>84</v>
      </c>
      <c r="B5" s="141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58"/>
      <c r="V5" s="94"/>
      <c r="W5" s="94"/>
      <c r="X5" s="94"/>
      <c r="Y5" s="94"/>
    </row>
    <row r="6" spans="1:25" s="43" customFormat="1" ht="21" customHeight="1" x14ac:dyDescent="0.25">
      <c r="A6" s="48" t="s">
        <v>30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95"/>
      <c r="V6" s="94"/>
      <c r="W6" s="94"/>
      <c r="X6" s="94"/>
      <c r="Y6" s="94"/>
    </row>
    <row r="7" spans="1:25" s="43" customFormat="1" ht="21" customHeight="1" x14ac:dyDescent="0.3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3"/>
      <c r="V7" s="144"/>
      <c r="W7" s="144"/>
      <c r="X7" s="144"/>
      <c r="Y7" s="144"/>
    </row>
    <row r="8" spans="1:25" s="43" customFormat="1" ht="21" customHeight="1" x14ac:dyDescent="0.25">
      <c r="A8" s="96"/>
      <c r="B8" s="97"/>
      <c r="C8" s="44"/>
      <c r="E8" s="44" t="s">
        <v>107</v>
      </c>
      <c r="F8" s="44"/>
      <c r="G8" s="44"/>
      <c r="H8" s="44"/>
      <c r="I8" s="49"/>
      <c r="J8" s="49"/>
      <c r="M8" s="90"/>
      <c r="N8" s="90"/>
      <c r="O8" s="90"/>
      <c r="P8" s="91"/>
      <c r="Q8" s="91"/>
      <c r="R8" s="91"/>
      <c r="S8" s="49"/>
      <c r="T8" s="49"/>
    </row>
    <row r="9" spans="1:25" s="43" customFormat="1" ht="21" customHeight="1" x14ac:dyDescent="0.25">
      <c r="A9" s="96"/>
      <c r="B9" s="97"/>
      <c r="C9" s="44"/>
      <c r="E9" s="51" t="s">
        <v>11</v>
      </c>
      <c r="F9" s="51"/>
      <c r="G9" s="51"/>
      <c r="H9" s="51"/>
      <c r="I9" s="51"/>
      <c r="J9" s="51"/>
      <c r="M9" s="90"/>
      <c r="N9" s="90"/>
      <c r="O9" s="90"/>
      <c r="P9" s="91"/>
      <c r="Q9" s="91"/>
      <c r="R9" s="91"/>
      <c r="S9" s="51"/>
      <c r="T9" s="51"/>
    </row>
    <row r="10" spans="1:25" s="43" customFormat="1" ht="21" customHeight="1" x14ac:dyDescent="0.25">
      <c r="A10" s="96"/>
      <c r="B10" s="97"/>
      <c r="C10" s="44"/>
      <c r="E10" s="45"/>
      <c r="F10" s="45"/>
      <c r="G10" s="45"/>
      <c r="H10" s="45"/>
      <c r="I10" s="49"/>
      <c r="J10" s="49"/>
      <c r="M10" s="90"/>
      <c r="N10" s="90"/>
      <c r="O10" s="90"/>
      <c r="P10" s="91"/>
      <c r="Q10" s="91"/>
      <c r="R10" s="91"/>
      <c r="S10" s="49"/>
      <c r="T10" s="49"/>
    </row>
    <row r="11" spans="1:25" s="43" customFormat="1" ht="21" customHeight="1" x14ac:dyDescent="0.25">
      <c r="A11" s="96"/>
      <c r="B11" s="97"/>
      <c r="C11" s="44"/>
      <c r="E11" s="44" t="s">
        <v>239</v>
      </c>
      <c r="F11" s="44"/>
      <c r="G11" s="44"/>
      <c r="H11" s="44"/>
    </row>
    <row r="12" spans="1:25" s="100" customFormat="1" ht="21" customHeight="1" x14ac:dyDescent="0.25">
      <c r="A12" s="68"/>
      <c r="B12" s="98"/>
      <c r="C12" s="99"/>
    </row>
    <row r="13" spans="1:25" s="100" customFormat="1" ht="21" customHeight="1" x14ac:dyDescent="0.25">
      <c r="A13" s="68"/>
      <c r="B13" s="98"/>
      <c r="C13" s="99"/>
      <c r="E13" s="101"/>
      <c r="F13" s="101"/>
      <c r="G13" s="101"/>
      <c r="H13" s="101"/>
    </row>
    <row r="14" spans="1:25" s="100" customFormat="1" ht="21" customHeight="1" x14ac:dyDescent="0.25">
      <c r="A14" s="68"/>
      <c r="B14" s="98"/>
      <c r="C14" s="99"/>
      <c r="E14" s="101"/>
      <c r="F14" s="101"/>
      <c r="G14" s="101"/>
      <c r="H14" s="101"/>
    </row>
    <row r="15" spans="1:25" s="106" customFormat="1" ht="28.5" customHeight="1" x14ac:dyDescent="0.25">
      <c r="A15" s="102" t="s">
        <v>23</v>
      </c>
      <c r="B15" s="102" t="s">
        <v>13</v>
      </c>
      <c r="C15" s="102" t="s">
        <v>12</v>
      </c>
      <c r="D15" s="102" t="s">
        <v>17</v>
      </c>
      <c r="E15" s="103" t="s">
        <v>20</v>
      </c>
      <c r="F15" s="102" t="s">
        <v>47</v>
      </c>
      <c r="G15" s="102" t="s">
        <v>43</v>
      </c>
      <c r="H15" s="102" t="s">
        <v>83</v>
      </c>
      <c r="I15" s="104" t="s">
        <v>10</v>
      </c>
      <c r="J15" s="105"/>
      <c r="K15" s="105"/>
      <c r="L15" s="105"/>
      <c r="M15" s="105"/>
      <c r="N15" s="103" t="s">
        <v>4</v>
      </c>
      <c r="O15" s="103"/>
      <c r="P15" s="103"/>
      <c r="Q15" s="103"/>
      <c r="R15" s="103"/>
      <c r="S15" s="103"/>
      <c r="T15" s="103"/>
      <c r="U15" s="103" t="s">
        <v>16</v>
      </c>
    </row>
    <row r="16" spans="1:25" s="106" customFormat="1" ht="116.25" customHeight="1" x14ac:dyDescent="0.25">
      <c r="A16" s="107"/>
      <c r="B16" s="107"/>
      <c r="C16" s="107"/>
      <c r="D16" s="107"/>
      <c r="E16" s="103"/>
      <c r="F16" s="107"/>
      <c r="G16" s="107"/>
      <c r="H16" s="107"/>
      <c r="I16" s="108" t="s">
        <v>2</v>
      </c>
      <c r="J16" s="108" t="s">
        <v>5</v>
      </c>
      <c r="K16" s="108" t="s">
        <v>28</v>
      </c>
      <c r="L16" s="108" t="s">
        <v>25</v>
      </c>
      <c r="M16" s="109" t="s">
        <v>44</v>
      </c>
      <c r="N16" s="108" t="s">
        <v>26</v>
      </c>
      <c r="O16" s="108" t="s">
        <v>0</v>
      </c>
      <c r="P16" s="108" t="s">
        <v>18</v>
      </c>
      <c r="Q16" s="108" t="s">
        <v>3</v>
      </c>
      <c r="R16" s="108" t="s">
        <v>9</v>
      </c>
      <c r="S16" s="108" t="s">
        <v>21</v>
      </c>
      <c r="T16" s="109" t="s">
        <v>510</v>
      </c>
      <c r="U16" s="103"/>
    </row>
    <row r="17" spans="1:21" ht="15.75" customHeight="1" x14ac:dyDescent="0.25">
      <c r="A17" s="110">
        <v>1</v>
      </c>
      <c r="B17" s="110">
        <v>2</v>
      </c>
      <c r="C17" s="110">
        <v>3</v>
      </c>
      <c r="D17" s="110">
        <v>4</v>
      </c>
      <c r="E17" s="110">
        <v>5</v>
      </c>
      <c r="F17" s="110">
        <v>6</v>
      </c>
      <c r="G17" s="110">
        <v>7</v>
      </c>
      <c r="H17" s="110">
        <v>8</v>
      </c>
      <c r="I17" s="110">
        <v>9</v>
      </c>
      <c r="J17" s="110">
        <v>10</v>
      </c>
      <c r="K17" s="110">
        <v>11</v>
      </c>
      <c r="L17" s="110">
        <v>12</v>
      </c>
      <c r="M17" s="110">
        <v>13</v>
      </c>
      <c r="N17" s="110">
        <v>14</v>
      </c>
      <c r="O17" s="110">
        <v>15</v>
      </c>
      <c r="P17" s="110">
        <v>16</v>
      </c>
      <c r="Q17" s="110">
        <v>17</v>
      </c>
      <c r="R17" s="110">
        <v>18</v>
      </c>
      <c r="S17" s="110">
        <v>19</v>
      </c>
      <c r="T17" s="110">
        <v>20</v>
      </c>
      <c r="U17" s="110">
        <v>21</v>
      </c>
    </row>
    <row r="18" spans="1:21" ht="79.5" customHeight="1" x14ac:dyDescent="0.25">
      <c r="A18" s="111" t="s">
        <v>108</v>
      </c>
      <c r="B18" s="114" t="s">
        <v>109</v>
      </c>
      <c r="C18" s="112" t="s">
        <v>110</v>
      </c>
      <c r="D18" s="70" t="s">
        <v>75</v>
      </c>
      <c r="E18" s="70" t="s">
        <v>136</v>
      </c>
      <c r="F18" s="70" t="s">
        <v>7</v>
      </c>
      <c r="G18" s="70" t="s">
        <v>102</v>
      </c>
      <c r="H18" s="70">
        <v>2025</v>
      </c>
      <c r="I18" s="70">
        <v>110</v>
      </c>
      <c r="J18" s="70" t="s">
        <v>157</v>
      </c>
      <c r="K18" s="70" t="s">
        <v>227</v>
      </c>
      <c r="L18" s="70" t="s">
        <v>232</v>
      </c>
      <c r="M18" s="70" t="s">
        <v>95</v>
      </c>
      <c r="N18" s="70">
        <v>1</v>
      </c>
      <c r="O18" s="70">
        <v>2</v>
      </c>
      <c r="P18" s="70" t="s">
        <v>132</v>
      </c>
      <c r="Q18" s="70" t="s">
        <v>81</v>
      </c>
      <c r="R18" s="80">
        <v>39176.870000000003</v>
      </c>
      <c r="S18" s="70">
        <v>1.27</v>
      </c>
      <c r="T18" s="113">
        <f>O18*R18*S18</f>
        <v>99509.249800000005</v>
      </c>
      <c r="U18" s="70"/>
    </row>
    <row r="19" spans="1:21" ht="71.25" customHeight="1" x14ac:dyDescent="0.25">
      <c r="A19" s="111" t="s">
        <v>108</v>
      </c>
      <c r="B19" s="114" t="s">
        <v>109</v>
      </c>
      <c r="C19" s="112" t="s">
        <v>110</v>
      </c>
      <c r="D19" s="70" t="s">
        <v>131</v>
      </c>
      <c r="E19" s="70" t="s">
        <v>136</v>
      </c>
      <c r="F19" s="70" t="s">
        <v>7</v>
      </c>
      <c r="G19" s="70" t="s">
        <v>102</v>
      </c>
      <c r="H19" s="70">
        <v>2025</v>
      </c>
      <c r="I19" s="70">
        <v>110</v>
      </c>
      <c r="J19" s="70" t="s">
        <v>158</v>
      </c>
      <c r="K19" s="70" t="s">
        <v>227</v>
      </c>
      <c r="L19" s="70" t="s">
        <v>232</v>
      </c>
      <c r="M19" s="70" t="s">
        <v>95</v>
      </c>
      <c r="N19" s="70">
        <v>1</v>
      </c>
      <c r="O19" s="70">
        <v>18</v>
      </c>
      <c r="P19" s="70" t="s">
        <v>132</v>
      </c>
      <c r="Q19" s="70" t="s">
        <v>159</v>
      </c>
      <c r="R19" s="80">
        <v>2222.1</v>
      </c>
      <c r="S19" s="70">
        <v>1.27</v>
      </c>
      <c r="T19" s="113">
        <f>O19*R19*S19</f>
        <v>50797.205999999998</v>
      </c>
      <c r="U19" s="70"/>
    </row>
    <row r="20" spans="1:21" ht="98.25" customHeight="1" x14ac:dyDescent="0.25">
      <c r="A20" s="111" t="s">
        <v>108</v>
      </c>
      <c r="B20" s="114" t="s">
        <v>109</v>
      </c>
      <c r="C20" s="112" t="s">
        <v>110</v>
      </c>
      <c r="D20" s="70" t="s">
        <v>133</v>
      </c>
      <c r="E20" s="70" t="s">
        <v>137</v>
      </c>
      <c r="F20" s="70" t="s">
        <v>7</v>
      </c>
      <c r="G20" s="70" t="s">
        <v>102</v>
      </c>
      <c r="H20" s="70">
        <v>2025</v>
      </c>
      <c r="I20" s="70">
        <v>110</v>
      </c>
      <c r="J20" s="70" t="s">
        <v>134</v>
      </c>
      <c r="K20" s="70" t="s">
        <v>227</v>
      </c>
      <c r="L20" s="70" t="s">
        <v>232</v>
      </c>
      <c r="M20" s="70" t="s">
        <v>95</v>
      </c>
      <c r="N20" s="70">
        <v>1</v>
      </c>
      <c r="O20" s="70">
        <v>1</v>
      </c>
      <c r="P20" s="70" t="s">
        <v>132</v>
      </c>
      <c r="Q20" s="70" t="s">
        <v>135</v>
      </c>
      <c r="R20" s="70">
        <v>69220.72</v>
      </c>
      <c r="S20" s="70">
        <v>1.27</v>
      </c>
      <c r="T20" s="113">
        <f>O20*R20*S20</f>
        <v>87910.314400000003</v>
      </c>
      <c r="U20" s="70"/>
    </row>
    <row r="21" spans="1:21" ht="78" customHeight="1" x14ac:dyDescent="0.25">
      <c r="A21" s="111" t="s">
        <v>164</v>
      </c>
      <c r="B21" s="114" t="s">
        <v>109</v>
      </c>
      <c r="C21" s="112" t="s">
        <v>110</v>
      </c>
      <c r="D21" s="70" t="s">
        <v>133</v>
      </c>
      <c r="E21" s="70" t="s">
        <v>138</v>
      </c>
      <c r="F21" s="70" t="s">
        <v>7</v>
      </c>
      <c r="G21" s="70" t="s">
        <v>102</v>
      </c>
      <c r="H21" s="70">
        <v>2025</v>
      </c>
      <c r="I21" s="70">
        <v>110</v>
      </c>
      <c r="J21" s="70" t="s">
        <v>134</v>
      </c>
      <c r="K21" s="70" t="s">
        <v>227</v>
      </c>
      <c r="L21" s="70" t="s">
        <v>232</v>
      </c>
      <c r="M21" s="70" t="s">
        <v>95</v>
      </c>
      <c r="N21" s="70">
        <v>1</v>
      </c>
      <c r="O21" s="70">
        <v>1</v>
      </c>
      <c r="P21" s="70" t="s">
        <v>132</v>
      </c>
      <c r="Q21" s="70" t="s">
        <v>135</v>
      </c>
      <c r="R21" s="70">
        <v>69220.72</v>
      </c>
      <c r="S21" s="70">
        <v>1.27</v>
      </c>
      <c r="T21" s="113">
        <f>O21*R21*S21</f>
        <v>87910.314400000003</v>
      </c>
      <c r="U21" s="70"/>
    </row>
    <row r="22" spans="1:21" ht="70.5" customHeight="1" x14ac:dyDescent="0.25">
      <c r="A22" s="111" t="s">
        <v>165</v>
      </c>
      <c r="B22" s="114" t="s">
        <v>109</v>
      </c>
      <c r="C22" s="112" t="s">
        <v>110</v>
      </c>
      <c r="D22" s="70" t="s">
        <v>160</v>
      </c>
      <c r="E22" s="70" t="s">
        <v>93</v>
      </c>
      <c r="F22" s="70" t="s">
        <v>7</v>
      </c>
      <c r="G22" s="70" t="s">
        <v>102</v>
      </c>
      <c r="H22" s="70">
        <v>2025</v>
      </c>
      <c r="I22" s="70">
        <v>110</v>
      </c>
      <c r="J22" s="70" t="s">
        <v>163</v>
      </c>
      <c r="K22" s="70" t="s">
        <v>227</v>
      </c>
      <c r="L22" s="70" t="s">
        <v>232</v>
      </c>
      <c r="M22" s="70" t="s">
        <v>95</v>
      </c>
      <c r="N22" s="70">
        <v>1</v>
      </c>
      <c r="O22" s="70">
        <v>0</v>
      </c>
      <c r="P22" s="70" t="s">
        <v>140</v>
      </c>
      <c r="Q22" s="70" t="s">
        <v>141</v>
      </c>
      <c r="R22" s="70">
        <v>4.8499999999999996</v>
      </c>
      <c r="S22" s="70">
        <v>1</v>
      </c>
      <c r="T22" s="113">
        <f>O22*R22*S22</f>
        <v>0</v>
      </c>
      <c r="U22" s="70"/>
    </row>
    <row r="23" spans="1:21" ht="51" customHeight="1" x14ac:dyDescent="0.25">
      <c r="A23" s="111" t="s">
        <v>166</v>
      </c>
      <c r="B23" s="114" t="s">
        <v>109</v>
      </c>
      <c r="C23" s="112" t="s">
        <v>110</v>
      </c>
      <c r="D23" s="70" t="s">
        <v>142</v>
      </c>
      <c r="E23" s="70" t="s">
        <v>93</v>
      </c>
      <c r="F23" s="70" t="s">
        <v>7</v>
      </c>
      <c r="G23" s="70" t="s">
        <v>102</v>
      </c>
      <c r="H23" s="70">
        <v>2025</v>
      </c>
      <c r="I23" s="70">
        <v>110</v>
      </c>
      <c r="J23" s="70" t="s">
        <v>139</v>
      </c>
      <c r="K23" s="70" t="s">
        <v>227</v>
      </c>
      <c r="L23" s="70" t="s">
        <v>232</v>
      </c>
      <c r="M23" s="70" t="s">
        <v>95</v>
      </c>
      <c r="N23" s="70">
        <v>1</v>
      </c>
      <c r="O23" s="70">
        <v>0</v>
      </c>
      <c r="P23" s="70" t="s">
        <v>147</v>
      </c>
      <c r="Q23" s="70" t="s">
        <v>482</v>
      </c>
      <c r="R23" s="70">
        <v>144317.04999999999</v>
      </c>
      <c r="S23" s="70">
        <v>1</v>
      </c>
      <c r="T23" s="72">
        <f>S23*R23*O23</f>
        <v>0</v>
      </c>
      <c r="U23" s="70"/>
    </row>
    <row r="24" spans="1:21" ht="51" customHeight="1" x14ac:dyDescent="0.25">
      <c r="A24" s="111" t="s">
        <v>167</v>
      </c>
      <c r="B24" s="114" t="s">
        <v>109</v>
      </c>
      <c r="C24" s="112" t="s">
        <v>110</v>
      </c>
      <c r="D24" s="70" t="s">
        <v>161</v>
      </c>
      <c r="E24" s="70" t="s">
        <v>93</v>
      </c>
      <c r="F24" s="70" t="s">
        <v>7</v>
      </c>
      <c r="G24" s="70" t="s">
        <v>102</v>
      </c>
      <c r="H24" s="70">
        <v>2025</v>
      </c>
      <c r="I24" s="70">
        <v>110</v>
      </c>
      <c r="J24" s="70" t="s">
        <v>174</v>
      </c>
      <c r="K24" s="70" t="s">
        <v>227</v>
      </c>
      <c r="L24" s="70" t="s">
        <v>232</v>
      </c>
      <c r="M24" s="70" t="s">
        <v>95</v>
      </c>
      <c r="N24" s="70">
        <v>1</v>
      </c>
      <c r="O24" s="70">
        <v>1</v>
      </c>
      <c r="P24" s="70" t="s">
        <v>148</v>
      </c>
      <c r="Q24" s="70" t="s">
        <v>484</v>
      </c>
      <c r="R24" s="70">
        <v>141.69</v>
      </c>
      <c r="S24" s="70">
        <v>1</v>
      </c>
      <c r="T24" s="72">
        <f t="shared" ref="T24:T25" si="0">S24*R24*O24</f>
        <v>141.69</v>
      </c>
      <c r="U24" s="70"/>
    </row>
    <row r="25" spans="1:21" ht="51" customHeight="1" x14ac:dyDescent="0.25">
      <c r="A25" s="111" t="s">
        <v>168</v>
      </c>
      <c r="B25" s="114" t="s">
        <v>109</v>
      </c>
      <c r="C25" s="112" t="s">
        <v>110</v>
      </c>
      <c r="D25" s="70" t="s">
        <v>162</v>
      </c>
      <c r="E25" s="70" t="s">
        <v>93</v>
      </c>
      <c r="F25" s="70" t="s">
        <v>7</v>
      </c>
      <c r="G25" s="70" t="s">
        <v>102</v>
      </c>
      <c r="H25" s="70">
        <v>2025</v>
      </c>
      <c r="I25" s="70">
        <v>110</v>
      </c>
      <c r="J25" s="70" t="s">
        <v>175</v>
      </c>
      <c r="K25" s="70" t="s">
        <v>227</v>
      </c>
      <c r="L25" s="70" t="s">
        <v>232</v>
      </c>
      <c r="M25" s="70" t="s">
        <v>95</v>
      </c>
      <c r="N25" s="70">
        <v>1</v>
      </c>
      <c r="O25" s="70">
        <v>1</v>
      </c>
      <c r="P25" s="70" t="s">
        <v>147</v>
      </c>
      <c r="Q25" s="70" t="s">
        <v>483</v>
      </c>
      <c r="R25" s="80">
        <v>14686.79</v>
      </c>
      <c r="S25" s="70">
        <v>1</v>
      </c>
      <c r="T25" s="72">
        <f t="shared" si="0"/>
        <v>14686.79</v>
      </c>
      <c r="U25" s="70"/>
    </row>
    <row r="26" spans="1:21" ht="51" customHeight="1" x14ac:dyDescent="0.25">
      <c r="A26" s="111" t="s">
        <v>169</v>
      </c>
      <c r="B26" s="114" t="s">
        <v>109</v>
      </c>
      <c r="C26" s="112" t="s">
        <v>110</v>
      </c>
      <c r="D26" s="70" t="s">
        <v>144</v>
      </c>
      <c r="E26" s="70" t="s">
        <v>93</v>
      </c>
      <c r="F26" s="70" t="s">
        <v>7</v>
      </c>
      <c r="G26" s="70" t="s">
        <v>102</v>
      </c>
      <c r="H26" s="70">
        <v>2025</v>
      </c>
      <c r="I26" s="70">
        <v>110</v>
      </c>
      <c r="J26" s="70" t="s">
        <v>176</v>
      </c>
      <c r="K26" s="70" t="s">
        <v>227</v>
      </c>
      <c r="L26" s="70" t="s">
        <v>232</v>
      </c>
      <c r="M26" s="70" t="s">
        <v>95</v>
      </c>
      <c r="N26" s="70">
        <v>1</v>
      </c>
      <c r="O26" s="70">
        <v>0</v>
      </c>
      <c r="P26" s="70" t="s">
        <v>149</v>
      </c>
      <c r="Q26" s="70" t="s">
        <v>150</v>
      </c>
      <c r="R26" s="70">
        <v>54220.84</v>
      </c>
      <c r="S26" s="70">
        <v>1.1200000000000001</v>
      </c>
      <c r="T26" s="72">
        <f>S26*R26*O26</f>
        <v>0</v>
      </c>
      <c r="U26" s="70"/>
    </row>
    <row r="27" spans="1:21" ht="51" customHeight="1" x14ac:dyDescent="0.25">
      <c r="A27" s="111" t="s">
        <v>170</v>
      </c>
      <c r="B27" s="114" t="s">
        <v>109</v>
      </c>
      <c r="C27" s="112" t="s">
        <v>110</v>
      </c>
      <c r="D27" s="70" t="s">
        <v>145</v>
      </c>
      <c r="E27" s="70" t="s">
        <v>93</v>
      </c>
      <c r="F27" s="70" t="s">
        <v>7</v>
      </c>
      <c r="G27" s="70" t="s">
        <v>102</v>
      </c>
      <c r="H27" s="70">
        <v>2025</v>
      </c>
      <c r="I27" s="70">
        <v>110</v>
      </c>
      <c r="J27" s="70" t="s">
        <v>177</v>
      </c>
      <c r="K27" s="70" t="s">
        <v>227</v>
      </c>
      <c r="L27" s="70" t="s">
        <v>232</v>
      </c>
      <c r="M27" s="70" t="s">
        <v>95</v>
      </c>
      <c r="N27" s="70">
        <v>1</v>
      </c>
      <c r="O27" s="70">
        <v>2</v>
      </c>
      <c r="P27" s="70" t="s">
        <v>149</v>
      </c>
      <c r="Q27" s="70" t="s">
        <v>151</v>
      </c>
      <c r="R27" s="70">
        <v>1046.28</v>
      </c>
      <c r="S27" s="70">
        <v>1.27</v>
      </c>
      <c r="T27" s="72">
        <f>S27*R27*O27</f>
        <v>2657.5511999999999</v>
      </c>
      <c r="U27" s="70"/>
    </row>
    <row r="28" spans="1:21" ht="51" customHeight="1" x14ac:dyDescent="0.25">
      <c r="A28" s="111" t="s">
        <v>171</v>
      </c>
      <c r="B28" s="114" t="s">
        <v>109</v>
      </c>
      <c r="C28" s="112" t="s">
        <v>110</v>
      </c>
      <c r="D28" s="70" t="s">
        <v>145</v>
      </c>
      <c r="E28" s="70" t="s">
        <v>93</v>
      </c>
      <c r="F28" s="70" t="s">
        <v>7</v>
      </c>
      <c r="G28" s="70" t="s">
        <v>102</v>
      </c>
      <c r="H28" s="70">
        <v>2025</v>
      </c>
      <c r="I28" s="70">
        <v>110</v>
      </c>
      <c r="J28" s="70" t="s">
        <v>178</v>
      </c>
      <c r="K28" s="70" t="s">
        <v>227</v>
      </c>
      <c r="L28" s="70" t="s">
        <v>232</v>
      </c>
      <c r="M28" s="70" t="s">
        <v>95</v>
      </c>
      <c r="N28" s="70">
        <v>1</v>
      </c>
      <c r="O28" s="70">
        <v>18</v>
      </c>
      <c r="P28" s="70" t="s">
        <v>149</v>
      </c>
      <c r="Q28" s="70" t="s">
        <v>152</v>
      </c>
      <c r="R28" s="80">
        <v>330.05</v>
      </c>
      <c r="S28" s="70">
        <v>1.27</v>
      </c>
      <c r="T28" s="72">
        <f>S28*R28*O28</f>
        <v>7544.9430000000002</v>
      </c>
      <c r="U28" s="70"/>
    </row>
    <row r="29" spans="1:21" ht="51" customHeight="1" x14ac:dyDescent="0.25">
      <c r="A29" s="111" t="s">
        <v>172</v>
      </c>
      <c r="B29" s="114" t="s">
        <v>109</v>
      </c>
      <c r="C29" s="112" t="s">
        <v>110</v>
      </c>
      <c r="D29" s="70" t="s">
        <v>153</v>
      </c>
      <c r="E29" s="70" t="s">
        <v>93</v>
      </c>
      <c r="F29" s="70" t="s">
        <v>7</v>
      </c>
      <c r="G29" s="70" t="s">
        <v>102</v>
      </c>
      <c r="H29" s="70">
        <v>2025</v>
      </c>
      <c r="I29" s="70">
        <v>110</v>
      </c>
      <c r="J29" s="70" t="s">
        <v>179</v>
      </c>
      <c r="K29" s="70" t="s">
        <v>227</v>
      </c>
      <c r="L29" s="70" t="s">
        <v>232</v>
      </c>
      <c r="M29" s="70" t="s">
        <v>95</v>
      </c>
      <c r="N29" s="70">
        <v>1</v>
      </c>
      <c r="O29" s="70">
        <v>1</v>
      </c>
      <c r="P29" s="70" t="s">
        <v>147</v>
      </c>
      <c r="Q29" s="70" t="s">
        <v>155</v>
      </c>
      <c r="R29" s="80">
        <v>93308.14</v>
      </c>
      <c r="S29" s="70">
        <v>1</v>
      </c>
      <c r="T29" s="72">
        <f>S29*R29*O29</f>
        <v>93308.14</v>
      </c>
      <c r="U29" s="70"/>
    </row>
    <row r="30" spans="1:21" ht="51" customHeight="1" x14ac:dyDescent="0.25">
      <c r="A30" s="111" t="s">
        <v>173</v>
      </c>
      <c r="B30" s="114" t="s">
        <v>109</v>
      </c>
      <c r="C30" s="112" t="s">
        <v>110</v>
      </c>
      <c r="D30" s="70" t="s">
        <v>154</v>
      </c>
      <c r="E30" s="70" t="s">
        <v>93</v>
      </c>
      <c r="F30" s="70" t="s">
        <v>7</v>
      </c>
      <c r="G30" s="70" t="s">
        <v>102</v>
      </c>
      <c r="H30" s="70">
        <v>2025</v>
      </c>
      <c r="I30" s="70">
        <v>110</v>
      </c>
      <c r="J30" s="70" t="s">
        <v>7</v>
      </c>
      <c r="K30" s="70" t="s">
        <v>227</v>
      </c>
      <c r="L30" s="70" t="s">
        <v>232</v>
      </c>
      <c r="M30" s="70" t="s">
        <v>95</v>
      </c>
      <c r="N30" s="70">
        <v>1</v>
      </c>
      <c r="O30" s="70" t="s">
        <v>7</v>
      </c>
      <c r="P30" s="70" t="s">
        <v>7</v>
      </c>
      <c r="Q30" s="70" t="s">
        <v>7</v>
      </c>
      <c r="R30" s="70" t="s">
        <v>7</v>
      </c>
      <c r="S30" s="70" t="s">
        <v>7</v>
      </c>
      <c r="T30" s="73">
        <f>SUM(T18:T29)</f>
        <v>444466.19880000001</v>
      </c>
      <c r="U30" s="70"/>
    </row>
    <row r="31" spans="1:21" ht="45.75" customHeight="1" x14ac:dyDescent="0.25">
      <c r="A31" s="115" t="s">
        <v>111</v>
      </c>
      <c r="B31" s="114" t="s">
        <v>112</v>
      </c>
      <c r="C31" s="112" t="s">
        <v>113</v>
      </c>
      <c r="D31" s="70" t="s">
        <v>59</v>
      </c>
      <c r="E31" s="70" t="s">
        <v>193</v>
      </c>
      <c r="F31" s="70" t="s">
        <v>7</v>
      </c>
      <c r="G31" s="70" t="s">
        <v>102</v>
      </c>
      <c r="H31" s="70">
        <v>2023</v>
      </c>
      <c r="I31" s="70">
        <v>15</v>
      </c>
      <c r="J31" s="70" t="s">
        <v>191</v>
      </c>
      <c r="K31" s="70" t="s">
        <v>227</v>
      </c>
      <c r="L31" s="70" t="s">
        <v>233</v>
      </c>
      <c r="M31" s="70" t="s">
        <v>95</v>
      </c>
      <c r="N31" s="70">
        <v>1</v>
      </c>
      <c r="O31" s="70">
        <v>2</v>
      </c>
      <c r="P31" s="70" t="s">
        <v>156</v>
      </c>
      <c r="Q31" s="70" t="s">
        <v>72</v>
      </c>
      <c r="R31" s="80">
        <v>1929.53</v>
      </c>
      <c r="S31" s="70">
        <v>1.42</v>
      </c>
      <c r="T31" s="70">
        <f>S31*R31*O31</f>
        <v>5479.8651999999993</v>
      </c>
      <c r="U31" s="70" t="s">
        <v>230</v>
      </c>
    </row>
    <row r="32" spans="1:21" ht="45.75" customHeight="1" x14ac:dyDescent="0.25">
      <c r="A32" s="115" t="s">
        <v>111</v>
      </c>
      <c r="B32" s="114" t="s">
        <v>112</v>
      </c>
      <c r="C32" s="112" t="s">
        <v>113</v>
      </c>
      <c r="D32" s="70" t="s">
        <v>60</v>
      </c>
      <c r="E32" s="70" t="s">
        <v>193</v>
      </c>
      <c r="F32" s="70" t="s">
        <v>7</v>
      </c>
      <c r="G32" s="70" t="s">
        <v>102</v>
      </c>
      <c r="H32" s="70" t="s">
        <v>193</v>
      </c>
      <c r="I32" s="70">
        <v>15</v>
      </c>
      <c r="J32" s="70" t="s">
        <v>196</v>
      </c>
      <c r="K32" s="70" t="s">
        <v>227</v>
      </c>
      <c r="L32" s="70" t="s">
        <v>233</v>
      </c>
      <c r="M32" s="70" t="s">
        <v>95</v>
      </c>
      <c r="N32" s="70">
        <v>1</v>
      </c>
      <c r="O32" s="70">
        <v>2</v>
      </c>
      <c r="P32" s="70" t="s">
        <v>156</v>
      </c>
      <c r="Q32" s="70" t="s">
        <v>73</v>
      </c>
      <c r="R32" s="80">
        <v>1262.83</v>
      </c>
      <c r="S32" s="70">
        <v>1.02</v>
      </c>
      <c r="T32" s="70">
        <f t="shared" ref="T32:T34" si="1">S32*R32*O32</f>
        <v>2576.1731999999997</v>
      </c>
      <c r="U32" s="70"/>
    </row>
    <row r="33" spans="1:21" ht="45.75" customHeight="1" x14ac:dyDescent="0.25">
      <c r="A33" s="115" t="s">
        <v>111</v>
      </c>
      <c r="B33" s="114" t="s">
        <v>112</v>
      </c>
      <c r="C33" s="112" t="s">
        <v>113</v>
      </c>
      <c r="D33" s="70" t="s">
        <v>192</v>
      </c>
      <c r="E33" s="70" t="s">
        <v>193</v>
      </c>
      <c r="F33" s="70" t="s">
        <v>7</v>
      </c>
      <c r="G33" s="70" t="s">
        <v>102</v>
      </c>
      <c r="H33" s="70" t="s">
        <v>193</v>
      </c>
      <c r="I33" s="70">
        <v>15</v>
      </c>
      <c r="J33" s="70" t="s">
        <v>196</v>
      </c>
      <c r="K33" s="70" t="s">
        <v>227</v>
      </c>
      <c r="L33" s="70" t="s">
        <v>233</v>
      </c>
      <c r="M33" s="70" t="s">
        <v>95</v>
      </c>
      <c r="N33" s="70">
        <v>1</v>
      </c>
      <c r="O33" s="70">
        <v>2</v>
      </c>
      <c r="P33" s="70" t="s">
        <v>156</v>
      </c>
      <c r="Q33" s="70" t="s">
        <v>99</v>
      </c>
      <c r="R33" s="80">
        <v>1599.54</v>
      </c>
      <c r="S33" s="70">
        <v>1.05</v>
      </c>
      <c r="T33" s="72">
        <f t="shared" si="1"/>
        <v>3359.0340000000001</v>
      </c>
      <c r="U33" s="70"/>
    </row>
    <row r="34" spans="1:21" ht="45.75" customHeight="1" x14ac:dyDescent="0.25">
      <c r="A34" s="115" t="s">
        <v>111</v>
      </c>
      <c r="B34" s="114" t="s">
        <v>112</v>
      </c>
      <c r="C34" s="112" t="s">
        <v>113</v>
      </c>
      <c r="D34" s="70" t="s">
        <v>180</v>
      </c>
      <c r="E34" s="70" t="s">
        <v>193</v>
      </c>
      <c r="F34" s="70" t="s">
        <v>7</v>
      </c>
      <c r="G34" s="70" t="s">
        <v>102</v>
      </c>
      <c r="H34" s="70" t="s">
        <v>193</v>
      </c>
      <c r="I34" s="70">
        <v>15</v>
      </c>
      <c r="J34" s="70" t="s">
        <v>196</v>
      </c>
      <c r="K34" s="70" t="s">
        <v>227</v>
      </c>
      <c r="L34" s="70" t="s">
        <v>233</v>
      </c>
      <c r="M34" s="70" t="s">
        <v>95</v>
      </c>
      <c r="N34" s="70">
        <v>1</v>
      </c>
      <c r="O34" s="70">
        <v>1</v>
      </c>
      <c r="P34" s="70" t="s">
        <v>195</v>
      </c>
      <c r="Q34" s="70" t="s">
        <v>194</v>
      </c>
      <c r="R34" s="70">
        <v>795.69</v>
      </c>
      <c r="S34" s="70">
        <v>1</v>
      </c>
      <c r="T34" s="70">
        <f t="shared" si="1"/>
        <v>795.69</v>
      </c>
      <c r="U34" s="70"/>
    </row>
    <row r="35" spans="1:21" ht="45.75" customHeight="1" x14ac:dyDescent="0.25">
      <c r="A35" s="115" t="s">
        <v>111</v>
      </c>
      <c r="B35" s="114" t="s">
        <v>112</v>
      </c>
      <c r="C35" s="112" t="s">
        <v>113</v>
      </c>
      <c r="D35" s="70" t="s">
        <v>183</v>
      </c>
      <c r="E35" s="70" t="s">
        <v>193</v>
      </c>
      <c r="F35" s="70" t="s">
        <v>7</v>
      </c>
      <c r="G35" s="70" t="s">
        <v>102</v>
      </c>
      <c r="H35" s="70" t="s">
        <v>193</v>
      </c>
      <c r="I35" s="70">
        <v>15</v>
      </c>
      <c r="J35" s="70" t="s">
        <v>7</v>
      </c>
      <c r="K35" s="70" t="s">
        <v>7</v>
      </c>
      <c r="L35" s="70" t="s">
        <v>7</v>
      </c>
      <c r="M35" s="70" t="s">
        <v>95</v>
      </c>
      <c r="N35" s="70">
        <v>1</v>
      </c>
      <c r="O35" s="70">
        <v>3</v>
      </c>
      <c r="P35" s="70" t="s">
        <v>156</v>
      </c>
      <c r="Q35" s="70" t="s">
        <v>7</v>
      </c>
      <c r="R35" s="70" t="s">
        <v>7</v>
      </c>
      <c r="S35" s="70" t="s">
        <v>7</v>
      </c>
      <c r="T35" s="72">
        <f>SUM(T31:T34)</f>
        <v>12210.7624</v>
      </c>
      <c r="U35" s="70"/>
    </row>
    <row r="36" spans="1:21" ht="57" customHeight="1" x14ac:dyDescent="0.25">
      <c r="A36" s="115" t="s">
        <v>114</v>
      </c>
      <c r="B36" s="114" t="s">
        <v>115</v>
      </c>
      <c r="C36" s="112" t="s">
        <v>116</v>
      </c>
      <c r="D36" s="70" t="s">
        <v>199</v>
      </c>
      <c r="E36" s="70" t="s">
        <v>93</v>
      </c>
      <c r="F36" s="70" t="s">
        <v>7</v>
      </c>
      <c r="G36" s="70" t="s">
        <v>100</v>
      </c>
      <c r="H36" s="70">
        <v>2024</v>
      </c>
      <c r="I36" s="70">
        <v>110</v>
      </c>
      <c r="J36" s="70" t="s">
        <v>200</v>
      </c>
      <c r="K36" s="70" t="s">
        <v>234</v>
      </c>
      <c r="L36" s="70" t="s">
        <v>210</v>
      </c>
      <c r="M36" s="70" t="s">
        <v>95</v>
      </c>
      <c r="N36" s="70">
        <v>1</v>
      </c>
      <c r="O36" s="70">
        <v>3</v>
      </c>
      <c r="P36" s="70" t="s">
        <v>132</v>
      </c>
      <c r="Q36" s="70" t="s">
        <v>81</v>
      </c>
      <c r="R36" s="80">
        <v>39176.870000000003</v>
      </c>
      <c r="S36" s="70">
        <v>1.27</v>
      </c>
      <c r="T36" s="80">
        <f>S36*R36*O36</f>
        <v>149263.87470000001</v>
      </c>
      <c r="U36" s="70"/>
    </row>
    <row r="37" spans="1:21" ht="67.5" customHeight="1" x14ac:dyDescent="0.25">
      <c r="A37" s="115" t="s">
        <v>114</v>
      </c>
      <c r="B37" s="114" t="s">
        <v>115</v>
      </c>
      <c r="C37" s="112" t="s">
        <v>116</v>
      </c>
      <c r="D37" s="70" t="s">
        <v>199</v>
      </c>
      <c r="E37" s="70" t="s">
        <v>93</v>
      </c>
      <c r="F37" s="70" t="s">
        <v>7</v>
      </c>
      <c r="G37" s="70" t="s">
        <v>100</v>
      </c>
      <c r="H37" s="70">
        <v>2024</v>
      </c>
      <c r="I37" s="70">
        <v>110</v>
      </c>
      <c r="J37" s="70" t="s">
        <v>201</v>
      </c>
      <c r="K37" s="70" t="s">
        <v>234</v>
      </c>
      <c r="L37" s="70" t="s">
        <v>210</v>
      </c>
      <c r="M37" s="70" t="s">
        <v>95</v>
      </c>
      <c r="N37" s="70">
        <v>1</v>
      </c>
      <c r="O37" s="70">
        <v>14</v>
      </c>
      <c r="P37" s="70" t="s">
        <v>132</v>
      </c>
      <c r="Q37" s="70" t="s">
        <v>159</v>
      </c>
      <c r="R37" s="80">
        <v>2222.1</v>
      </c>
      <c r="S37" s="70">
        <v>1.27</v>
      </c>
      <c r="T37" s="80">
        <f t="shared" ref="T37:T44" si="2">S37*R37*O37</f>
        <v>39508.938000000002</v>
      </c>
      <c r="U37" s="70"/>
    </row>
    <row r="38" spans="1:21" ht="67.5" customHeight="1" x14ac:dyDescent="0.25">
      <c r="A38" s="115" t="s">
        <v>114</v>
      </c>
      <c r="B38" s="114" t="s">
        <v>115</v>
      </c>
      <c r="C38" s="112" t="s">
        <v>116</v>
      </c>
      <c r="D38" s="70" t="s">
        <v>198</v>
      </c>
      <c r="E38" s="70" t="s">
        <v>93</v>
      </c>
      <c r="F38" s="70" t="s">
        <v>7</v>
      </c>
      <c r="G38" s="70" t="s">
        <v>100</v>
      </c>
      <c r="H38" s="70">
        <v>2024</v>
      </c>
      <c r="I38" s="70">
        <v>110</v>
      </c>
      <c r="J38" s="70" t="s">
        <v>202</v>
      </c>
      <c r="K38" s="70" t="s">
        <v>234</v>
      </c>
      <c r="L38" s="70" t="s">
        <v>210</v>
      </c>
      <c r="M38" s="70" t="s">
        <v>95</v>
      </c>
      <c r="N38" s="70">
        <v>1</v>
      </c>
      <c r="O38" s="116">
        <v>1</v>
      </c>
      <c r="P38" s="116" t="s">
        <v>132</v>
      </c>
      <c r="Q38" s="117" t="s">
        <v>205</v>
      </c>
      <c r="R38" s="118">
        <v>53309.75</v>
      </c>
      <c r="S38" s="73">
        <v>1.27</v>
      </c>
      <c r="T38" s="80">
        <f t="shared" si="2"/>
        <v>67703.382500000007</v>
      </c>
      <c r="U38" s="70"/>
    </row>
    <row r="39" spans="1:21" ht="67.5" customHeight="1" x14ac:dyDescent="0.25">
      <c r="A39" s="115" t="s">
        <v>114</v>
      </c>
      <c r="B39" s="114" t="s">
        <v>115</v>
      </c>
      <c r="C39" s="112" t="s">
        <v>116</v>
      </c>
      <c r="D39" s="70" t="s">
        <v>97</v>
      </c>
      <c r="E39" s="70" t="s">
        <v>93</v>
      </c>
      <c r="F39" s="70" t="s">
        <v>7</v>
      </c>
      <c r="G39" s="70" t="s">
        <v>100</v>
      </c>
      <c r="H39" s="70">
        <v>2024</v>
      </c>
      <c r="I39" s="70">
        <v>110</v>
      </c>
      <c r="J39" s="70" t="s">
        <v>203</v>
      </c>
      <c r="K39" s="70" t="s">
        <v>234</v>
      </c>
      <c r="L39" s="70" t="s">
        <v>210</v>
      </c>
      <c r="M39" s="70" t="s">
        <v>95</v>
      </c>
      <c r="N39" s="70">
        <v>1</v>
      </c>
      <c r="O39" s="116">
        <v>1</v>
      </c>
      <c r="P39" s="116" t="s">
        <v>132</v>
      </c>
      <c r="Q39" s="116" t="s">
        <v>498</v>
      </c>
      <c r="R39" s="118">
        <v>6602.46</v>
      </c>
      <c r="S39" s="73">
        <v>1.27</v>
      </c>
      <c r="T39" s="80">
        <f t="shared" si="2"/>
        <v>8385.1242000000002</v>
      </c>
      <c r="U39" s="70"/>
    </row>
    <row r="40" spans="1:21" ht="67.5" customHeight="1" x14ac:dyDescent="0.25">
      <c r="A40" s="115" t="s">
        <v>114</v>
      </c>
      <c r="B40" s="114" t="s">
        <v>115</v>
      </c>
      <c r="C40" s="112" t="s">
        <v>116</v>
      </c>
      <c r="D40" s="70" t="s">
        <v>198</v>
      </c>
      <c r="E40" s="70" t="s">
        <v>93</v>
      </c>
      <c r="F40" s="70" t="s">
        <v>7</v>
      </c>
      <c r="G40" s="70" t="s">
        <v>100</v>
      </c>
      <c r="H40" s="70">
        <v>2024</v>
      </c>
      <c r="I40" s="70">
        <v>110</v>
      </c>
      <c r="J40" s="70" t="s">
        <v>204</v>
      </c>
      <c r="K40" s="70" t="s">
        <v>234</v>
      </c>
      <c r="L40" s="70" t="s">
        <v>210</v>
      </c>
      <c r="M40" s="70" t="s">
        <v>95</v>
      </c>
      <c r="N40" s="70">
        <v>1</v>
      </c>
      <c r="O40" s="116">
        <v>1</v>
      </c>
      <c r="P40" s="116" t="s">
        <v>132</v>
      </c>
      <c r="Q40" s="116" t="s">
        <v>499</v>
      </c>
      <c r="R40" s="73">
        <v>1610.61</v>
      </c>
      <c r="S40" s="73">
        <v>1.27</v>
      </c>
      <c r="T40" s="80">
        <f t="shared" si="2"/>
        <v>2045.4747</v>
      </c>
      <c r="U40" s="70"/>
    </row>
    <row r="41" spans="1:21" ht="67.5" customHeight="1" x14ac:dyDescent="0.25">
      <c r="A41" s="115" t="s">
        <v>114</v>
      </c>
      <c r="B41" s="114" t="s">
        <v>115</v>
      </c>
      <c r="C41" s="112" t="s">
        <v>116</v>
      </c>
      <c r="D41" s="70" t="str">
        <f t="shared" ref="D41:D42" si="3">J41</f>
        <v xml:space="preserve">УНЦ систем АСУТП и ТМ </v>
      </c>
      <c r="E41" s="70" t="s">
        <v>93</v>
      </c>
      <c r="F41" s="70" t="s">
        <v>7</v>
      </c>
      <c r="G41" s="70" t="s">
        <v>100</v>
      </c>
      <c r="H41" s="70">
        <v>2024</v>
      </c>
      <c r="I41" s="70">
        <v>110</v>
      </c>
      <c r="J41" s="70" t="s">
        <v>61</v>
      </c>
      <c r="K41" s="70" t="s">
        <v>234</v>
      </c>
      <c r="L41" s="70" t="s">
        <v>210</v>
      </c>
      <c r="M41" s="70" t="s">
        <v>95</v>
      </c>
      <c r="N41" s="70">
        <v>1</v>
      </c>
      <c r="O41" s="70">
        <v>0</v>
      </c>
      <c r="P41" s="70" t="s">
        <v>55</v>
      </c>
      <c r="Q41" s="70" t="s">
        <v>150</v>
      </c>
      <c r="R41" s="70">
        <v>54220.84</v>
      </c>
      <c r="S41" s="70">
        <v>1.1200000000000001</v>
      </c>
      <c r="T41" s="80">
        <f t="shared" si="2"/>
        <v>0</v>
      </c>
      <c r="U41" s="70"/>
    </row>
    <row r="42" spans="1:21" ht="67.5" customHeight="1" x14ac:dyDescent="0.25">
      <c r="A42" s="115" t="s">
        <v>114</v>
      </c>
      <c r="B42" s="114" t="s">
        <v>115</v>
      </c>
      <c r="C42" s="112" t="s">
        <v>116</v>
      </c>
      <c r="D42" s="70" t="str">
        <f t="shared" si="3"/>
        <v>УНЦ АСУТП 3 присоединений 110 кВ</v>
      </c>
      <c r="E42" s="70" t="s">
        <v>93</v>
      </c>
      <c r="F42" s="70" t="s">
        <v>7</v>
      </c>
      <c r="G42" s="70" t="s">
        <v>100</v>
      </c>
      <c r="H42" s="70">
        <v>2024</v>
      </c>
      <c r="I42" s="70">
        <v>110</v>
      </c>
      <c r="J42" s="70" t="s">
        <v>209</v>
      </c>
      <c r="K42" s="70" t="s">
        <v>234</v>
      </c>
      <c r="L42" s="70" t="s">
        <v>210</v>
      </c>
      <c r="M42" s="70" t="s">
        <v>95</v>
      </c>
      <c r="N42" s="70">
        <v>1</v>
      </c>
      <c r="O42" s="70">
        <v>3</v>
      </c>
      <c r="P42" s="70" t="s">
        <v>55</v>
      </c>
      <c r="Q42" s="70" t="s">
        <v>151</v>
      </c>
      <c r="R42" s="70">
        <v>1046.28</v>
      </c>
      <c r="S42" s="70">
        <v>1.27</v>
      </c>
      <c r="T42" s="80">
        <f t="shared" si="2"/>
        <v>3986.3267999999998</v>
      </c>
      <c r="U42" s="70"/>
    </row>
    <row r="43" spans="1:21" ht="67.5" customHeight="1" x14ac:dyDescent="0.25">
      <c r="A43" s="115" t="s">
        <v>114</v>
      </c>
      <c r="B43" s="114" t="s">
        <v>115</v>
      </c>
      <c r="C43" s="112" t="s">
        <v>116</v>
      </c>
      <c r="D43" s="70" t="str">
        <f t="shared" ref="D43" si="4">J43</f>
        <v xml:space="preserve">АСУТП 14 присоединения </v>
      </c>
      <c r="E43" s="70" t="s">
        <v>93</v>
      </c>
      <c r="F43" s="70" t="s">
        <v>7</v>
      </c>
      <c r="G43" s="70" t="s">
        <v>100</v>
      </c>
      <c r="H43" s="70">
        <v>2024</v>
      </c>
      <c r="I43" s="70">
        <v>110</v>
      </c>
      <c r="J43" s="70" t="s">
        <v>208</v>
      </c>
      <c r="K43" s="70" t="s">
        <v>234</v>
      </c>
      <c r="L43" s="70" t="s">
        <v>210</v>
      </c>
      <c r="M43" s="70" t="s">
        <v>95</v>
      </c>
      <c r="N43" s="70">
        <v>1</v>
      </c>
      <c r="O43" s="70">
        <v>14</v>
      </c>
      <c r="P43" s="70" t="s">
        <v>55</v>
      </c>
      <c r="Q43" s="70" t="s">
        <v>152</v>
      </c>
      <c r="R43" s="70">
        <v>330.05</v>
      </c>
      <c r="S43" s="70">
        <v>1.27</v>
      </c>
      <c r="T43" s="80">
        <f t="shared" si="2"/>
        <v>5868.2889999999998</v>
      </c>
      <c r="U43" s="70"/>
    </row>
    <row r="44" spans="1:21" ht="67.5" customHeight="1" x14ac:dyDescent="0.25">
      <c r="A44" s="115" t="s">
        <v>114</v>
      </c>
      <c r="B44" s="114" t="s">
        <v>115</v>
      </c>
      <c r="C44" s="112" t="s">
        <v>116</v>
      </c>
      <c r="D44" s="70" t="s">
        <v>180</v>
      </c>
      <c r="E44" s="70" t="s">
        <v>93</v>
      </c>
      <c r="F44" s="70" t="s">
        <v>7</v>
      </c>
      <c r="G44" s="70" t="s">
        <v>100</v>
      </c>
      <c r="H44" s="70">
        <v>2024</v>
      </c>
      <c r="I44" s="70">
        <v>110</v>
      </c>
      <c r="J44" s="70" t="s">
        <v>206</v>
      </c>
      <c r="K44" s="70" t="s">
        <v>234</v>
      </c>
      <c r="L44" s="70" t="s">
        <v>210</v>
      </c>
      <c r="M44" s="70" t="s">
        <v>95</v>
      </c>
      <c r="N44" s="70">
        <v>1</v>
      </c>
      <c r="O44" s="70">
        <v>1</v>
      </c>
      <c r="P44" s="70" t="s">
        <v>207</v>
      </c>
      <c r="Q44" s="70" t="s">
        <v>58</v>
      </c>
      <c r="R44" s="80">
        <v>10637.53</v>
      </c>
      <c r="S44" s="70">
        <v>1</v>
      </c>
      <c r="T44" s="80">
        <f t="shared" si="2"/>
        <v>10637.53</v>
      </c>
      <c r="U44" s="70"/>
    </row>
    <row r="45" spans="1:21" ht="59.25" customHeight="1" x14ac:dyDescent="0.25">
      <c r="A45" s="115" t="s">
        <v>114</v>
      </c>
      <c r="B45" s="114" t="s">
        <v>115</v>
      </c>
      <c r="C45" s="112" t="s">
        <v>116</v>
      </c>
      <c r="D45" s="70" t="s">
        <v>183</v>
      </c>
      <c r="E45" s="70" t="s">
        <v>93</v>
      </c>
      <c r="F45" s="70" t="s">
        <v>7</v>
      </c>
      <c r="G45" s="70" t="s">
        <v>100</v>
      </c>
      <c r="H45" s="70">
        <v>2024</v>
      </c>
      <c r="I45" s="70">
        <v>110</v>
      </c>
      <c r="J45" s="70" t="s">
        <v>7</v>
      </c>
      <c r="K45" s="70" t="s">
        <v>234</v>
      </c>
      <c r="L45" s="70" t="s">
        <v>210</v>
      </c>
      <c r="M45" s="70" t="s">
        <v>95</v>
      </c>
      <c r="N45" s="70">
        <v>1</v>
      </c>
      <c r="O45" s="70" t="s">
        <v>7</v>
      </c>
      <c r="P45" s="70" t="s">
        <v>7</v>
      </c>
      <c r="Q45" s="70" t="s">
        <v>7</v>
      </c>
      <c r="R45" s="70" t="s">
        <v>7</v>
      </c>
      <c r="S45" s="70" t="s">
        <v>7</v>
      </c>
      <c r="T45" s="80">
        <f>SUM(T36:T44)</f>
        <v>287398.93990000006</v>
      </c>
      <c r="U45" s="70"/>
    </row>
    <row r="46" spans="1:21" ht="47.25" customHeight="1" x14ac:dyDescent="0.25">
      <c r="A46" s="115" t="s">
        <v>117</v>
      </c>
      <c r="B46" s="114" t="s">
        <v>118</v>
      </c>
      <c r="C46" s="112" t="s">
        <v>119</v>
      </c>
      <c r="D46" s="70" t="s">
        <v>186</v>
      </c>
      <c r="E46" s="70" t="s">
        <v>136</v>
      </c>
      <c r="F46" s="70" t="s">
        <v>7</v>
      </c>
      <c r="G46" s="70" t="s">
        <v>102</v>
      </c>
      <c r="H46" s="70">
        <v>2024</v>
      </c>
      <c r="I46" s="70">
        <v>15</v>
      </c>
      <c r="J46" s="70" t="s">
        <v>187</v>
      </c>
      <c r="K46" s="70" t="s">
        <v>227</v>
      </c>
      <c r="L46" s="70" t="s">
        <v>235</v>
      </c>
      <c r="M46" s="70" t="s">
        <v>95</v>
      </c>
      <c r="N46" s="70">
        <v>1</v>
      </c>
      <c r="O46" s="70">
        <v>9</v>
      </c>
      <c r="P46" s="70" t="s">
        <v>147</v>
      </c>
      <c r="Q46" s="70" t="s">
        <v>272</v>
      </c>
      <c r="R46" s="70">
        <v>1495.46</v>
      </c>
      <c r="S46" s="70">
        <v>1.27</v>
      </c>
      <c r="T46" s="118">
        <f t="shared" ref="T46:T47" si="5">R46*S46*O46</f>
        <v>17093.107800000002</v>
      </c>
      <c r="U46" s="70"/>
    </row>
    <row r="47" spans="1:21" ht="47.25" customHeight="1" x14ac:dyDescent="0.25">
      <c r="A47" s="115" t="s">
        <v>117</v>
      </c>
      <c r="B47" s="114" t="s">
        <v>118</v>
      </c>
      <c r="C47" s="112" t="s">
        <v>119</v>
      </c>
      <c r="D47" s="70" t="s">
        <v>186</v>
      </c>
      <c r="E47" s="70" t="s">
        <v>136</v>
      </c>
      <c r="F47" s="70" t="s">
        <v>7</v>
      </c>
      <c r="G47" s="70" t="s">
        <v>102</v>
      </c>
      <c r="H47" s="70">
        <v>2024</v>
      </c>
      <c r="I47" s="70">
        <v>6</v>
      </c>
      <c r="J47" s="70" t="s">
        <v>215</v>
      </c>
      <c r="K47" s="70" t="s">
        <v>227</v>
      </c>
      <c r="L47" s="70" t="s">
        <v>235</v>
      </c>
      <c r="M47" s="70" t="s">
        <v>95</v>
      </c>
      <c r="N47" s="70">
        <v>1</v>
      </c>
      <c r="O47" s="70">
        <v>10</v>
      </c>
      <c r="P47" s="70" t="s">
        <v>147</v>
      </c>
      <c r="Q47" s="70" t="s">
        <v>500</v>
      </c>
      <c r="R47" s="70">
        <v>1495.46</v>
      </c>
      <c r="S47" s="70">
        <v>1.27</v>
      </c>
      <c r="T47" s="118">
        <f t="shared" si="5"/>
        <v>18992.342000000001</v>
      </c>
      <c r="U47" s="70"/>
    </row>
    <row r="48" spans="1:21" ht="47.25" customHeight="1" x14ac:dyDescent="0.25">
      <c r="A48" s="115" t="s">
        <v>117</v>
      </c>
      <c r="B48" s="114" t="s">
        <v>118</v>
      </c>
      <c r="C48" s="112" t="s">
        <v>119</v>
      </c>
      <c r="D48" s="70" t="s">
        <v>181</v>
      </c>
      <c r="E48" s="70" t="s">
        <v>213</v>
      </c>
      <c r="F48" s="70" t="s">
        <v>7</v>
      </c>
      <c r="G48" s="70" t="s">
        <v>102</v>
      </c>
      <c r="H48" s="70">
        <v>2024</v>
      </c>
      <c r="I48" s="70">
        <v>15</v>
      </c>
      <c r="J48" s="70" t="s">
        <v>214</v>
      </c>
      <c r="K48" s="70" t="s">
        <v>227</v>
      </c>
      <c r="L48" s="70" t="s">
        <v>235</v>
      </c>
      <c r="M48" s="70" t="s">
        <v>95</v>
      </c>
      <c r="N48" s="70">
        <v>1</v>
      </c>
      <c r="O48" s="116">
        <v>0</v>
      </c>
      <c r="P48" s="116" t="s">
        <v>147</v>
      </c>
      <c r="Q48" s="117" t="s">
        <v>82</v>
      </c>
      <c r="R48" s="119">
        <v>1058.83</v>
      </c>
      <c r="S48" s="70">
        <v>1.27</v>
      </c>
      <c r="T48" s="118">
        <f>R48*S48*O48</f>
        <v>0</v>
      </c>
      <c r="U48" s="118"/>
    </row>
    <row r="49" spans="1:21" ht="47.25" customHeight="1" x14ac:dyDescent="0.25">
      <c r="A49" s="115" t="s">
        <v>117</v>
      </c>
      <c r="B49" s="114" t="s">
        <v>118</v>
      </c>
      <c r="C49" s="112" t="s">
        <v>119</v>
      </c>
      <c r="D49" s="70" t="s">
        <v>181</v>
      </c>
      <c r="E49" s="70" t="s">
        <v>213</v>
      </c>
      <c r="F49" s="70" t="s">
        <v>7</v>
      </c>
      <c r="G49" s="70" t="s">
        <v>102</v>
      </c>
      <c r="H49" s="70">
        <v>2024</v>
      </c>
      <c r="I49" s="70">
        <v>6</v>
      </c>
      <c r="J49" s="70" t="s">
        <v>216</v>
      </c>
      <c r="K49" s="70" t="s">
        <v>227</v>
      </c>
      <c r="L49" s="70" t="s">
        <v>235</v>
      </c>
      <c r="M49" s="70" t="s">
        <v>95</v>
      </c>
      <c r="N49" s="70">
        <v>1</v>
      </c>
      <c r="O49" s="70">
        <v>1</v>
      </c>
      <c r="P49" s="70" t="s">
        <v>147</v>
      </c>
      <c r="Q49" s="70" t="s">
        <v>501</v>
      </c>
      <c r="R49" s="70">
        <v>875.5</v>
      </c>
      <c r="S49" s="70">
        <v>1.27</v>
      </c>
      <c r="T49" s="118">
        <f t="shared" ref="T49:T55" si="6">R49*S49*O49</f>
        <v>1111.885</v>
      </c>
      <c r="U49" s="70"/>
    </row>
    <row r="50" spans="1:21" ht="47.25" customHeight="1" x14ac:dyDescent="0.25">
      <c r="A50" s="115" t="s">
        <v>117</v>
      </c>
      <c r="B50" s="114" t="s">
        <v>118</v>
      </c>
      <c r="C50" s="112" t="s">
        <v>119</v>
      </c>
      <c r="D50" s="70" t="s">
        <v>180</v>
      </c>
      <c r="E50" s="70" t="s">
        <v>7</v>
      </c>
      <c r="F50" s="70" t="s">
        <v>7</v>
      </c>
      <c r="G50" s="70" t="s">
        <v>102</v>
      </c>
      <c r="H50" s="70">
        <v>2024</v>
      </c>
      <c r="I50" s="70" t="s">
        <v>7</v>
      </c>
      <c r="J50" s="70" t="s">
        <v>7</v>
      </c>
      <c r="K50" s="70" t="s">
        <v>227</v>
      </c>
      <c r="L50" s="70" t="s">
        <v>235</v>
      </c>
      <c r="M50" s="70" t="s">
        <v>95</v>
      </c>
      <c r="N50" s="70">
        <v>1</v>
      </c>
      <c r="O50" s="70">
        <v>1</v>
      </c>
      <c r="P50" s="70" t="s">
        <v>182</v>
      </c>
      <c r="Q50" s="70" t="s">
        <v>79</v>
      </c>
      <c r="R50" s="70">
        <v>709.17</v>
      </c>
      <c r="S50" s="70">
        <v>1</v>
      </c>
      <c r="T50" s="118">
        <f t="shared" si="6"/>
        <v>709.17</v>
      </c>
      <c r="U50" s="70"/>
    </row>
    <row r="51" spans="1:21" ht="47.25" customHeight="1" x14ac:dyDescent="0.25">
      <c r="A51" s="115" t="s">
        <v>117</v>
      </c>
      <c r="B51" s="114" t="s">
        <v>118</v>
      </c>
      <c r="C51" s="112" t="s">
        <v>119</v>
      </c>
      <c r="D51" s="70" t="s">
        <v>183</v>
      </c>
      <c r="E51" s="70" t="s">
        <v>7</v>
      </c>
      <c r="F51" s="70" t="s">
        <v>7</v>
      </c>
      <c r="G51" s="70" t="s">
        <v>102</v>
      </c>
      <c r="H51" s="70">
        <v>2024</v>
      </c>
      <c r="I51" s="70" t="s">
        <v>7</v>
      </c>
      <c r="J51" s="70" t="s">
        <v>7</v>
      </c>
      <c r="K51" s="70" t="s">
        <v>227</v>
      </c>
      <c r="L51" s="70" t="s">
        <v>235</v>
      </c>
      <c r="M51" s="70" t="s">
        <v>95</v>
      </c>
      <c r="N51" s="70">
        <v>1</v>
      </c>
      <c r="O51" s="70">
        <v>1</v>
      </c>
      <c r="P51" s="70" t="s">
        <v>182</v>
      </c>
      <c r="Q51" s="70" t="s">
        <v>7</v>
      </c>
      <c r="R51" s="70" t="s">
        <v>7</v>
      </c>
      <c r="S51" s="70" t="s">
        <v>7</v>
      </c>
      <c r="T51" s="145">
        <f>SUM(T46:T50)</f>
        <v>37906.504800000002</v>
      </c>
      <c r="U51" s="70"/>
    </row>
    <row r="52" spans="1:21" ht="78" customHeight="1" x14ac:dyDescent="0.25">
      <c r="A52" s="115" t="s">
        <v>117</v>
      </c>
      <c r="B52" s="114" t="s">
        <v>120</v>
      </c>
      <c r="C52" s="112" t="s">
        <v>121</v>
      </c>
      <c r="D52" s="70" t="s">
        <v>218</v>
      </c>
      <c r="E52" s="70"/>
      <c r="F52" s="70" t="s">
        <v>7</v>
      </c>
      <c r="G52" s="70" t="s">
        <v>100</v>
      </c>
      <c r="H52" s="70">
        <v>2024</v>
      </c>
      <c r="I52" s="70">
        <v>10</v>
      </c>
      <c r="J52" s="70" t="s">
        <v>220</v>
      </c>
      <c r="K52" s="70" t="s">
        <v>227</v>
      </c>
      <c r="L52" s="70" t="s">
        <v>236</v>
      </c>
      <c r="M52" s="70" t="s">
        <v>95</v>
      </c>
      <c r="N52" s="70">
        <v>1</v>
      </c>
      <c r="O52" s="70">
        <v>4</v>
      </c>
      <c r="P52" s="70" t="s">
        <v>219</v>
      </c>
      <c r="Q52" s="70" t="s">
        <v>188</v>
      </c>
      <c r="R52" s="70">
        <v>2968.9</v>
      </c>
      <c r="S52" s="70">
        <v>1.27</v>
      </c>
      <c r="T52" s="118">
        <f t="shared" si="6"/>
        <v>15082.012000000001</v>
      </c>
      <c r="U52" s="70"/>
    </row>
    <row r="53" spans="1:21" ht="78" customHeight="1" x14ac:dyDescent="0.25">
      <c r="A53" s="115" t="s">
        <v>117</v>
      </c>
      <c r="B53" s="114" t="s">
        <v>120</v>
      </c>
      <c r="C53" s="112" t="s">
        <v>121</v>
      </c>
      <c r="D53" s="70" t="s">
        <v>186</v>
      </c>
      <c r="E53" s="70"/>
      <c r="F53" s="70" t="s">
        <v>7</v>
      </c>
      <c r="G53" s="70" t="s">
        <v>100</v>
      </c>
      <c r="H53" s="70">
        <v>2024</v>
      </c>
      <c r="I53" s="70">
        <v>10</v>
      </c>
      <c r="J53" s="70" t="s">
        <v>502</v>
      </c>
      <c r="K53" s="70" t="s">
        <v>227</v>
      </c>
      <c r="L53" s="70" t="s">
        <v>236</v>
      </c>
      <c r="M53" s="70" t="s">
        <v>95</v>
      </c>
      <c r="N53" s="70">
        <v>1</v>
      </c>
      <c r="O53" s="70">
        <v>24</v>
      </c>
      <c r="P53" s="70" t="s">
        <v>147</v>
      </c>
      <c r="Q53" s="70" t="s">
        <v>503</v>
      </c>
      <c r="R53" s="70">
        <v>2383.44</v>
      </c>
      <c r="S53" s="70">
        <v>1.27</v>
      </c>
      <c r="T53" s="118">
        <f t="shared" si="6"/>
        <v>72647.251199999999</v>
      </c>
      <c r="U53" s="70"/>
    </row>
    <row r="54" spans="1:21" ht="78" customHeight="1" x14ac:dyDescent="0.25">
      <c r="A54" s="115" t="s">
        <v>117</v>
      </c>
      <c r="B54" s="114" t="s">
        <v>120</v>
      </c>
      <c r="C54" s="112" t="s">
        <v>121</v>
      </c>
      <c r="D54" s="70" t="s">
        <v>181</v>
      </c>
      <c r="E54" s="70"/>
      <c r="F54" s="70" t="s">
        <v>7</v>
      </c>
      <c r="G54" s="70" t="s">
        <v>100</v>
      </c>
      <c r="H54" s="70">
        <v>2024</v>
      </c>
      <c r="I54" s="70">
        <v>10</v>
      </c>
      <c r="J54" s="70" t="s">
        <v>211</v>
      </c>
      <c r="K54" s="70" t="s">
        <v>227</v>
      </c>
      <c r="L54" s="70" t="s">
        <v>236</v>
      </c>
      <c r="M54" s="70" t="s">
        <v>95</v>
      </c>
      <c r="N54" s="70">
        <v>1</v>
      </c>
      <c r="O54" s="70">
        <v>1</v>
      </c>
      <c r="P54" s="70" t="s">
        <v>147</v>
      </c>
      <c r="Q54" s="70" t="s">
        <v>212</v>
      </c>
      <c r="R54" s="72">
        <v>367.67</v>
      </c>
      <c r="S54" s="70">
        <v>1.27</v>
      </c>
      <c r="T54" s="118">
        <f t="shared" si="6"/>
        <v>466.9409</v>
      </c>
      <c r="U54" s="70"/>
    </row>
    <row r="55" spans="1:21" ht="78" customHeight="1" x14ac:dyDescent="0.25">
      <c r="A55" s="115" t="s">
        <v>117</v>
      </c>
      <c r="B55" s="114" t="s">
        <v>120</v>
      </c>
      <c r="C55" s="112" t="s">
        <v>121</v>
      </c>
      <c r="D55" s="70" t="s">
        <v>180</v>
      </c>
      <c r="E55" s="70" t="s">
        <v>7</v>
      </c>
      <c r="F55" s="70" t="s">
        <v>7</v>
      </c>
      <c r="G55" s="70" t="s">
        <v>100</v>
      </c>
      <c r="H55" s="70">
        <v>2024</v>
      </c>
      <c r="I55" s="70">
        <v>10</v>
      </c>
      <c r="J55" s="70" t="s">
        <v>7</v>
      </c>
      <c r="K55" s="70" t="s">
        <v>227</v>
      </c>
      <c r="L55" s="70" t="s">
        <v>236</v>
      </c>
      <c r="M55" s="70" t="s">
        <v>95</v>
      </c>
      <c r="N55" s="70">
        <v>1</v>
      </c>
      <c r="O55" s="70">
        <v>1</v>
      </c>
      <c r="P55" s="70" t="s">
        <v>182</v>
      </c>
      <c r="Q55" s="70" t="s">
        <v>58</v>
      </c>
      <c r="R55" s="80">
        <v>10637.53</v>
      </c>
      <c r="S55" s="70">
        <v>1</v>
      </c>
      <c r="T55" s="118">
        <f t="shared" si="6"/>
        <v>10637.53</v>
      </c>
      <c r="U55" s="70"/>
    </row>
    <row r="56" spans="1:21" ht="78" customHeight="1" x14ac:dyDescent="0.25">
      <c r="A56" s="115" t="s">
        <v>117</v>
      </c>
      <c r="B56" s="114" t="s">
        <v>120</v>
      </c>
      <c r="C56" s="112" t="s">
        <v>121</v>
      </c>
      <c r="D56" s="70" t="s">
        <v>183</v>
      </c>
      <c r="E56" s="70" t="s">
        <v>7</v>
      </c>
      <c r="F56" s="70" t="s">
        <v>7</v>
      </c>
      <c r="G56" s="70" t="s">
        <v>100</v>
      </c>
      <c r="H56" s="70">
        <v>2024</v>
      </c>
      <c r="I56" s="70">
        <v>10</v>
      </c>
      <c r="J56" s="70" t="s">
        <v>7</v>
      </c>
      <c r="K56" s="70" t="s">
        <v>227</v>
      </c>
      <c r="L56" s="70" t="s">
        <v>236</v>
      </c>
      <c r="M56" s="70" t="s">
        <v>95</v>
      </c>
      <c r="N56" s="70">
        <v>1</v>
      </c>
      <c r="O56" s="70">
        <v>1</v>
      </c>
      <c r="P56" s="70" t="s">
        <v>182</v>
      </c>
      <c r="Q56" s="70" t="s">
        <v>7</v>
      </c>
      <c r="R56" s="70" t="s">
        <v>7</v>
      </c>
      <c r="S56" s="70" t="s">
        <v>7</v>
      </c>
      <c r="T56" s="118">
        <f>SUM(T52:T55)</f>
        <v>98833.734100000001</v>
      </c>
      <c r="U56" s="70"/>
    </row>
    <row r="57" spans="1:21" ht="45.75" customHeight="1" x14ac:dyDescent="0.25">
      <c r="A57" s="121" t="s">
        <v>117</v>
      </c>
      <c r="B57" s="114" t="s">
        <v>240</v>
      </c>
      <c r="C57" s="112" t="s">
        <v>485</v>
      </c>
      <c r="E57" s="70">
        <v>1</v>
      </c>
      <c r="F57" s="70"/>
      <c r="G57" s="70"/>
      <c r="H57" s="70">
        <v>2025</v>
      </c>
      <c r="I57" s="70">
        <v>110</v>
      </c>
      <c r="J57" s="70" t="s">
        <v>377</v>
      </c>
      <c r="K57" s="70" t="s">
        <v>227</v>
      </c>
      <c r="L57" s="120"/>
      <c r="M57" s="70" t="s">
        <v>95</v>
      </c>
      <c r="N57" s="70">
        <v>1</v>
      </c>
      <c r="O57" s="70">
        <v>1</v>
      </c>
      <c r="P57" s="70" t="s">
        <v>149</v>
      </c>
      <c r="Q57" s="70" t="s">
        <v>325</v>
      </c>
      <c r="R57" s="80">
        <v>2752.48</v>
      </c>
      <c r="S57" s="70">
        <v>1.27</v>
      </c>
      <c r="T57" s="70">
        <f t="shared" ref="T57:T69" si="7">S57*R57*O57</f>
        <v>3495.6496000000002</v>
      </c>
      <c r="U57" s="70"/>
    </row>
    <row r="58" spans="1:21" ht="60.75" customHeight="1" x14ac:dyDescent="0.25">
      <c r="A58" s="121" t="s">
        <v>117</v>
      </c>
      <c r="B58" s="114" t="s">
        <v>240</v>
      </c>
      <c r="C58" s="112" t="s">
        <v>485</v>
      </c>
      <c r="D58" s="70" t="s">
        <v>324</v>
      </c>
      <c r="E58" s="70">
        <v>2</v>
      </c>
      <c r="F58" s="70"/>
      <c r="G58" s="70"/>
      <c r="H58" s="70">
        <v>2025</v>
      </c>
      <c r="I58" s="70">
        <v>110</v>
      </c>
      <c r="J58" s="70" t="s">
        <v>379</v>
      </c>
      <c r="K58" s="70" t="s">
        <v>227</v>
      </c>
      <c r="L58" s="120"/>
      <c r="M58" s="70" t="s">
        <v>95</v>
      </c>
      <c r="N58" s="70">
        <v>1</v>
      </c>
      <c r="O58" s="70">
        <v>2</v>
      </c>
      <c r="P58" s="70" t="s">
        <v>149</v>
      </c>
      <c r="Q58" s="70" t="s">
        <v>323</v>
      </c>
      <c r="R58" s="80">
        <v>5490.22</v>
      </c>
      <c r="S58" s="70">
        <v>1.27</v>
      </c>
      <c r="T58" s="70">
        <f t="shared" si="7"/>
        <v>13945.158800000001</v>
      </c>
      <c r="U58" s="70"/>
    </row>
    <row r="59" spans="1:21" ht="45.75" customHeight="1" x14ac:dyDescent="0.25">
      <c r="A59" s="121" t="s">
        <v>117</v>
      </c>
      <c r="B59" s="114" t="s">
        <v>240</v>
      </c>
      <c r="C59" s="112" t="s">
        <v>485</v>
      </c>
      <c r="D59" s="70" t="s">
        <v>327</v>
      </c>
      <c r="E59" s="70">
        <v>1</v>
      </c>
      <c r="F59" s="70"/>
      <c r="G59" s="70"/>
      <c r="H59" s="70">
        <v>2025</v>
      </c>
      <c r="I59" s="70">
        <v>110</v>
      </c>
      <c r="J59" s="70" t="s">
        <v>378</v>
      </c>
      <c r="K59" s="70" t="s">
        <v>227</v>
      </c>
      <c r="L59" s="120"/>
      <c r="M59" s="70" t="s">
        <v>95</v>
      </c>
      <c r="N59" s="70">
        <v>1</v>
      </c>
      <c r="O59" s="70">
        <v>1</v>
      </c>
      <c r="P59" s="70" t="s">
        <v>149</v>
      </c>
      <c r="Q59" s="70" t="s">
        <v>326</v>
      </c>
      <c r="R59" s="80">
        <v>1403.46</v>
      </c>
      <c r="S59" s="70">
        <v>1.27</v>
      </c>
      <c r="T59" s="70">
        <f t="shared" si="7"/>
        <v>1782.3942000000002</v>
      </c>
      <c r="U59" s="70"/>
    </row>
    <row r="60" spans="1:21" ht="69.75" customHeight="1" x14ac:dyDescent="0.25">
      <c r="A60" s="121" t="s">
        <v>117</v>
      </c>
      <c r="B60" s="114" t="s">
        <v>240</v>
      </c>
      <c r="C60" s="112" t="s">
        <v>485</v>
      </c>
      <c r="D60" s="70" t="s">
        <v>332</v>
      </c>
      <c r="E60" s="70">
        <v>6</v>
      </c>
      <c r="F60" s="70"/>
      <c r="G60" s="70"/>
      <c r="H60" s="70">
        <v>2025</v>
      </c>
      <c r="I60" s="70">
        <v>110</v>
      </c>
      <c r="J60" s="70" t="s">
        <v>317</v>
      </c>
      <c r="K60" s="70" t="s">
        <v>227</v>
      </c>
      <c r="L60" s="120"/>
      <c r="M60" s="70" t="s">
        <v>95</v>
      </c>
      <c r="N60" s="70">
        <v>1</v>
      </c>
      <c r="O60" s="70">
        <v>6</v>
      </c>
      <c r="P60" s="70" t="s">
        <v>149</v>
      </c>
      <c r="Q60" s="70" t="s">
        <v>328</v>
      </c>
      <c r="R60" s="80">
        <v>1009.17</v>
      </c>
      <c r="S60" s="70">
        <v>1.27</v>
      </c>
      <c r="T60" s="70">
        <f t="shared" si="7"/>
        <v>7689.8753999999999</v>
      </c>
      <c r="U60" s="70"/>
    </row>
    <row r="61" spans="1:21" ht="72" customHeight="1" x14ac:dyDescent="0.25">
      <c r="A61" s="121" t="s">
        <v>117</v>
      </c>
      <c r="B61" s="114" t="s">
        <v>240</v>
      </c>
      <c r="C61" s="112" t="s">
        <v>485</v>
      </c>
      <c r="D61" s="70" t="s">
        <v>331</v>
      </c>
      <c r="E61" s="70">
        <v>2</v>
      </c>
      <c r="F61" s="70"/>
      <c r="G61" s="70"/>
      <c r="H61" s="70">
        <v>2025</v>
      </c>
      <c r="I61" s="70">
        <v>110</v>
      </c>
      <c r="J61" s="122" t="s">
        <v>318</v>
      </c>
      <c r="K61" s="70" t="s">
        <v>227</v>
      </c>
      <c r="L61" s="120"/>
      <c r="M61" s="70" t="s">
        <v>95</v>
      </c>
      <c r="N61" s="70">
        <v>1</v>
      </c>
      <c r="O61" s="70">
        <v>2</v>
      </c>
      <c r="P61" s="70" t="s">
        <v>149</v>
      </c>
      <c r="Q61" s="70" t="s">
        <v>329</v>
      </c>
      <c r="R61" s="80">
        <v>2414.52</v>
      </c>
      <c r="S61" s="70">
        <v>1.27</v>
      </c>
      <c r="T61" s="70">
        <f t="shared" si="7"/>
        <v>6132.8807999999999</v>
      </c>
      <c r="U61" s="70"/>
    </row>
    <row r="62" spans="1:21" ht="66.75" customHeight="1" x14ac:dyDescent="0.25">
      <c r="A62" s="121" t="s">
        <v>117</v>
      </c>
      <c r="B62" s="114" t="s">
        <v>240</v>
      </c>
      <c r="C62" s="112" t="s">
        <v>485</v>
      </c>
      <c r="D62" s="70" t="s">
        <v>333</v>
      </c>
      <c r="E62" s="70">
        <v>1</v>
      </c>
      <c r="F62" s="70"/>
      <c r="G62" s="70"/>
      <c r="H62" s="70">
        <v>2025</v>
      </c>
      <c r="I62" s="70">
        <v>110</v>
      </c>
      <c r="J62" s="122" t="s">
        <v>319</v>
      </c>
      <c r="K62" s="70" t="s">
        <v>227</v>
      </c>
      <c r="L62" s="120"/>
      <c r="M62" s="70" t="s">
        <v>95</v>
      </c>
      <c r="N62" s="70">
        <v>1</v>
      </c>
      <c r="O62" s="70">
        <v>1</v>
      </c>
      <c r="P62" s="70" t="s">
        <v>149</v>
      </c>
      <c r="Q62" s="70" t="s">
        <v>330</v>
      </c>
      <c r="R62" s="80">
        <v>2176.38</v>
      </c>
      <c r="S62" s="70">
        <v>1.27</v>
      </c>
      <c r="T62" s="70">
        <f t="shared" si="7"/>
        <v>2764.0026000000003</v>
      </c>
      <c r="U62" s="70"/>
    </row>
    <row r="63" spans="1:21" ht="45.75" customHeight="1" x14ac:dyDescent="0.25">
      <c r="A63" s="121" t="s">
        <v>117</v>
      </c>
      <c r="B63" s="114" t="s">
        <v>240</v>
      </c>
      <c r="C63" s="112" t="s">
        <v>485</v>
      </c>
      <c r="D63" s="70" t="s">
        <v>338</v>
      </c>
      <c r="E63" s="70">
        <v>1</v>
      </c>
      <c r="F63" s="70"/>
      <c r="G63" s="70"/>
      <c r="H63" s="70">
        <v>2025</v>
      </c>
      <c r="I63" s="70">
        <v>110</v>
      </c>
      <c r="J63" s="70" t="s">
        <v>452</v>
      </c>
      <c r="K63" s="70" t="s">
        <v>227</v>
      </c>
      <c r="L63" s="120"/>
      <c r="M63" s="70" t="s">
        <v>95</v>
      </c>
      <c r="N63" s="70">
        <v>1</v>
      </c>
      <c r="O63" s="70">
        <v>0</v>
      </c>
      <c r="P63" s="70" t="s">
        <v>149</v>
      </c>
      <c r="Q63" s="70" t="s">
        <v>337</v>
      </c>
      <c r="R63" s="80">
        <v>2100.08</v>
      </c>
      <c r="S63" s="70">
        <v>1.27</v>
      </c>
      <c r="T63" s="70">
        <f t="shared" si="7"/>
        <v>0</v>
      </c>
      <c r="U63" s="70"/>
    </row>
    <row r="64" spans="1:21" ht="45.75" customHeight="1" x14ac:dyDescent="0.25">
      <c r="A64" s="121" t="s">
        <v>117</v>
      </c>
      <c r="B64" s="114" t="s">
        <v>240</v>
      </c>
      <c r="C64" s="112" t="s">
        <v>485</v>
      </c>
      <c r="D64" s="70" t="s">
        <v>336</v>
      </c>
      <c r="E64" s="70">
        <v>1</v>
      </c>
      <c r="F64" s="70"/>
      <c r="G64" s="70"/>
      <c r="H64" s="70">
        <v>2025</v>
      </c>
      <c r="I64" s="70">
        <v>110</v>
      </c>
      <c r="J64" s="70" t="s">
        <v>336</v>
      </c>
      <c r="K64" s="70" t="s">
        <v>227</v>
      </c>
      <c r="L64" s="120"/>
      <c r="M64" s="70" t="s">
        <v>95</v>
      </c>
      <c r="N64" s="70">
        <v>1</v>
      </c>
      <c r="O64" s="70">
        <v>1</v>
      </c>
      <c r="P64" s="70" t="s">
        <v>149</v>
      </c>
      <c r="Q64" s="70" t="s">
        <v>335</v>
      </c>
      <c r="R64" s="80">
        <v>2123.6999999999998</v>
      </c>
      <c r="S64" s="70">
        <v>1.27</v>
      </c>
      <c r="T64" s="70">
        <f t="shared" si="7"/>
        <v>2697.0989999999997</v>
      </c>
      <c r="U64" s="70"/>
    </row>
    <row r="65" spans="1:21" ht="45.75" customHeight="1" x14ac:dyDescent="0.25">
      <c r="A65" s="121" t="s">
        <v>117</v>
      </c>
      <c r="B65" s="114" t="s">
        <v>240</v>
      </c>
      <c r="C65" s="112" t="s">
        <v>485</v>
      </c>
      <c r="D65" s="70" t="s">
        <v>344</v>
      </c>
      <c r="E65" s="70"/>
      <c r="F65" s="70"/>
      <c r="G65" s="70"/>
      <c r="H65" s="70">
        <v>2025</v>
      </c>
      <c r="I65" s="70">
        <v>110</v>
      </c>
      <c r="J65" s="70" t="s">
        <v>380</v>
      </c>
      <c r="K65" s="70" t="s">
        <v>227</v>
      </c>
      <c r="L65" s="120"/>
      <c r="M65" s="70" t="s">
        <v>95</v>
      </c>
      <c r="N65" s="70">
        <v>1</v>
      </c>
      <c r="O65" s="72">
        <v>1</v>
      </c>
      <c r="P65" s="120" t="s">
        <v>149</v>
      </c>
      <c r="Q65" s="120" t="s">
        <v>342</v>
      </c>
      <c r="R65" s="72">
        <v>914.25</v>
      </c>
      <c r="S65" s="70">
        <v>1.27</v>
      </c>
      <c r="T65" s="80">
        <f t="shared" si="7"/>
        <v>1161.0975000000001</v>
      </c>
      <c r="U65" s="70"/>
    </row>
    <row r="66" spans="1:21" ht="45.75" customHeight="1" x14ac:dyDescent="0.25">
      <c r="A66" s="121" t="s">
        <v>117</v>
      </c>
      <c r="B66" s="114" t="s">
        <v>240</v>
      </c>
      <c r="C66" s="112" t="s">
        <v>485</v>
      </c>
      <c r="D66" s="70" t="s">
        <v>442</v>
      </c>
      <c r="E66" s="70">
        <v>1</v>
      </c>
      <c r="F66" s="70"/>
      <c r="G66" s="70"/>
      <c r="H66" s="70">
        <v>2025</v>
      </c>
      <c r="I66" s="70">
        <v>110</v>
      </c>
      <c r="J66" s="70" t="s">
        <v>444</v>
      </c>
      <c r="K66" s="70" t="s">
        <v>227</v>
      </c>
      <c r="L66" s="120"/>
      <c r="M66" s="70" t="s">
        <v>95</v>
      </c>
      <c r="N66" s="70">
        <v>1</v>
      </c>
      <c r="O66" s="72">
        <v>1</v>
      </c>
      <c r="P66" s="120" t="s">
        <v>149</v>
      </c>
      <c r="Q66" s="120" t="s">
        <v>443</v>
      </c>
      <c r="R66" s="72">
        <v>767.59</v>
      </c>
      <c r="S66" s="70">
        <v>1.27</v>
      </c>
      <c r="T66" s="80">
        <f t="shared" si="7"/>
        <v>974.83930000000009</v>
      </c>
      <c r="U66" s="70"/>
    </row>
    <row r="67" spans="1:21" ht="45.75" customHeight="1" x14ac:dyDescent="0.25">
      <c r="A67" s="121" t="s">
        <v>117</v>
      </c>
      <c r="B67" s="114" t="s">
        <v>240</v>
      </c>
      <c r="C67" s="112" t="s">
        <v>485</v>
      </c>
      <c r="D67" s="70" t="s">
        <v>447</v>
      </c>
      <c r="E67" s="70"/>
      <c r="F67" s="70"/>
      <c r="G67" s="70"/>
      <c r="H67" s="70"/>
      <c r="I67" s="70"/>
      <c r="J67" s="70" t="s">
        <v>451</v>
      </c>
      <c r="K67" s="70" t="s">
        <v>227</v>
      </c>
      <c r="L67" s="120"/>
      <c r="M67" s="70" t="s">
        <v>95</v>
      </c>
      <c r="N67" s="70"/>
      <c r="O67" s="72">
        <v>16</v>
      </c>
      <c r="P67" s="120" t="s">
        <v>149</v>
      </c>
      <c r="Q67" s="120" t="s">
        <v>445</v>
      </c>
      <c r="R67" s="72">
        <v>234.29</v>
      </c>
      <c r="S67" s="70">
        <v>1.27</v>
      </c>
      <c r="T67" s="80">
        <f t="shared" si="7"/>
        <v>4760.7727999999997</v>
      </c>
      <c r="U67" s="70"/>
    </row>
    <row r="68" spans="1:21" ht="45.75" customHeight="1" x14ac:dyDescent="0.25">
      <c r="A68" s="121" t="s">
        <v>117</v>
      </c>
      <c r="B68" s="114" t="s">
        <v>240</v>
      </c>
      <c r="C68" s="112" t="s">
        <v>485</v>
      </c>
      <c r="D68" s="70" t="s">
        <v>446</v>
      </c>
      <c r="E68" s="70"/>
      <c r="F68" s="70"/>
      <c r="G68" s="70"/>
      <c r="H68" s="70"/>
      <c r="I68" s="70"/>
      <c r="J68" s="70" t="s">
        <v>446</v>
      </c>
      <c r="K68" s="70" t="s">
        <v>227</v>
      </c>
      <c r="L68" s="120"/>
      <c r="M68" s="70" t="s">
        <v>95</v>
      </c>
      <c r="N68" s="70"/>
      <c r="O68" s="72">
        <v>1</v>
      </c>
      <c r="P68" s="120" t="s">
        <v>149</v>
      </c>
      <c r="Q68" s="120" t="s">
        <v>448</v>
      </c>
      <c r="R68" s="72">
        <v>309.99</v>
      </c>
      <c r="S68" s="70">
        <v>1.27</v>
      </c>
      <c r="T68" s="80">
        <f t="shared" si="7"/>
        <v>393.68729999999999</v>
      </c>
      <c r="U68" s="70"/>
    </row>
    <row r="69" spans="1:21" ht="45.75" customHeight="1" x14ac:dyDescent="0.25">
      <c r="A69" s="121" t="s">
        <v>117</v>
      </c>
      <c r="B69" s="114" t="s">
        <v>240</v>
      </c>
      <c r="C69" s="112" t="s">
        <v>485</v>
      </c>
      <c r="D69" s="70" t="s">
        <v>180</v>
      </c>
      <c r="E69" s="70"/>
      <c r="F69" s="70"/>
      <c r="G69" s="70"/>
      <c r="H69" s="70">
        <v>2025</v>
      </c>
      <c r="I69" s="70">
        <v>110</v>
      </c>
      <c r="J69" s="70" t="s">
        <v>180</v>
      </c>
      <c r="K69" s="70" t="s">
        <v>227</v>
      </c>
      <c r="L69" s="120"/>
      <c r="M69" s="70" t="s">
        <v>95</v>
      </c>
      <c r="N69" s="70">
        <v>1</v>
      </c>
      <c r="O69" s="70">
        <v>1</v>
      </c>
      <c r="P69" s="70" t="s">
        <v>57</v>
      </c>
      <c r="Q69" s="70" t="s">
        <v>87</v>
      </c>
      <c r="R69" s="80">
        <v>4255.01</v>
      </c>
      <c r="S69" s="80">
        <v>1</v>
      </c>
      <c r="T69" s="72">
        <f t="shared" si="7"/>
        <v>4255.01</v>
      </c>
      <c r="U69" s="70"/>
    </row>
    <row r="70" spans="1:21" ht="45.75" customHeight="1" x14ac:dyDescent="0.25">
      <c r="A70" s="121" t="s">
        <v>117</v>
      </c>
      <c r="B70" s="114" t="s">
        <v>240</v>
      </c>
      <c r="C70" s="112" t="s">
        <v>485</v>
      </c>
      <c r="D70" s="70"/>
      <c r="E70" s="70"/>
      <c r="F70" s="70"/>
      <c r="G70" s="70"/>
      <c r="H70" s="70">
        <v>2025</v>
      </c>
      <c r="I70" s="70">
        <v>110</v>
      </c>
      <c r="J70" s="70" t="s">
        <v>364</v>
      </c>
      <c r="K70" s="70" t="s">
        <v>227</v>
      </c>
      <c r="L70" s="120"/>
      <c r="M70" s="70" t="s">
        <v>95</v>
      </c>
      <c r="N70" s="70">
        <v>1</v>
      </c>
      <c r="O70" s="70"/>
      <c r="P70" s="70"/>
      <c r="Q70" s="70"/>
      <c r="R70" s="70"/>
      <c r="S70" s="70"/>
      <c r="T70" s="80">
        <f>SUM(T58:T69)</f>
        <v>46556.8177</v>
      </c>
      <c r="U70" s="70"/>
    </row>
    <row r="71" spans="1:21" ht="45.75" customHeight="1" x14ac:dyDescent="0.25">
      <c r="A71" s="121" t="s">
        <v>117</v>
      </c>
      <c r="B71" s="114" t="s">
        <v>242</v>
      </c>
      <c r="C71" s="112" t="s">
        <v>486</v>
      </c>
      <c r="D71" s="70" t="s">
        <v>354</v>
      </c>
      <c r="E71" s="70"/>
      <c r="F71" s="70"/>
      <c r="G71" s="70"/>
      <c r="H71" s="70">
        <v>2025</v>
      </c>
      <c r="I71" s="70">
        <v>110</v>
      </c>
      <c r="J71" s="70" t="s">
        <v>351</v>
      </c>
      <c r="K71" s="70" t="s">
        <v>227</v>
      </c>
      <c r="L71" s="120"/>
      <c r="M71" s="70" t="s">
        <v>95</v>
      </c>
      <c r="N71" s="70">
        <v>1</v>
      </c>
      <c r="O71" s="70">
        <v>2</v>
      </c>
      <c r="P71" s="70"/>
      <c r="Q71" s="70" t="s">
        <v>353</v>
      </c>
      <c r="R71" s="80">
        <v>3167.39</v>
      </c>
      <c r="S71" s="70">
        <v>1.27</v>
      </c>
      <c r="T71" s="70">
        <f t="shared" ref="T71:T105" si="8">S71*R71*O71</f>
        <v>8045.1705999999995</v>
      </c>
      <c r="U71" s="70"/>
    </row>
    <row r="72" spans="1:21" ht="45.75" customHeight="1" x14ac:dyDescent="0.25">
      <c r="A72" s="121" t="s">
        <v>117</v>
      </c>
      <c r="B72" s="114" t="s">
        <v>242</v>
      </c>
      <c r="C72" s="112" t="s">
        <v>486</v>
      </c>
      <c r="D72" s="70" t="s">
        <v>356</v>
      </c>
      <c r="E72" s="70"/>
      <c r="F72" s="70"/>
      <c r="G72" s="70"/>
      <c r="H72" s="70">
        <v>2025</v>
      </c>
      <c r="I72" s="70">
        <v>110</v>
      </c>
      <c r="J72" s="70" t="s">
        <v>352</v>
      </c>
      <c r="K72" s="70" t="s">
        <v>227</v>
      </c>
      <c r="L72" s="120"/>
      <c r="M72" s="70" t="s">
        <v>95</v>
      </c>
      <c r="N72" s="70">
        <v>1</v>
      </c>
      <c r="O72" s="70">
        <v>2</v>
      </c>
      <c r="P72" s="70"/>
      <c r="Q72" s="70" t="s">
        <v>355</v>
      </c>
      <c r="R72" s="80">
        <v>2492.88</v>
      </c>
      <c r="S72" s="70">
        <v>1.27</v>
      </c>
      <c r="T72" s="72">
        <f t="shared" si="8"/>
        <v>6331.9152000000004</v>
      </c>
      <c r="U72" s="70"/>
    </row>
    <row r="73" spans="1:21" ht="45.75" customHeight="1" x14ac:dyDescent="0.25">
      <c r="A73" s="121" t="s">
        <v>117</v>
      </c>
      <c r="B73" s="114" t="s">
        <v>242</v>
      </c>
      <c r="C73" s="112" t="s">
        <v>486</v>
      </c>
      <c r="D73" s="70" t="s">
        <v>357</v>
      </c>
      <c r="E73" s="70"/>
      <c r="F73" s="80"/>
      <c r="G73" s="70"/>
      <c r="H73" s="70">
        <v>2025</v>
      </c>
      <c r="I73" s="70">
        <v>110</v>
      </c>
      <c r="J73" s="70" t="s">
        <v>316</v>
      </c>
      <c r="K73" s="70" t="s">
        <v>227</v>
      </c>
      <c r="L73" s="120"/>
      <c r="M73" s="70" t="s">
        <v>95</v>
      </c>
      <c r="N73" s="70">
        <v>1</v>
      </c>
      <c r="O73" s="70">
        <v>1</v>
      </c>
      <c r="P73" s="70"/>
      <c r="Q73" s="70" t="s">
        <v>326</v>
      </c>
      <c r="R73" s="80">
        <v>1403.46</v>
      </c>
      <c r="S73" s="70">
        <v>1.27</v>
      </c>
      <c r="T73" s="72">
        <f t="shared" si="8"/>
        <v>1782.3942000000002</v>
      </c>
      <c r="U73" s="70"/>
    </row>
    <row r="74" spans="1:21" ht="45.75" customHeight="1" x14ac:dyDescent="0.25">
      <c r="A74" s="121" t="s">
        <v>117</v>
      </c>
      <c r="B74" s="114" t="s">
        <v>242</v>
      </c>
      <c r="C74" s="112" t="s">
        <v>486</v>
      </c>
      <c r="D74" s="70" t="s">
        <v>359</v>
      </c>
      <c r="E74" s="70"/>
      <c r="F74" s="70"/>
      <c r="G74" s="70"/>
      <c r="H74" s="70">
        <v>2025</v>
      </c>
      <c r="I74" s="70">
        <v>110</v>
      </c>
      <c r="J74" s="70" t="s">
        <v>316</v>
      </c>
      <c r="K74" s="70" t="s">
        <v>227</v>
      </c>
      <c r="L74" s="120"/>
      <c r="M74" s="70" t="s">
        <v>95</v>
      </c>
      <c r="N74" s="70">
        <v>1</v>
      </c>
      <c r="O74" s="70">
        <v>1</v>
      </c>
      <c r="P74" s="70"/>
      <c r="Q74" s="70" t="s">
        <v>358</v>
      </c>
      <c r="R74" s="70">
        <v>876.92</v>
      </c>
      <c r="S74" s="70">
        <v>1.27</v>
      </c>
      <c r="T74" s="72">
        <f t="shared" si="8"/>
        <v>1113.6884</v>
      </c>
      <c r="U74" s="70"/>
    </row>
    <row r="75" spans="1:21" ht="45.75" customHeight="1" x14ac:dyDescent="0.25">
      <c r="A75" s="121" t="s">
        <v>117</v>
      </c>
      <c r="B75" s="114" t="s">
        <v>242</v>
      </c>
      <c r="C75" s="112" t="s">
        <v>486</v>
      </c>
      <c r="D75" s="80" t="s">
        <v>321</v>
      </c>
      <c r="E75" s="70"/>
      <c r="F75" s="70"/>
      <c r="G75" s="70"/>
      <c r="H75" s="70">
        <v>2025</v>
      </c>
      <c r="I75" s="70">
        <v>110</v>
      </c>
      <c r="J75" s="70" t="s">
        <v>321</v>
      </c>
      <c r="K75" s="70" t="s">
        <v>227</v>
      </c>
      <c r="L75" s="120"/>
      <c r="M75" s="70" t="s">
        <v>95</v>
      </c>
      <c r="N75" s="70">
        <v>1</v>
      </c>
      <c r="O75" s="70">
        <v>1</v>
      </c>
      <c r="P75" s="70" t="s">
        <v>149</v>
      </c>
      <c r="Q75" s="70" t="s">
        <v>335</v>
      </c>
      <c r="R75" s="80">
        <v>2123.6999999999998</v>
      </c>
      <c r="S75" s="70">
        <v>1.27</v>
      </c>
      <c r="T75" s="72">
        <f t="shared" si="8"/>
        <v>2697.0989999999997</v>
      </c>
      <c r="U75" s="70"/>
    </row>
    <row r="76" spans="1:21" ht="45.75" customHeight="1" x14ac:dyDescent="0.25">
      <c r="A76" s="121" t="s">
        <v>117</v>
      </c>
      <c r="B76" s="114" t="s">
        <v>242</v>
      </c>
      <c r="C76" s="112" t="s">
        <v>486</v>
      </c>
      <c r="D76" s="70" t="s">
        <v>322</v>
      </c>
      <c r="E76" s="70"/>
      <c r="F76" s="70"/>
      <c r="G76" s="70"/>
      <c r="H76" s="70">
        <v>2025</v>
      </c>
      <c r="I76" s="70">
        <v>110</v>
      </c>
      <c r="J76" s="70" t="s">
        <v>322</v>
      </c>
      <c r="K76" s="70" t="s">
        <v>227</v>
      </c>
      <c r="L76" s="120"/>
      <c r="M76" s="70" t="s">
        <v>95</v>
      </c>
      <c r="N76" s="70">
        <v>1</v>
      </c>
      <c r="O76" s="70">
        <v>1</v>
      </c>
      <c r="P76" s="70" t="s">
        <v>149</v>
      </c>
      <c r="Q76" s="70" t="s">
        <v>339</v>
      </c>
      <c r="R76" s="80">
        <v>8928.57</v>
      </c>
      <c r="S76" s="70">
        <v>1.27</v>
      </c>
      <c r="T76" s="72">
        <f t="shared" si="8"/>
        <v>11339.2839</v>
      </c>
      <c r="U76" s="70"/>
    </row>
    <row r="77" spans="1:21" ht="45.75" customHeight="1" x14ac:dyDescent="0.25">
      <c r="A77" s="121" t="s">
        <v>117</v>
      </c>
      <c r="B77" s="114" t="s">
        <v>242</v>
      </c>
      <c r="C77" s="112" t="s">
        <v>486</v>
      </c>
      <c r="D77" s="70" t="s">
        <v>361</v>
      </c>
      <c r="E77" s="70"/>
      <c r="F77" s="70"/>
      <c r="G77" s="70"/>
      <c r="H77" s="70">
        <v>2025</v>
      </c>
      <c r="I77" s="70">
        <v>110</v>
      </c>
      <c r="J77" s="70" t="s">
        <v>361</v>
      </c>
      <c r="K77" s="70" t="s">
        <v>227</v>
      </c>
      <c r="L77" s="120"/>
      <c r="M77" s="70" t="s">
        <v>95</v>
      </c>
      <c r="N77" s="70">
        <v>1</v>
      </c>
      <c r="O77" s="70">
        <v>0</v>
      </c>
      <c r="P77" s="70" t="s">
        <v>149</v>
      </c>
      <c r="Q77" s="70" t="s">
        <v>360</v>
      </c>
      <c r="R77" s="70">
        <v>7087.36</v>
      </c>
      <c r="S77" s="70">
        <v>1.27</v>
      </c>
      <c r="T77" s="72">
        <f t="shared" si="8"/>
        <v>0</v>
      </c>
      <c r="U77" s="70"/>
    </row>
    <row r="78" spans="1:21" ht="45.75" customHeight="1" x14ac:dyDescent="0.25">
      <c r="A78" s="121" t="s">
        <v>117</v>
      </c>
      <c r="B78" s="114" t="s">
        <v>242</v>
      </c>
      <c r="C78" s="112" t="s">
        <v>486</v>
      </c>
      <c r="D78" s="70" t="s">
        <v>363</v>
      </c>
      <c r="E78" s="70"/>
      <c r="F78" s="70"/>
      <c r="G78" s="70"/>
      <c r="H78" s="70">
        <v>2025</v>
      </c>
      <c r="I78" s="70">
        <v>110</v>
      </c>
      <c r="J78" s="70" t="s">
        <v>363</v>
      </c>
      <c r="K78" s="70" t="s">
        <v>227</v>
      </c>
      <c r="L78" s="120"/>
      <c r="M78" s="70" t="s">
        <v>95</v>
      </c>
      <c r="N78" s="70">
        <v>1</v>
      </c>
      <c r="O78" s="70">
        <v>1</v>
      </c>
      <c r="P78" s="70" t="s">
        <v>149</v>
      </c>
      <c r="Q78" s="70" t="s">
        <v>362</v>
      </c>
      <c r="R78" s="80">
        <v>3659.78</v>
      </c>
      <c r="S78" s="70">
        <v>1.27</v>
      </c>
      <c r="T78" s="72">
        <f t="shared" si="8"/>
        <v>4647.9206000000004</v>
      </c>
      <c r="U78" s="70"/>
    </row>
    <row r="79" spans="1:21" ht="45.75" customHeight="1" x14ac:dyDescent="0.25">
      <c r="A79" s="121" t="s">
        <v>117</v>
      </c>
      <c r="B79" s="114" t="s">
        <v>242</v>
      </c>
      <c r="C79" s="112" t="s">
        <v>486</v>
      </c>
      <c r="D79" s="70" t="s">
        <v>180</v>
      </c>
      <c r="E79" s="70"/>
      <c r="F79" s="70"/>
      <c r="G79" s="70"/>
      <c r="H79" s="70">
        <v>2025</v>
      </c>
      <c r="I79" s="70">
        <v>110</v>
      </c>
      <c r="J79" s="70" t="s">
        <v>180</v>
      </c>
      <c r="K79" s="70" t="s">
        <v>227</v>
      </c>
      <c r="L79" s="120"/>
      <c r="M79" s="70" t="s">
        <v>95</v>
      </c>
      <c r="N79" s="70">
        <v>1</v>
      </c>
      <c r="O79" s="70">
        <v>1</v>
      </c>
      <c r="P79" s="70" t="s">
        <v>57</v>
      </c>
      <c r="Q79" s="70" t="s">
        <v>87</v>
      </c>
      <c r="R79" s="80">
        <v>4255.01</v>
      </c>
      <c r="S79" s="80">
        <v>1</v>
      </c>
      <c r="T79" s="72">
        <f t="shared" si="8"/>
        <v>4255.01</v>
      </c>
      <c r="U79" s="70"/>
    </row>
    <row r="80" spans="1:21" ht="45.75" customHeight="1" x14ac:dyDescent="0.25">
      <c r="A80" s="121" t="s">
        <v>117</v>
      </c>
      <c r="B80" s="114" t="s">
        <v>242</v>
      </c>
      <c r="C80" s="112" t="s">
        <v>486</v>
      </c>
      <c r="D80" s="70"/>
      <c r="E80" s="70"/>
      <c r="F80" s="70"/>
      <c r="G80" s="70"/>
      <c r="H80" s="70">
        <v>2025</v>
      </c>
      <c r="I80" s="70">
        <v>110</v>
      </c>
      <c r="J80" s="70" t="s">
        <v>364</v>
      </c>
      <c r="K80" s="70" t="s">
        <v>227</v>
      </c>
      <c r="L80" s="120"/>
      <c r="M80" s="70" t="s">
        <v>95</v>
      </c>
      <c r="N80" s="70">
        <v>1</v>
      </c>
      <c r="O80" s="70"/>
      <c r="P80" s="70"/>
      <c r="Q80" s="70"/>
      <c r="R80" s="70"/>
      <c r="S80" s="70"/>
      <c r="T80" s="80">
        <f>SUM(T71:T79)</f>
        <v>40212.481899999999</v>
      </c>
      <c r="U80" s="70"/>
    </row>
    <row r="81" spans="1:21" ht="45.75" customHeight="1" x14ac:dyDescent="0.25">
      <c r="A81" s="121" t="s">
        <v>117</v>
      </c>
      <c r="B81" s="114" t="s">
        <v>244</v>
      </c>
      <c r="C81" s="112" t="s">
        <v>487</v>
      </c>
      <c r="D81" s="70" t="s">
        <v>371</v>
      </c>
      <c r="E81" s="70" t="s">
        <v>93</v>
      </c>
      <c r="F81" s="112"/>
      <c r="G81" s="70"/>
      <c r="H81" s="70">
        <v>2025</v>
      </c>
      <c r="I81" s="70">
        <v>110</v>
      </c>
      <c r="J81" s="70" t="s">
        <v>365</v>
      </c>
      <c r="K81" s="70" t="s">
        <v>227</v>
      </c>
      <c r="L81" s="120"/>
      <c r="M81" s="70" t="s">
        <v>95</v>
      </c>
      <c r="N81" s="70">
        <v>1</v>
      </c>
      <c r="O81" s="70">
        <v>262</v>
      </c>
      <c r="P81" s="70" t="s">
        <v>372</v>
      </c>
      <c r="Q81" s="70" t="s">
        <v>89</v>
      </c>
      <c r="R81" s="70">
        <v>18.600000000000001</v>
      </c>
      <c r="S81" s="70">
        <v>1.27</v>
      </c>
      <c r="T81" s="72">
        <f t="shared" si="8"/>
        <v>6188.9640000000009</v>
      </c>
      <c r="U81" s="70"/>
    </row>
    <row r="82" spans="1:21" ht="45.75" customHeight="1" x14ac:dyDescent="0.25">
      <c r="A82" s="121" t="s">
        <v>117</v>
      </c>
      <c r="B82" s="114" t="s">
        <v>244</v>
      </c>
      <c r="C82" s="112" t="s">
        <v>487</v>
      </c>
      <c r="D82" s="70" t="s">
        <v>376</v>
      </c>
      <c r="E82" s="70" t="s">
        <v>93</v>
      </c>
      <c r="F82" s="112"/>
      <c r="G82" s="70"/>
      <c r="H82" s="70">
        <v>2025</v>
      </c>
      <c r="I82" s="70">
        <v>110</v>
      </c>
      <c r="J82" s="70" t="s">
        <v>366</v>
      </c>
      <c r="K82" s="70" t="s">
        <v>227</v>
      </c>
      <c r="L82" s="120"/>
      <c r="M82" s="70" t="s">
        <v>95</v>
      </c>
      <c r="N82" s="70">
        <v>1</v>
      </c>
      <c r="O82" s="70">
        <v>1</v>
      </c>
      <c r="P82" s="70" t="s">
        <v>93</v>
      </c>
      <c r="Q82" s="70" t="s">
        <v>375</v>
      </c>
      <c r="R82" s="123">
        <v>1275</v>
      </c>
      <c r="S82" s="70">
        <v>1</v>
      </c>
      <c r="T82" s="72">
        <f t="shared" si="8"/>
        <v>1275</v>
      </c>
      <c r="U82" s="70"/>
    </row>
    <row r="83" spans="1:21" ht="45.75" customHeight="1" x14ac:dyDescent="0.25">
      <c r="A83" s="121" t="s">
        <v>117</v>
      </c>
      <c r="B83" s="114" t="s">
        <v>244</v>
      </c>
      <c r="C83" s="112" t="s">
        <v>487</v>
      </c>
      <c r="D83" s="70" t="s">
        <v>388</v>
      </c>
      <c r="E83" s="70" t="s">
        <v>93</v>
      </c>
      <c r="F83" s="112"/>
      <c r="G83" s="70"/>
      <c r="H83" s="70">
        <v>2025</v>
      </c>
      <c r="I83" s="70">
        <v>110</v>
      </c>
      <c r="J83" s="70" t="s">
        <v>389</v>
      </c>
      <c r="K83" s="70" t="s">
        <v>227</v>
      </c>
      <c r="L83" s="120"/>
      <c r="M83" s="70" t="s">
        <v>95</v>
      </c>
      <c r="N83" s="70">
        <v>1</v>
      </c>
      <c r="O83" s="70">
        <f>262*0.3</f>
        <v>78.599999999999994</v>
      </c>
      <c r="P83" s="70" t="s">
        <v>387</v>
      </c>
      <c r="Q83" s="70" t="s">
        <v>386</v>
      </c>
      <c r="R83" s="80">
        <v>147.46</v>
      </c>
      <c r="S83" s="70">
        <v>1</v>
      </c>
      <c r="T83" s="72">
        <f t="shared" si="8"/>
        <v>11590.356</v>
      </c>
      <c r="U83" s="70"/>
    </row>
    <row r="84" spans="1:21" ht="45.75" customHeight="1" x14ac:dyDescent="0.25">
      <c r="A84" s="121" t="s">
        <v>117</v>
      </c>
      <c r="B84" s="114" t="s">
        <v>244</v>
      </c>
      <c r="C84" s="112" t="s">
        <v>487</v>
      </c>
      <c r="D84" s="70" t="s">
        <v>388</v>
      </c>
      <c r="E84" s="70" t="s">
        <v>93</v>
      </c>
      <c r="F84" s="112"/>
      <c r="G84" s="70"/>
      <c r="H84" s="70">
        <v>2025</v>
      </c>
      <c r="I84" s="70">
        <v>110</v>
      </c>
      <c r="J84" s="70" t="s">
        <v>391</v>
      </c>
      <c r="K84" s="70" t="s">
        <v>227</v>
      </c>
      <c r="L84" s="70"/>
      <c r="M84" s="70" t="s">
        <v>95</v>
      </c>
      <c r="N84" s="70">
        <v>1</v>
      </c>
      <c r="O84" s="70">
        <v>54</v>
      </c>
      <c r="P84" s="70" t="s">
        <v>387</v>
      </c>
      <c r="Q84" s="70" t="s">
        <v>390</v>
      </c>
      <c r="R84" s="80">
        <v>24.77</v>
      </c>
      <c r="S84" s="70">
        <v>1</v>
      </c>
      <c r="T84" s="72">
        <f>S84*R84*O84</f>
        <v>1337.58</v>
      </c>
      <c r="U84" s="70"/>
    </row>
    <row r="85" spans="1:21" ht="45.75" customHeight="1" x14ac:dyDescent="0.25">
      <c r="A85" s="121" t="s">
        <v>117</v>
      </c>
      <c r="B85" s="114" t="s">
        <v>244</v>
      </c>
      <c r="C85" s="112" t="s">
        <v>487</v>
      </c>
      <c r="D85" s="70" t="s">
        <v>373</v>
      </c>
      <c r="E85" s="70" t="s">
        <v>93</v>
      </c>
      <c r="F85" s="112"/>
      <c r="G85" s="70"/>
      <c r="H85" s="70">
        <v>2025</v>
      </c>
      <c r="I85" s="70">
        <v>110</v>
      </c>
      <c r="J85" s="70" t="s">
        <v>367</v>
      </c>
      <c r="K85" s="70" t="s">
        <v>227</v>
      </c>
      <c r="L85" s="120"/>
      <c r="M85" s="70" t="s">
        <v>95</v>
      </c>
      <c r="N85" s="70">
        <v>1</v>
      </c>
      <c r="O85" s="70">
        <v>1000</v>
      </c>
      <c r="P85" s="70" t="s">
        <v>140</v>
      </c>
      <c r="Q85" s="70" t="s">
        <v>374</v>
      </c>
      <c r="R85" s="70">
        <v>4.8499999999999996</v>
      </c>
      <c r="S85" s="70">
        <v>1</v>
      </c>
      <c r="T85" s="72">
        <f t="shared" si="8"/>
        <v>4850</v>
      </c>
      <c r="U85" s="70"/>
    </row>
    <row r="86" spans="1:21" ht="45.75" customHeight="1" x14ac:dyDescent="0.25">
      <c r="A86" s="121" t="s">
        <v>117</v>
      </c>
      <c r="B86" s="114" t="s">
        <v>244</v>
      </c>
      <c r="C86" s="112" t="s">
        <v>487</v>
      </c>
      <c r="D86" s="70" t="s">
        <v>186</v>
      </c>
      <c r="E86" s="70" t="s">
        <v>93</v>
      </c>
      <c r="F86" s="112"/>
      <c r="G86" s="70"/>
      <c r="H86" s="70">
        <v>2025</v>
      </c>
      <c r="I86" s="70">
        <v>110</v>
      </c>
      <c r="J86" s="70" t="s">
        <v>420</v>
      </c>
      <c r="K86" s="70" t="s">
        <v>227</v>
      </c>
      <c r="L86" s="120"/>
      <c r="M86" s="70" t="s">
        <v>95</v>
      </c>
      <c r="N86" s="70">
        <v>1</v>
      </c>
      <c r="O86" s="70">
        <v>2</v>
      </c>
      <c r="P86" s="70" t="s">
        <v>421</v>
      </c>
      <c r="Q86" s="70" t="s">
        <v>422</v>
      </c>
      <c r="R86" s="70">
        <v>39176.870000000003</v>
      </c>
      <c r="S86" s="70">
        <v>1.27</v>
      </c>
      <c r="T86" s="72">
        <f t="shared" si="8"/>
        <v>99509.249800000005</v>
      </c>
      <c r="U86" s="70"/>
    </row>
    <row r="87" spans="1:21" ht="59.25" customHeight="1" x14ac:dyDescent="0.25">
      <c r="A87" s="121" t="s">
        <v>117</v>
      </c>
      <c r="B87" s="114" t="s">
        <v>244</v>
      </c>
      <c r="C87" s="112" t="s">
        <v>487</v>
      </c>
      <c r="D87" s="70" t="s">
        <v>186</v>
      </c>
      <c r="E87" s="70" t="s">
        <v>93</v>
      </c>
      <c r="F87" s="112"/>
      <c r="G87" s="70"/>
      <c r="H87" s="70">
        <v>2025</v>
      </c>
      <c r="I87" s="70">
        <v>110</v>
      </c>
      <c r="J87" s="70" t="s">
        <v>424</v>
      </c>
      <c r="K87" s="70" t="s">
        <v>227</v>
      </c>
      <c r="L87" s="120"/>
      <c r="M87" s="70" t="s">
        <v>95</v>
      </c>
      <c r="N87" s="70">
        <v>1</v>
      </c>
      <c r="O87" s="70">
        <v>0</v>
      </c>
      <c r="P87" s="70" t="s">
        <v>423</v>
      </c>
      <c r="Q87" s="70" t="s">
        <v>419</v>
      </c>
      <c r="R87" s="70">
        <v>2222.1</v>
      </c>
      <c r="S87" s="70">
        <v>1.27</v>
      </c>
      <c r="T87" s="72">
        <f t="shared" si="8"/>
        <v>0</v>
      </c>
      <c r="U87" s="70"/>
    </row>
    <row r="88" spans="1:21" ht="29.25" customHeight="1" x14ac:dyDescent="0.25">
      <c r="A88" s="121" t="s">
        <v>117</v>
      </c>
      <c r="B88" s="114" t="s">
        <v>244</v>
      </c>
      <c r="C88" s="112" t="s">
        <v>487</v>
      </c>
      <c r="D88" s="70" t="s">
        <v>425</v>
      </c>
      <c r="E88" s="70" t="s">
        <v>93</v>
      </c>
      <c r="F88" s="112"/>
      <c r="G88" s="70"/>
      <c r="H88" s="70">
        <v>2025</v>
      </c>
      <c r="I88" s="70">
        <v>110</v>
      </c>
      <c r="J88" s="70"/>
      <c r="K88" s="70" t="s">
        <v>227</v>
      </c>
      <c r="L88" s="120"/>
      <c r="M88" s="70" t="s">
        <v>95</v>
      </c>
      <c r="N88" s="70">
        <v>1</v>
      </c>
      <c r="O88" s="70">
        <v>1</v>
      </c>
      <c r="P88" s="70" t="s">
        <v>93</v>
      </c>
      <c r="Q88" s="70" t="s">
        <v>427</v>
      </c>
      <c r="R88" s="70">
        <v>54220.84</v>
      </c>
      <c r="S88" s="70">
        <v>1.27</v>
      </c>
      <c r="T88" s="72">
        <f t="shared" si="8"/>
        <v>68860.466799999995</v>
      </c>
      <c r="U88" s="70"/>
    </row>
    <row r="89" spans="1:21" ht="29.25" customHeight="1" x14ac:dyDescent="0.25">
      <c r="A89" s="121" t="s">
        <v>117</v>
      </c>
      <c r="B89" s="114" t="s">
        <v>244</v>
      </c>
      <c r="C89" s="112" t="s">
        <v>487</v>
      </c>
      <c r="D89" s="70" t="s">
        <v>426</v>
      </c>
      <c r="E89" s="70" t="s">
        <v>93</v>
      </c>
      <c r="F89" s="112"/>
      <c r="G89" s="70"/>
      <c r="H89" s="70">
        <v>2025</v>
      </c>
      <c r="I89" s="70">
        <v>110</v>
      </c>
      <c r="J89" s="70"/>
      <c r="K89" s="70" t="s">
        <v>227</v>
      </c>
      <c r="L89" s="120"/>
      <c r="M89" s="70" t="s">
        <v>95</v>
      </c>
      <c r="N89" s="70">
        <v>1</v>
      </c>
      <c r="O89" s="70">
        <v>0</v>
      </c>
      <c r="P89" s="70" t="s">
        <v>55</v>
      </c>
      <c r="Q89" s="70" t="s">
        <v>428</v>
      </c>
      <c r="R89" s="70">
        <v>330.05</v>
      </c>
      <c r="S89" s="70">
        <v>1.27</v>
      </c>
      <c r="T89" s="72">
        <f t="shared" si="8"/>
        <v>0</v>
      </c>
      <c r="U89" s="70"/>
    </row>
    <row r="90" spans="1:21" ht="29.25" customHeight="1" x14ac:dyDescent="0.25">
      <c r="A90" s="121" t="s">
        <v>117</v>
      </c>
      <c r="B90" s="114" t="s">
        <v>244</v>
      </c>
      <c r="C90" s="112" t="s">
        <v>487</v>
      </c>
      <c r="D90" s="70"/>
      <c r="E90" s="70" t="s">
        <v>93</v>
      </c>
      <c r="F90" s="112"/>
      <c r="G90" s="70"/>
      <c r="H90" s="70">
        <v>2025</v>
      </c>
      <c r="I90" s="70">
        <v>110</v>
      </c>
      <c r="J90" s="70"/>
      <c r="K90" s="70" t="s">
        <v>227</v>
      </c>
      <c r="L90" s="120"/>
      <c r="M90" s="70" t="s">
        <v>95</v>
      </c>
      <c r="N90" s="70">
        <v>1</v>
      </c>
      <c r="O90" s="70">
        <v>2</v>
      </c>
      <c r="P90" s="70" t="s">
        <v>55</v>
      </c>
      <c r="Q90" s="70" t="s">
        <v>429</v>
      </c>
      <c r="R90" s="70">
        <v>1046.28</v>
      </c>
      <c r="S90" s="70">
        <v>1.27</v>
      </c>
      <c r="T90" s="72">
        <f t="shared" si="8"/>
        <v>2657.5511999999999</v>
      </c>
      <c r="U90" s="70"/>
    </row>
    <row r="91" spans="1:21" ht="45.75" customHeight="1" x14ac:dyDescent="0.25">
      <c r="A91" s="121" t="s">
        <v>117</v>
      </c>
      <c r="B91" s="114" t="s">
        <v>244</v>
      </c>
      <c r="C91" s="112" t="s">
        <v>487</v>
      </c>
      <c r="D91" s="70" t="s">
        <v>363</v>
      </c>
      <c r="E91" s="70" t="s">
        <v>93</v>
      </c>
      <c r="F91" s="112"/>
      <c r="G91" s="70"/>
      <c r="H91" s="70">
        <v>2025</v>
      </c>
      <c r="I91" s="70">
        <v>110</v>
      </c>
      <c r="J91" s="70" t="s">
        <v>368</v>
      </c>
      <c r="K91" s="70" t="s">
        <v>227</v>
      </c>
      <c r="L91" s="120"/>
      <c r="M91" s="70" t="s">
        <v>95</v>
      </c>
      <c r="N91" s="70">
        <v>1</v>
      </c>
      <c r="O91" s="70">
        <v>5</v>
      </c>
      <c r="P91" s="70" t="s">
        <v>149</v>
      </c>
      <c r="Q91" s="70" t="s">
        <v>362</v>
      </c>
      <c r="R91" s="80">
        <v>3659.78</v>
      </c>
      <c r="S91" s="70">
        <v>1.27</v>
      </c>
      <c r="T91" s="72">
        <f t="shared" ref="T91" si="9">S91*R91*O91</f>
        <v>23239.603000000003</v>
      </c>
      <c r="U91" s="70"/>
    </row>
    <row r="92" spans="1:21" ht="45.75" customHeight="1" x14ac:dyDescent="0.25">
      <c r="A92" s="121" t="s">
        <v>117</v>
      </c>
      <c r="B92" s="114" t="s">
        <v>244</v>
      </c>
      <c r="C92" s="112" t="s">
        <v>487</v>
      </c>
      <c r="D92" s="70" t="s">
        <v>334</v>
      </c>
      <c r="E92" s="70" t="s">
        <v>93</v>
      </c>
      <c r="F92" s="112"/>
      <c r="G92" s="70"/>
      <c r="H92" s="70">
        <v>2025</v>
      </c>
      <c r="I92" s="70">
        <v>110</v>
      </c>
      <c r="J92" s="70" t="s">
        <v>314</v>
      </c>
      <c r="K92" s="70" t="s">
        <v>227</v>
      </c>
      <c r="L92" s="120"/>
      <c r="M92" s="70" t="s">
        <v>95</v>
      </c>
      <c r="N92" s="70">
        <v>1</v>
      </c>
      <c r="O92" s="70">
        <v>2</v>
      </c>
      <c r="P92" s="70" t="s">
        <v>149</v>
      </c>
      <c r="Q92" s="70" t="s">
        <v>325</v>
      </c>
      <c r="R92" s="80">
        <v>2752.48</v>
      </c>
      <c r="S92" s="70">
        <v>1.27</v>
      </c>
      <c r="T92" s="72">
        <f>S92*R92*O92</f>
        <v>6991.2992000000004</v>
      </c>
      <c r="U92" s="70"/>
    </row>
    <row r="93" spans="1:21" ht="45.75" customHeight="1" x14ac:dyDescent="0.25">
      <c r="A93" s="121" t="s">
        <v>117</v>
      </c>
      <c r="B93" s="114" t="s">
        <v>244</v>
      </c>
      <c r="C93" s="112" t="s">
        <v>487</v>
      </c>
      <c r="D93" s="70" t="s">
        <v>324</v>
      </c>
      <c r="E93" s="70" t="s">
        <v>93</v>
      </c>
      <c r="F93" s="70"/>
      <c r="G93" s="70"/>
      <c r="H93" s="70">
        <v>2025</v>
      </c>
      <c r="I93" s="70">
        <v>110</v>
      </c>
      <c r="J93" s="70" t="s">
        <v>315</v>
      </c>
      <c r="K93" s="70" t="s">
        <v>227</v>
      </c>
      <c r="L93" s="120"/>
      <c r="M93" s="70" t="s">
        <v>95</v>
      </c>
      <c r="N93" s="70">
        <v>1</v>
      </c>
      <c r="O93" s="70">
        <v>2</v>
      </c>
      <c r="P93" s="70" t="s">
        <v>149</v>
      </c>
      <c r="Q93" s="70" t="s">
        <v>323</v>
      </c>
      <c r="R93" s="80">
        <v>5490.22</v>
      </c>
      <c r="S93" s="70">
        <v>1.27</v>
      </c>
      <c r="T93" s="72">
        <f t="shared" si="8"/>
        <v>13945.158800000001</v>
      </c>
      <c r="U93" s="70"/>
    </row>
    <row r="94" spans="1:21" ht="45.75" customHeight="1" x14ac:dyDescent="0.25">
      <c r="A94" s="121" t="s">
        <v>117</v>
      </c>
      <c r="B94" s="114" t="s">
        <v>244</v>
      </c>
      <c r="C94" s="112" t="s">
        <v>487</v>
      </c>
      <c r="D94" s="70" t="s">
        <v>357</v>
      </c>
      <c r="E94" s="70" t="s">
        <v>93</v>
      </c>
      <c r="F94" s="70"/>
      <c r="G94" s="70"/>
      <c r="H94" s="70">
        <v>2025</v>
      </c>
      <c r="I94" s="70">
        <v>110</v>
      </c>
      <c r="J94" s="70" t="s">
        <v>316</v>
      </c>
      <c r="K94" s="70" t="s">
        <v>227</v>
      </c>
      <c r="L94" s="120"/>
      <c r="M94" s="70" t="s">
        <v>95</v>
      </c>
      <c r="N94" s="70">
        <v>1</v>
      </c>
      <c r="O94" s="70">
        <v>1</v>
      </c>
      <c r="P94" s="70" t="s">
        <v>149</v>
      </c>
      <c r="Q94" s="70" t="s">
        <v>326</v>
      </c>
      <c r="R94" s="80">
        <v>1403.46</v>
      </c>
      <c r="S94" s="70">
        <v>1.27</v>
      </c>
      <c r="T94" s="72">
        <f t="shared" si="8"/>
        <v>1782.3942000000002</v>
      </c>
      <c r="U94" s="70"/>
    </row>
    <row r="95" spans="1:21" ht="45.75" customHeight="1" x14ac:dyDescent="0.25">
      <c r="A95" s="121" t="s">
        <v>117</v>
      </c>
      <c r="B95" s="114" t="s">
        <v>244</v>
      </c>
      <c r="C95" s="112" t="s">
        <v>487</v>
      </c>
      <c r="D95" s="70" t="s">
        <v>359</v>
      </c>
      <c r="E95" s="70" t="s">
        <v>93</v>
      </c>
      <c r="F95" s="70"/>
      <c r="G95" s="70"/>
      <c r="H95" s="70">
        <v>2025</v>
      </c>
      <c r="I95" s="70">
        <v>110</v>
      </c>
      <c r="J95" s="70" t="s">
        <v>316</v>
      </c>
      <c r="K95" s="70" t="s">
        <v>227</v>
      </c>
      <c r="L95" s="120"/>
      <c r="M95" s="70" t="s">
        <v>95</v>
      </c>
      <c r="N95" s="70">
        <v>1</v>
      </c>
      <c r="O95" s="70">
        <v>1</v>
      </c>
      <c r="P95" s="70" t="s">
        <v>149</v>
      </c>
      <c r="Q95" s="70" t="s">
        <v>358</v>
      </c>
      <c r="R95" s="70">
        <v>876.92</v>
      </c>
      <c r="S95" s="70">
        <v>1.27</v>
      </c>
      <c r="T95" s="72">
        <f t="shared" si="8"/>
        <v>1113.6884</v>
      </c>
      <c r="U95" s="70"/>
    </row>
    <row r="96" spans="1:21" ht="45.75" customHeight="1" x14ac:dyDescent="0.25">
      <c r="A96" s="121" t="s">
        <v>117</v>
      </c>
      <c r="B96" s="114" t="s">
        <v>244</v>
      </c>
      <c r="C96" s="112" t="s">
        <v>487</v>
      </c>
      <c r="D96" s="70" t="s">
        <v>338</v>
      </c>
      <c r="E96" s="70" t="s">
        <v>93</v>
      </c>
      <c r="F96" s="70"/>
      <c r="G96" s="70"/>
      <c r="H96" s="70">
        <v>2025</v>
      </c>
      <c r="I96" s="70">
        <v>110</v>
      </c>
      <c r="J96" s="70" t="s">
        <v>320</v>
      </c>
      <c r="K96" s="70" t="s">
        <v>227</v>
      </c>
      <c r="L96" s="120"/>
      <c r="M96" s="70" t="s">
        <v>95</v>
      </c>
      <c r="N96" s="70">
        <v>1</v>
      </c>
      <c r="O96" s="70">
        <v>1</v>
      </c>
      <c r="P96" s="70" t="s">
        <v>149</v>
      </c>
      <c r="Q96" s="70" t="s">
        <v>337</v>
      </c>
      <c r="R96" s="80">
        <v>2100.08</v>
      </c>
      <c r="S96" s="70">
        <v>1.27</v>
      </c>
      <c r="T96" s="72">
        <f t="shared" si="8"/>
        <v>2667.1016</v>
      </c>
      <c r="U96" s="70"/>
    </row>
    <row r="97" spans="1:21" ht="45.75" customHeight="1" x14ac:dyDescent="0.25">
      <c r="A97" s="121" t="s">
        <v>117</v>
      </c>
      <c r="B97" s="114" t="s">
        <v>244</v>
      </c>
      <c r="C97" s="112" t="s">
        <v>487</v>
      </c>
      <c r="D97" s="70" t="s">
        <v>321</v>
      </c>
      <c r="E97" s="70" t="s">
        <v>93</v>
      </c>
      <c r="F97" s="70"/>
      <c r="G97" s="70"/>
      <c r="H97" s="70">
        <v>2025</v>
      </c>
      <c r="I97" s="70">
        <v>110</v>
      </c>
      <c r="J97" s="70" t="s">
        <v>321</v>
      </c>
      <c r="K97" s="70" t="s">
        <v>227</v>
      </c>
      <c r="L97" s="120"/>
      <c r="M97" s="70" t="s">
        <v>95</v>
      </c>
      <c r="N97" s="70">
        <v>1</v>
      </c>
      <c r="O97" s="70">
        <v>1</v>
      </c>
      <c r="P97" s="70" t="s">
        <v>149</v>
      </c>
      <c r="Q97" s="70" t="s">
        <v>335</v>
      </c>
      <c r="R97" s="80">
        <v>2123.6999999999998</v>
      </c>
      <c r="S97" s="70">
        <v>1.27</v>
      </c>
      <c r="T97" s="72">
        <f t="shared" si="8"/>
        <v>2697.0989999999997</v>
      </c>
      <c r="U97" s="70"/>
    </row>
    <row r="98" spans="1:21" ht="45.75" customHeight="1" x14ac:dyDescent="0.25">
      <c r="A98" s="121" t="s">
        <v>117</v>
      </c>
      <c r="B98" s="114" t="s">
        <v>244</v>
      </c>
      <c r="C98" s="112" t="s">
        <v>487</v>
      </c>
      <c r="D98" s="70" t="s">
        <v>322</v>
      </c>
      <c r="E98" s="70" t="s">
        <v>93</v>
      </c>
      <c r="F98" s="70"/>
      <c r="G98" s="70"/>
      <c r="H98" s="70">
        <v>2025</v>
      </c>
      <c r="I98" s="70">
        <v>110</v>
      </c>
      <c r="J98" s="70" t="s">
        <v>322</v>
      </c>
      <c r="K98" s="70" t="s">
        <v>227</v>
      </c>
      <c r="L98" s="120"/>
      <c r="M98" s="70" t="s">
        <v>95</v>
      </c>
      <c r="N98" s="70">
        <v>1</v>
      </c>
      <c r="O98" s="70">
        <v>1</v>
      </c>
      <c r="P98" s="70" t="s">
        <v>149</v>
      </c>
      <c r="Q98" s="70" t="s">
        <v>339</v>
      </c>
      <c r="R98" s="70">
        <v>8928.57</v>
      </c>
      <c r="S98" s="70">
        <v>1.27</v>
      </c>
      <c r="T98" s="72">
        <f t="shared" si="8"/>
        <v>11339.2839</v>
      </c>
      <c r="U98" s="70"/>
    </row>
    <row r="99" spans="1:21" ht="45.75" customHeight="1" x14ac:dyDescent="0.25">
      <c r="A99" s="121" t="s">
        <v>117</v>
      </c>
      <c r="B99" s="114" t="s">
        <v>244</v>
      </c>
      <c r="C99" s="112" t="s">
        <v>487</v>
      </c>
      <c r="D99" s="70" t="s">
        <v>344</v>
      </c>
      <c r="E99" s="70" t="s">
        <v>93</v>
      </c>
      <c r="F99" s="70"/>
      <c r="G99" s="70"/>
      <c r="H99" s="70">
        <v>2025</v>
      </c>
      <c r="I99" s="70">
        <v>110</v>
      </c>
      <c r="J99" s="70" t="s">
        <v>380</v>
      </c>
      <c r="K99" s="70" t="s">
        <v>227</v>
      </c>
      <c r="L99" s="120"/>
      <c r="M99" s="70" t="s">
        <v>95</v>
      </c>
      <c r="N99" s="70">
        <v>1</v>
      </c>
      <c r="O99" s="72">
        <v>1</v>
      </c>
      <c r="P99" s="120" t="s">
        <v>149</v>
      </c>
      <c r="Q99" s="120" t="s">
        <v>342</v>
      </c>
      <c r="R99" s="72">
        <v>914.25</v>
      </c>
      <c r="S99" s="70">
        <v>1.27</v>
      </c>
      <c r="T99" s="72">
        <f t="shared" si="8"/>
        <v>1161.0975000000001</v>
      </c>
      <c r="U99" s="70"/>
    </row>
    <row r="100" spans="1:21" ht="45.75" customHeight="1" x14ac:dyDescent="0.25">
      <c r="A100" s="121" t="s">
        <v>117</v>
      </c>
      <c r="B100" s="114" t="s">
        <v>244</v>
      </c>
      <c r="C100" s="112" t="s">
        <v>487</v>
      </c>
      <c r="D100" s="70" t="s">
        <v>345</v>
      </c>
      <c r="E100" s="70" t="s">
        <v>93</v>
      </c>
      <c r="F100" s="70"/>
      <c r="G100" s="70"/>
      <c r="H100" s="70">
        <v>2025</v>
      </c>
      <c r="I100" s="70">
        <v>110</v>
      </c>
      <c r="J100" s="70" t="s">
        <v>381</v>
      </c>
      <c r="K100" s="70" t="s">
        <v>227</v>
      </c>
      <c r="L100" s="120"/>
      <c r="M100" s="70" t="s">
        <v>95</v>
      </c>
      <c r="N100" s="70">
        <v>1</v>
      </c>
      <c r="O100" s="72">
        <v>1</v>
      </c>
      <c r="P100" s="120" t="s">
        <v>149</v>
      </c>
      <c r="Q100" s="120" t="s">
        <v>341</v>
      </c>
      <c r="R100" s="72">
        <v>1940.86</v>
      </c>
      <c r="S100" s="70">
        <v>1.27</v>
      </c>
      <c r="T100" s="72">
        <f t="shared" si="8"/>
        <v>2464.8921999999998</v>
      </c>
      <c r="U100" s="70"/>
    </row>
    <row r="101" spans="1:21" ht="45.75" customHeight="1" x14ac:dyDescent="0.25">
      <c r="A101" s="121" t="s">
        <v>117</v>
      </c>
      <c r="B101" s="114" t="s">
        <v>244</v>
      </c>
      <c r="C101" s="112" t="s">
        <v>487</v>
      </c>
      <c r="D101" s="70" t="s">
        <v>346</v>
      </c>
      <c r="E101" s="70" t="s">
        <v>93</v>
      </c>
      <c r="F101" s="70"/>
      <c r="G101" s="70"/>
      <c r="H101" s="70">
        <v>2025</v>
      </c>
      <c r="I101" s="70">
        <v>110</v>
      </c>
      <c r="J101" s="70" t="s">
        <v>382</v>
      </c>
      <c r="K101" s="70" t="s">
        <v>227</v>
      </c>
      <c r="L101" s="120"/>
      <c r="M101" s="70" t="s">
        <v>95</v>
      </c>
      <c r="N101" s="70">
        <v>1</v>
      </c>
      <c r="O101" s="72">
        <v>2</v>
      </c>
      <c r="P101" s="120" t="s">
        <v>149</v>
      </c>
      <c r="Q101" s="120" t="s">
        <v>340</v>
      </c>
      <c r="R101" s="72">
        <v>2409.41</v>
      </c>
      <c r="S101" s="70">
        <v>1.27</v>
      </c>
      <c r="T101" s="72">
        <f t="shared" si="8"/>
        <v>6119.9013999999997</v>
      </c>
      <c r="U101" s="70"/>
    </row>
    <row r="102" spans="1:21" ht="45.75" customHeight="1" x14ac:dyDescent="0.25">
      <c r="A102" s="121" t="s">
        <v>117</v>
      </c>
      <c r="B102" s="114" t="s">
        <v>244</v>
      </c>
      <c r="C102" s="112" t="s">
        <v>487</v>
      </c>
      <c r="D102" s="70" t="s">
        <v>347</v>
      </c>
      <c r="E102" s="70" t="s">
        <v>93</v>
      </c>
      <c r="F102" s="70"/>
      <c r="G102" s="70"/>
      <c r="H102" s="70">
        <v>2025</v>
      </c>
      <c r="I102" s="70">
        <v>110</v>
      </c>
      <c r="J102" s="70" t="s">
        <v>383</v>
      </c>
      <c r="K102" s="70" t="s">
        <v>227</v>
      </c>
      <c r="L102" s="120"/>
      <c r="M102" s="70" t="s">
        <v>95</v>
      </c>
      <c r="N102" s="70">
        <v>1</v>
      </c>
      <c r="O102" s="72">
        <v>104</v>
      </c>
      <c r="P102" s="120" t="s">
        <v>149</v>
      </c>
      <c r="Q102" s="120" t="s">
        <v>343</v>
      </c>
      <c r="R102" s="72">
        <v>50.78</v>
      </c>
      <c r="S102" s="70">
        <v>1.27</v>
      </c>
      <c r="T102" s="72">
        <f t="shared" si="8"/>
        <v>6707.0223999999998</v>
      </c>
      <c r="U102" s="70"/>
    </row>
    <row r="103" spans="1:21" ht="45.75" customHeight="1" x14ac:dyDescent="0.25">
      <c r="A103" s="121" t="s">
        <v>117</v>
      </c>
      <c r="B103" s="114" t="s">
        <v>244</v>
      </c>
      <c r="C103" s="112" t="s">
        <v>487</v>
      </c>
      <c r="D103" s="70" t="s">
        <v>349</v>
      </c>
      <c r="E103" s="70" t="s">
        <v>93</v>
      </c>
      <c r="F103" s="70"/>
      <c r="G103" s="70"/>
      <c r="H103" s="70">
        <v>2025</v>
      </c>
      <c r="I103" s="70">
        <v>110</v>
      </c>
      <c r="J103" s="70" t="s">
        <v>384</v>
      </c>
      <c r="K103" s="70" t="s">
        <v>227</v>
      </c>
      <c r="L103" s="120"/>
      <c r="M103" s="70" t="s">
        <v>95</v>
      </c>
      <c r="N103" s="70">
        <v>1</v>
      </c>
      <c r="O103" s="72">
        <v>1</v>
      </c>
      <c r="P103" s="120" t="s">
        <v>350</v>
      </c>
      <c r="Q103" s="120" t="s">
        <v>348</v>
      </c>
      <c r="R103" s="72">
        <v>35603.72</v>
      </c>
      <c r="S103" s="70">
        <v>1.27</v>
      </c>
      <c r="T103" s="72">
        <f t="shared" si="8"/>
        <v>45216.724399999999</v>
      </c>
      <c r="U103" s="70"/>
    </row>
    <row r="104" spans="1:21" ht="45.75" customHeight="1" x14ac:dyDescent="0.25">
      <c r="A104" s="121" t="s">
        <v>117</v>
      </c>
      <c r="B104" s="114" t="s">
        <v>244</v>
      </c>
      <c r="C104" s="112" t="s">
        <v>487</v>
      </c>
      <c r="D104" s="70" t="s">
        <v>395</v>
      </c>
      <c r="E104" s="70" t="s">
        <v>93</v>
      </c>
      <c r="F104" s="70"/>
      <c r="G104" s="70"/>
      <c r="H104" s="70">
        <v>2025</v>
      </c>
      <c r="I104" s="70">
        <v>110</v>
      </c>
      <c r="J104" s="70" t="s">
        <v>369</v>
      </c>
      <c r="K104" s="70" t="s">
        <v>227</v>
      </c>
      <c r="L104" s="120"/>
      <c r="M104" s="70" t="s">
        <v>95</v>
      </c>
      <c r="N104" s="70">
        <v>1</v>
      </c>
      <c r="O104" s="72">
        <v>1</v>
      </c>
      <c r="P104" s="70" t="s">
        <v>149</v>
      </c>
      <c r="Q104" s="70" t="s">
        <v>394</v>
      </c>
      <c r="R104" s="80">
        <v>3389.7</v>
      </c>
      <c r="S104" s="70">
        <v>1.27</v>
      </c>
      <c r="T104" s="72">
        <f t="shared" si="8"/>
        <v>4304.9189999999999</v>
      </c>
      <c r="U104" s="70"/>
    </row>
    <row r="105" spans="1:21" ht="45.75" customHeight="1" x14ac:dyDescent="0.25">
      <c r="A105" s="121" t="s">
        <v>117</v>
      </c>
      <c r="B105" s="114" t="s">
        <v>244</v>
      </c>
      <c r="C105" s="112" t="s">
        <v>487</v>
      </c>
      <c r="D105" s="70" t="s">
        <v>393</v>
      </c>
      <c r="E105" s="70" t="s">
        <v>93</v>
      </c>
      <c r="F105" s="70"/>
      <c r="G105" s="70"/>
      <c r="H105" s="70">
        <v>2025</v>
      </c>
      <c r="I105" s="70">
        <v>110</v>
      </c>
      <c r="J105" s="70" t="s">
        <v>370</v>
      </c>
      <c r="K105" s="70" t="s">
        <v>227</v>
      </c>
      <c r="L105" s="120"/>
      <c r="M105" s="70" t="s">
        <v>95</v>
      </c>
      <c r="N105" s="70">
        <v>1</v>
      </c>
      <c r="O105" s="70">
        <v>1</v>
      </c>
      <c r="P105" s="70" t="s">
        <v>207</v>
      </c>
      <c r="Q105" s="70" t="s">
        <v>392</v>
      </c>
      <c r="R105" s="70">
        <v>85.79</v>
      </c>
      <c r="S105" s="70">
        <v>1.27</v>
      </c>
      <c r="T105" s="72">
        <f t="shared" si="8"/>
        <v>108.95330000000001</v>
      </c>
      <c r="U105" s="70"/>
    </row>
    <row r="106" spans="1:21" ht="45.75" customHeight="1" x14ac:dyDescent="0.25">
      <c r="A106" s="121" t="s">
        <v>117</v>
      </c>
      <c r="B106" s="114" t="s">
        <v>244</v>
      </c>
      <c r="C106" s="112" t="s">
        <v>487</v>
      </c>
      <c r="D106" s="70" t="s">
        <v>143</v>
      </c>
      <c r="E106" s="70" t="s">
        <v>93</v>
      </c>
      <c r="F106" s="70"/>
      <c r="G106" s="70"/>
      <c r="H106" s="70">
        <v>2025</v>
      </c>
      <c r="I106" s="70">
        <v>110</v>
      </c>
      <c r="J106" s="70" t="s">
        <v>430</v>
      </c>
      <c r="K106" s="70" t="s">
        <v>227</v>
      </c>
      <c r="L106" s="120"/>
      <c r="M106" s="70" t="s">
        <v>95</v>
      </c>
      <c r="N106" s="70">
        <v>1</v>
      </c>
      <c r="O106" s="70">
        <v>1</v>
      </c>
      <c r="P106" s="70" t="s">
        <v>146</v>
      </c>
      <c r="Q106" s="70" t="s">
        <v>385</v>
      </c>
      <c r="R106" s="70">
        <v>7792.75</v>
      </c>
      <c r="S106" s="70">
        <v>1.27</v>
      </c>
      <c r="T106" s="72">
        <f>S106*R106*O106</f>
        <v>9896.7924999999996</v>
      </c>
      <c r="U106" s="70"/>
    </row>
    <row r="107" spans="1:21" ht="45.75" customHeight="1" x14ac:dyDescent="0.25">
      <c r="A107" s="121" t="s">
        <v>117</v>
      </c>
      <c r="B107" s="114" t="s">
        <v>244</v>
      </c>
      <c r="C107" s="112" t="s">
        <v>487</v>
      </c>
      <c r="D107" s="70" t="s">
        <v>432</v>
      </c>
      <c r="E107" s="70" t="s">
        <v>93</v>
      </c>
      <c r="F107" s="70"/>
      <c r="G107" s="70"/>
      <c r="H107" s="70">
        <v>2025</v>
      </c>
      <c r="I107" s="70">
        <v>110</v>
      </c>
      <c r="J107" s="70" t="s">
        <v>432</v>
      </c>
      <c r="K107" s="70" t="s">
        <v>227</v>
      </c>
      <c r="L107" s="120"/>
      <c r="M107" s="70" t="s">
        <v>95</v>
      </c>
      <c r="N107" s="70">
        <v>1</v>
      </c>
      <c r="O107" s="72">
        <f>T108+T109+T110</f>
        <v>4161</v>
      </c>
      <c r="P107" s="70" t="s">
        <v>431</v>
      </c>
      <c r="Q107" s="70" t="s">
        <v>374</v>
      </c>
      <c r="R107" s="70">
        <v>4.8499999999999996</v>
      </c>
      <c r="S107" s="70">
        <v>1</v>
      </c>
      <c r="T107" s="72">
        <f>S107*R107*O107</f>
        <v>20180.849999999999</v>
      </c>
      <c r="U107" s="70"/>
    </row>
    <row r="108" spans="1:21" ht="45.75" customHeight="1" x14ac:dyDescent="0.25">
      <c r="A108" s="121" t="s">
        <v>117</v>
      </c>
      <c r="B108" s="114" t="s">
        <v>244</v>
      </c>
      <c r="C108" s="112" t="s">
        <v>487</v>
      </c>
      <c r="D108" s="70" t="s">
        <v>438</v>
      </c>
      <c r="E108" s="70" t="s">
        <v>93</v>
      </c>
      <c r="F108" s="70"/>
      <c r="G108" s="70"/>
      <c r="H108" s="70">
        <v>2025</v>
      </c>
      <c r="I108" s="70">
        <v>110</v>
      </c>
      <c r="J108" s="70" t="s">
        <v>438</v>
      </c>
      <c r="K108" s="70" t="s">
        <v>227</v>
      </c>
      <c r="L108" s="120"/>
      <c r="M108" s="70" t="s">
        <v>95</v>
      </c>
      <c r="N108" s="70"/>
      <c r="O108" s="70">
        <v>2</v>
      </c>
      <c r="P108" s="70" t="s">
        <v>435</v>
      </c>
      <c r="Q108" s="70" t="s">
        <v>433</v>
      </c>
      <c r="R108" s="70">
        <v>833</v>
      </c>
      <c r="S108" s="70">
        <v>1</v>
      </c>
      <c r="T108" s="72">
        <f>S108*R108*O108</f>
        <v>1666</v>
      </c>
      <c r="U108" s="70"/>
    </row>
    <row r="109" spans="1:21" ht="45.75" customHeight="1" x14ac:dyDescent="0.25">
      <c r="A109" s="121" t="s">
        <v>117</v>
      </c>
      <c r="B109" s="114" t="s">
        <v>244</v>
      </c>
      <c r="C109" s="112" t="s">
        <v>487</v>
      </c>
      <c r="D109" s="70" t="s">
        <v>439</v>
      </c>
      <c r="E109" s="70" t="s">
        <v>93</v>
      </c>
      <c r="F109" s="70"/>
      <c r="G109" s="70"/>
      <c r="H109" s="70">
        <v>2025</v>
      </c>
      <c r="I109" s="70">
        <v>110</v>
      </c>
      <c r="J109" s="70" t="s">
        <v>439</v>
      </c>
      <c r="K109" s="70" t="s">
        <v>227</v>
      </c>
      <c r="L109" s="120"/>
      <c r="M109" s="70" t="s">
        <v>95</v>
      </c>
      <c r="N109" s="70"/>
      <c r="O109" s="70">
        <v>1</v>
      </c>
      <c r="P109" s="70" t="s">
        <v>436</v>
      </c>
      <c r="Q109" s="70" t="s">
        <v>434</v>
      </c>
      <c r="R109" s="70">
        <v>1220</v>
      </c>
      <c r="S109" s="70">
        <v>1</v>
      </c>
      <c r="T109" s="72">
        <f>S109*R109*O109</f>
        <v>1220</v>
      </c>
      <c r="U109" s="70"/>
    </row>
    <row r="110" spans="1:21" ht="45.75" customHeight="1" x14ac:dyDescent="0.25">
      <c r="A110" s="121" t="s">
        <v>117</v>
      </c>
      <c r="B110" s="114" t="s">
        <v>244</v>
      </c>
      <c r="C110" s="112" t="s">
        <v>487</v>
      </c>
      <c r="D110" s="70" t="s">
        <v>440</v>
      </c>
      <c r="E110" s="70" t="s">
        <v>93</v>
      </c>
      <c r="F110" s="70"/>
      <c r="G110" s="70"/>
      <c r="H110" s="70">
        <v>2025</v>
      </c>
      <c r="I110" s="70">
        <v>110</v>
      </c>
      <c r="J110" s="70" t="s">
        <v>440</v>
      </c>
      <c r="K110" s="70" t="s">
        <v>227</v>
      </c>
      <c r="L110" s="120"/>
      <c r="M110" s="70" t="s">
        <v>95</v>
      </c>
      <c r="N110" s="70"/>
      <c r="O110" s="70">
        <v>1</v>
      </c>
      <c r="P110" s="70" t="s">
        <v>441</v>
      </c>
      <c r="Q110" s="70" t="s">
        <v>437</v>
      </c>
      <c r="R110" s="70">
        <v>1275</v>
      </c>
      <c r="S110" s="70">
        <v>1</v>
      </c>
      <c r="T110" s="72">
        <f>S110*R110*O110</f>
        <v>1275</v>
      </c>
      <c r="U110" s="70"/>
    </row>
    <row r="111" spans="1:21" ht="45.75" customHeight="1" x14ac:dyDescent="0.25">
      <c r="A111" s="121" t="s">
        <v>117</v>
      </c>
      <c r="B111" s="114" t="s">
        <v>244</v>
      </c>
      <c r="C111" s="112" t="s">
        <v>487</v>
      </c>
      <c r="D111" s="70" t="s">
        <v>416</v>
      </c>
      <c r="E111" s="70" t="s">
        <v>93</v>
      </c>
      <c r="F111" s="70"/>
      <c r="G111" s="70"/>
      <c r="H111" s="70">
        <v>2025</v>
      </c>
      <c r="I111" s="70">
        <v>110</v>
      </c>
      <c r="J111" s="70" t="s">
        <v>396</v>
      </c>
      <c r="K111" s="70" t="s">
        <v>227</v>
      </c>
      <c r="L111" s="120"/>
      <c r="M111" s="70" t="s">
        <v>95</v>
      </c>
      <c r="N111" s="70">
        <v>1</v>
      </c>
      <c r="O111" s="70">
        <v>2.2999999999999998</v>
      </c>
      <c r="P111" s="70" t="s">
        <v>185</v>
      </c>
      <c r="Q111" s="70" t="s">
        <v>402</v>
      </c>
      <c r="R111" s="70">
        <v>266.35000000000002</v>
      </c>
      <c r="S111" s="70">
        <v>1.27</v>
      </c>
      <c r="T111" s="72">
        <f t="shared" ref="T111:T121" si="10">S111*R111*O111</f>
        <v>778.00835000000006</v>
      </c>
      <c r="U111" s="70"/>
    </row>
    <row r="112" spans="1:21" ht="45.75" customHeight="1" x14ac:dyDescent="0.25">
      <c r="A112" s="121" t="s">
        <v>117</v>
      </c>
      <c r="B112" s="114" t="s">
        <v>244</v>
      </c>
      <c r="C112" s="112" t="s">
        <v>487</v>
      </c>
      <c r="D112" s="115" t="s">
        <v>416</v>
      </c>
      <c r="E112" s="70" t="s">
        <v>93</v>
      </c>
      <c r="F112" s="70"/>
      <c r="G112" s="70"/>
      <c r="H112" s="70">
        <v>2025</v>
      </c>
      <c r="I112" s="70">
        <v>110</v>
      </c>
      <c r="J112" s="70" t="s">
        <v>397</v>
      </c>
      <c r="K112" s="70" t="s">
        <v>227</v>
      </c>
      <c r="L112" s="120"/>
      <c r="M112" s="70" t="s">
        <v>95</v>
      </c>
      <c r="N112" s="70">
        <v>1</v>
      </c>
      <c r="O112" s="70">
        <v>3</v>
      </c>
      <c r="P112" s="70" t="s">
        <v>185</v>
      </c>
      <c r="Q112" s="70" t="s">
        <v>403</v>
      </c>
      <c r="R112" s="70">
        <v>291.14</v>
      </c>
      <c r="S112" s="70">
        <v>1.27</v>
      </c>
      <c r="T112" s="72">
        <f t="shared" si="10"/>
        <v>1109.2433999999998</v>
      </c>
      <c r="U112" s="70"/>
    </row>
    <row r="113" spans="1:21" ht="45.75" customHeight="1" x14ac:dyDescent="0.25">
      <c r="A113" s="121" t="s">
        <v>117</v>
      </c>
      <c r="B113" s="114" t="s">
        <v>244</v>
      </c>
      <c r="C113" s="112" t="s">
        <v>487</v>
      </c>
      <c r="D113" s="115" t="s">
        <v>416</v>
      </c>
      <c r="E113" s="70" t="s">
        <v>93</v>
      </c>
      <c r="F113" s="70"/>
      <c r="G113" s="70"/>
      <c r="H113" s="70">
        <v>2025</v>
      </c>
      <c r="I113" s="70">
        <v>110</v>
      </c>
      <c r="J113" s="70" t="s">
        <v>398</v>
      </c>
      <c r="K113" s="70" t="s">
        <v>227</v>
      </c>
      <c r="L113" s="120"/>
      <c r="M113" s="70" t="s">
        <v>95</v>
      </c>
      <c r="N113" s="70">
        <v>1</v>
      </c>
      <c r="O113" s="70">
        <v>4</v>
      </c>
      <c r="P113" s="70" t="s">
        <v>185</v>
      </c>
      <c r="Q113" s="70" t="s">
        <v>404</v>
      </c>
      <c r="R113" s="70">
        <v>324.64</v>
      </c>
      <c r="S113" s="70">
        <v>1.27</v>
      </c>
      <c r="T113" s="72">
        <f t="shared" si="10"/>
        <v>1649.1712</v>
      </c>
      <c r="U113" s="70"/>
    </row>
    <row r="114" spans="1:21" ht="45.75" customHeight="1" x14ac:dyDescent="0.25">
      <c r="A114" s="121" t="s">
        <v>117</v>
      </c>
      <c r="B114" s="114" t="s">
        <v>244</v>
      </c>
      <c r="C114" s="112" t="s">
        <v>487</v>
      </c>
      <c r="D114" s="115" t="s">
        <v>416</v>
      </c>
      <c r="E114" s="70" t="s">
        <v>93</v>
      </c>
      <c r="F114" s="70"/>
      <c r="G114" s="70"/>
      <c r="H114" s="70">
        <v>2025</v>
      </c>
      <c r="I114" s="70">
        <v>110</v>
      </c>
      <c r="J114" s="70" t="s">
        <v>399</v>
      </c>
      <c r="K114" s="70" t="s">
        <v>227</v>
      </c>
      <c r="L114" s="120"/>
      <c r="M114" s="70" t="s">
        <v>95</v>
      </c>
      <c r="N114" s="70">
        <v>1</v>
      </c>
      <c r="O114" s="70">
        <v>3.2</v>
      </c>
      <c r="P114" s="70" t="s">
        <v>185</v>
      </c>
      <c r="Q114" s="70" t="s">
        <v>405</v>
      </c>
      <c r="R114" s="70">
        <v>363.18</v>
      </c>
      <c r="S114" s="70">
        <v>1.27</v>
      </c>
      <c r="T114" s="72">
        <f t="shared" si="10"/>
        <v>1475.9635200000002</v>
      </c>
      <c r="U114" s="70"/>
    </row>
    <row r="115" spans="1:21" ht="45.75" customHeight="1" x14ac:dyDescent="0.25">
      <c r="A115" s="121" t="s">
        <v>117</v>
      </c>
      <c r="B115" s="114" t="s">
        <v>244</v>
      </c>
      <c r="C115" s="112" t="s">
        <v>487</v>
      </c>
      <c r="D115" s="115" t="s">
        <v>416</v>
      </c>
      <c r="E115" s="70" t="s">
        <v>93</v>
      </c>
      <c r="F115" s="70"/>
      <c r="G115" s="70"/>
      <c r="H115" s="70">
        <v>2025</v>
      </c>
      <c r="I115" s="70">
        <v>110</v>
      </c>
      <c r="J115" s="70" t="s">
        <v>400</v>
      </c>
      <c r="K115" s="70" t="s">
        <v>227</v>
      </c>
      <c r="L115" s="120"/>
      <c r="M115" s="70" t="s">
        <v>95</v>
      </c>
      <c r="N115" s="70">
        <v>1</v>
      </c>
      <c r="O115" s="70">
        <v>6</v>
      </c>
      <c r="P115" s="70" t="s">
        <v>185</v>
      </c>
      <c r="Q115" s="70" t="s">
        <v>406</v>
      </c>
      <c r="R115" s="70">
        <v>446.85</v>
      </c>
      <c r="S115" s="70">
        <v>1.27</v>
      </c>
      <c r="T115" s="72">
        <f t="shared" si="10"/>
        <v>3404.9970000000003</v>
      </c>
      <c r="U115" s="70"/>
    </row>
    <row r="116" spans="1:21" ht="45.75" customHeight="1" x14ac:dyDescent="0.25">
      <c r="A116" s="121" t="s">
        <v>117</v>
      </c>
      <c r="B116" s="114" t="s">
        <v>244</v>
      </c>
      <c r="C116" s="112" t="s">
        <v>487</v>
      </c>
      <c r="D116" s="115" t="s">
        <v>416</v>
      </c>
      <c r="E116" s="70" t="s">
        <v>93</v>
      </c>
      <c r="F116" s="70"/>
      <c r="G116" s="70"/>
      <c r="H116" s="70">
        <v>2025</v>
      </c>
      <c r="I116" s="70">
        <v>110</v>
      </c>
      <c r="J116" s="70" t="s">
        <v>401</v>
      </c>
      <c r="K116" s="70" t="s">
        <v>227</v>
      </c>
      <c r="L116" s="120"/>
      <c r="M116" s="70" t="s">
        <v>95</v>
      </c>
      <c r="N116" s="70">
        <v>1</v>
      </c>
      <c r="O116" s="70">
        <v>2</v>
      </c>
      <c r="P116" s="70" t="s">
        <v>185</v>
      </c>
      <c r="Q116" s="70" t="s">
        <v>407</v>
      </c>
      <c r="R116" s="70">
        <v>504.24</v>
      </c>
      <c r="S116" s="70">
        <v>1.27</v>
      </c>
      <c r="T116" s="72">
        <f t="shared" si="10"/>
        <v>1280.7696000000001</v>
      </c>
      <c r="U116" s="70"/>
    </row>
    <row r="117" spans="1:21" ht="45.75" customHeight="1" x14ac:dyDescent="0.25">
      <c r="A117" s="121" t="s">
        <v>117</v>
      </c>
      <c r="B117" s="114" t="s">
        <v>244</v>
      </c>
      <c r="C117" s="112" t="s">
        <v>487</v>
      </c>
      <c r="D117" s="115" t="s">
        <v>416</v>
      </c>
      <c r="E117" s="70" t="s">
        <v>93</v>
      </c>
      <c r="F117" s="70"/>
      <c r="G117" s="70"/>
      <c r="H117" s="70">
        <v>2025</v>
      </c>
      <c r="I117" s="70">
        <v>110</v>
      </c>
      <c r="J117" s="70" t="s">
        <v>410</v>
      </c>
      <c r="K117" s="70" t="s">
        <v>227</v>
      </c>
      <c r="L117" s="120"/>
      <c r="M117" s="70" t="s">
        <v>95</v>
      </c>
      <c r="N117" s="70">
        <v>1</v>
      </c>
      <c r="O117" s="70">
        <v>4</v>
      </c>
      <c r="P117" s="70" t="s">
        <v>185</v>
      </c>
      <c r="Q117" s="70" t="s">
        <v>408</v>
      </c>
      <c r="R117" s="70">
        <v>537.47</v>
      </c>
      <c r="S117" s="70">
        <v>1.27</v>
      </c>
      <c r="T117" s="72">
        <f t="shared" si="10"/>
        <v>2730.3476000000001</v>
      </c>
      <c r="U117" s="70"/>
    </row>
    <row r="118" spans="1:21" ht="45.75" customHeight="1" x14ac:dyDescent="0.25">
      <c r="A118" s="121" t="s">
        <v>117</v>
      </c>
      <c r="B118" s="114" t="s">
        <v>244</v>
      </c>
      <c r="C118" s="112" t="s">
        <v>487</v>
      </c>
      <c r="D118" s="115" t="s">
        <v>416</v>
      </c>
      <c r="E118" s="70" t="s">
        <v>93</v>
      </c>
      <c r="F118" s="70"/>
      <c r="G118" s="70"/>
      <c r="H118" s="70">
        <v>2025</v>
      </c>
      <c r="I118" s="70">
        <v>110</v>
      </c>
      <c r="J118" s="70" t="s">
        <v>411</v>
      </c>
      <c r="K118" s="70" t="s">
        <v>227</v>
      </c>
      <c r="L118" s="120"/>
      <c r="M118" s="70" t="s">
        <v>95</v>
      </c>
      <c r="N118" s="70">
        <v>1</v>
      </c>
      <c r="O118" s="70">
        <v>3.6</v>
      </c>
      <c r="P118" s="70" t="s">
        <v>185</v>
      </c>
      <c r="Q118" s="70" t="s">
        <v>409</v>
      </c>
      <c r="R118" s="70">
        <v>658.25</v>
      </c>
      <c r="S118" s="70">
        <v>1.27</v>
      </c>
      <c r="T118" s="72">
        <f t="shared" si="10"/>
        <v>3009.5189999999998</v>
      </c>
      <c r="U118" s="70"/>
    </row>
    <row r="119" spans="1:21" ht="45.75" customHeight="1" x14ac:dyDescent="0.25">
      <c r="A119" s="121" t="s">
        <v>117</v>
      </c>
      <c r="B119" s="114" t="s">
        <v>244</v>
      </c>
      <c r="C119" s="112" t="s">
        <v>487</v>
      </c>
      <c r="D119" s="115" t="s">
        <v>416</v>
      </c>
      <c r="E119" s="70" t="s">
        <v>93</v>
      </c>
      <c r="F119" s="70"/>
      <c r="G119" s="70"/>
      <c r="H119" s="70">
        <v>2025</v>
      </c>
      <c r="I119" s="70">
        <v>110</v>
      </c>
      <c r="J119" s="70" t="s">
        <v>414</v>
      </c>
      <c r="K119" s="70" t="s">
        <v>227</v>
      </c>
      <c r="L119" s="120"/>
      <c r="M119" s="70" t="s">
        <v>95</v>
      </c>
      <c r="N119" s="70">
        <v>1</v>
      </c>
      <c r="O119" s="70">
        <v>4</v>
      </c>
      <c r="P119" s="70" t="s">
        <v>185</v>
      </c>
      <c r="Q119" s="70" t="s">
        <v>412</v>
      </c>
      <c r="R119" s="70">
        <v>798.88</v>
      </c>
      <c r="S119" s="70">
        <v>1.27</v>
      </c>
      <c r="T119" s="72">
        <f t="shared" si="10"/>
        <v>4058.3103999999998</v>
      </c>
      <c r="U119" s="70"/>
    </row>
    <row r="120" spans="1:21" ht="45.75" customHeight="1" x14ac:dyDescent="0.25">
      <c r="A120" s="121" t="s">
        <v>117</v>
      </c>
      <c r="B120" s="114" t="s">
        <v>244</v>
      </c>
      <c r="C120" s="112" t="s">
        <v>487</v>
      </c>
      <c r="D120" s="115" t="s">
        <v>416</v>
      </c>
      <c r="E120" s="70" t="s">
        <v>93</v>
      </c>
      <c r="F120" s="70"/>
      <c r="G120" s="70"/>
      <c r="H120" s="70">
        <v>2025</v>
      </c>
      <c r="I120" s="70">
        <v>110</v>
      </c>
      <c r="J120" s="70" t="s">
        <v>415</v>
      </c>
      <c r="K120" s="70" t="s">
        <v>227</v>
      </c>
      <c r="L120" s="120"/>
      <c r="M120" s="70" t="s">
        <v>95</v>
      </c>
      <c r="N120" s="70">
        <v>1</v>
      </c>
      <c r="O120" s="70">
        <v>6</v>
      </c>
      <c r="P120" s="70" t="s">
        <v>185</v>
      </c>
      <c r="Q120" s="70" t="s">
        <v>413</v>
      </c>
      <c r="R120" s="70">
        <v>1162.22</v>
      </c>
      <c r="S120" s="70">
        <v>1.27</v>
      </c>
      <c r="T120" s="72">
        <f t="shared" si="10"/>
        <v>8856.1164000000008</v>
      </c>
      <c r="U120" s="70"/>
    </row>
    <row r="121" spans="1:21" ht="45.75" customHeight="1" x14ac:dyDescent="0.25">
      <c r="A121" s="121" t="s">
        <v>117</v>
      </c>
      <c r="B121" s="114" t="s">
        <v>244</v>
      </c>
      <c r="C121" s="112" t="s">
        <v>487</v>
      </c>
      <c r="D121" s="115" t="s">
        <v>180</v>
      </c>
      <c r="E121" s="70" t="s">
        <v>93</v>
      </c>
      <c r="F121" s="70"/>
      <c r="G121" s="70"/>
      <c r="H121" s="70">
        <v>2025</v>
      </c>
      <c r="I121" s="70">
        <v>110</v>
      </c>
      <c r="J121" s="70" t="s">
        <v>180</v>
      </c>
      <c r="K121" s="70" t="s">
        <v>227</v>
      </c>
      <c r="L121" s="120"/>
      <c r="M121" s="70" t="s">
        <v>95</v>
      </c>
      <c r="N121" s="70">
        <v>1</v>
      </c>
      <c r="O121" s="70">
        <v>1</v>
      </c>
      <c r="P121" s="70" t="s">
        <v>57</v>
      </c>
      <c r="Q121" s="70" t="s">
        <v>58</v>
      </c>
      <c r="R121" s="70">
        <v>10637.53</v>
      </c>
      <c r="S121" s="80">
        <v>1</v>
      </c>
      <c r="T121" s="72">
        <f t="shared" si="10"/>
        <v>10637.53</v>
      </c>
      <c r="U121" s="70"/>
    </row>
    <row r="122" spans="1:21" ht="45.75" customHeight="1" x14ac:dyDescent="0.25">
      <c r="A122" s="121" t="s">
        <v>117</v>
      </c>
      <c r="B122" s="114" t="s">
        <v>244</v>
      </c>
      <c r="C122" s="112" t="s">
        <v>487</v>
      </c>
      <c r="D122" s="115" t="s">
        <v>364</v>
      </c>
      <c r="E122" s="114"/>
      <c r="F122" s="112"/>
      <c r="G122" s="121"/>
      <c r="H122" s="70">
        <v>2025</v>
      </c>
      <c r="I122" s="70">
        <v>110</v>
      </c>
      <c r="J122" s="70" t="s">
        <v>364</v>
      </c>
      <c r="K122" s="70" t="s">
        <v>227</v>
      </c>
      <c r="L122" s="120"/>
      <c r="M122" s="70" t="s">
        <v>95</v>
      </c>
      <c r="N122" s="70">
        <v>2</v>
      </c>
      <c r="O122" s="70"/>
      <c r="P122" s="70"/>
      <c r="Q122" s="70"/>
      <c r="R122" s="70"/>
      <c r="S122" s="70"/>
      <c r="T122" s="80">
        <f>SUM(T81:T107,T121)</f>
        <v>366843.47859999997</v>
      </c>
      <c r="U122" s="70"/>
    </row>
    <row r="123" spans="1:21" ht="45.75" customHeight="1" x14ac:dyDescent="0.25">
      <c r="A123" s="121" t="s">
        <v>117</v>
      </c>
      <c r="B123" s="129" t="s">
        <v>245</v>
      </c>
      <c r="C123" s="112" t="s">
        <v>488</v>
      </c>
      <c r="D123" s="70" t="s">
        <v>349</v>
      </c>
      <c r="E123" s="70" t="s">
        <v>93</v>
      </c>
      <c r="F123" s="70"/>
      <c r="G123" s="70"/>
      <c r="H123" s="70">
        <v>2025</v>
      </c>
      <c r="I123" s="70">
        <v>110</v>
      </c>
      <c r="J123" s="70" t="s">
        <v>451</v>
      </c>
      <c r="K123" s="70" t="s">
        <v>227</v>
      </c>
      <c r="L123" s="120"/>
      <c r="M123" s="70" t="s">
        <v>95</v>
      </c>
      <c r="N123" s="70">
        <v>1</v>
      </c>
      <c r="O123" s="72">
        <v>16</v>
      </c>
      <c r="P123" s="120" t="s">
        <v>149</v>
      </c>
      <c r="Q123" s="120" t="s">
        <v>445</v>
      </c>
      <c r="R123" s="72">
        <v>234.29</v>
      </c>
      <c r="S123" s="70">
        <v>1.27</v>
      </c>
      <c r="T123" s="80">
        <f>S123*R123*O123</f>
        <v>4760.7727999999997</v>
      </c>
      <c r="U123" s="70"/>
    </row>
    <row r="124" spans="1:21" ht="45.75" customHeight="1" x14ac:dyDescent="0.25">
      <c r="A124" s="121" t="s">
        <v>117</v>
      </c>
      <c r="B124" s="114" t="s">
        <v>245</v>
      </c>
      <c r="C124" s="112" t="s">
        <v>488</v>
      </c>
      <c r="D124" s="70" t="s">
        <v>446</v>
      </c>
      <c r="E124" s="70" t="s">
        <v>93</v>
      </c>
      <c r="F124" s="70"/>
      <c r="G124" s="70"/>
      <c r="H124" s="70">
        <v>2025</v>
      </c>
      <c r="I124" s="70">
        <v>110</v>
      </c>
      <c r="J124" s="70" t="s">
        <v>180</v>
      </c>
      <c r="K124" s="70" t="s">
        <v>227</v>
      </c>
      <c r="L124" s="120"/>
      <c r="M124" s="70" t="s">
        <v>95</v>
      </c>
      <c r="N124" s="70">
        <v>1</v>
      </c>
      <c r="O124" s="70">
        <v>1</v>
      </c>
      <c r="P124" s="70" t="s">
        <v>57</v>
      </c>
      <c r="Q124" s="70" t="s">
        <v>71</v>
      </c>
      <c r="R124" s="72">
        <v>99.28</v>
      </c>
      <c r="S124" s="80">
        <v>1</v>
      </c>
      <c r="T124" s="72">
        <f t="shared" ref="T124" si="11">S124*R124*O124</f>
        <v>99.28</v>
      </c>
      <c r="U124" s="70"/>
    </row>
    <row r="125" spans="1:21" ht="45.75" customHeight="1" x14ac:dyDescent="0.25">
      <c r="A125" s="121" t="s">
        <v>117</v>
      </c>
      <c r="B125" s="114" t="s">
        <v>245</v>
      </c>
      <c r="C125" s="112" t="s">
        <v>488</v>
      </c>
      <c r="D125" s="70" t="s">
        <v>364</v>
      </c>
      <c r="E125" s="70" t="s">
        <v>93</v>
      </c>
      <c r="F125" s="70"/>
      <c r="G125" s="70"/>
      <c r="H125" s="70">
        <v>2025</v>
      </c>
      <c r="I125" s="70">
        <v>110</v>
      </c>
      <c r="J125" s="70" t="s">
        <v>449</v>
      </c>
      <c r="K125" s="70" t="s">
        <v>227</v>
      </c>
      <c r="L125" s="120"/>
      <c r="M125" s="70" t="s">
        <v>95</v>
      </c>
      <c r="N125" s="70">
        <v>1</v>
      </c>
      <c r="O125" s="70"/>
      <c r="P125" s="70"/>
      <c r="Q125" s="70"/>
      <c r="R125" s="70"/>
      <c r="S125" s="70"/>
      <c r="T125" s="72">
        <f>SUM(T123:T124)</f>
        <v>4860.0527999999995</v>
      </c>
      <c r="U125" s="70"/>
    </row>
    <row r="126" spans="1:21" ht="69.75" customHeight="1" x14ac:dyDescent="0.25">
      <c r="A126" s="121" t="s">
        <v>117</v>
      </c>
      <c r="B126" s="129" t="s">
        <v>246</v>
      </c>
      <c r="C126" s="112" t="s">
        <v>489</v>
      </c>
      <c r="D126" s="70" t="s">
        <v>456</v>
      </c>
      <c r="E126" s="70" t="s">
        <v>90</v>
      </c>
      <c r="F126" s="70"/>
      <c r="G126" s="70" t="s">
        <v>102</v>
      </c>
      <c r="H126" s="70" t="s">
        <v>7</v>
      </c>
      <c r="I126" s="70">
        <v>10</v>
      </c>
      <c r="J126" s="70" t="s">
        <v>280</v>
      </c>
      <c r="K126" s="70" t="s">
        <v>227</v>
      </c>
      <c r="L126" s="120">
        <v>44439</v>
      </c>
      <c r="M126" s="70" t="s">
        <v>95</v>
      </c>
      <c r="N126" s="70">
        <v>1</v>
      </c>
      <c r="O126" s="116">
        <v>0</v>
      </c>
      <c r="P126" s="116" t="s">
        <v>148</v>
      </c>
      <c r="Q126" s="117" t="s">
        <v>188</v>
      </c>
      <c r="R126" s="70">
        <v>2968.9</v>
      </c>
      <c r="S126" s="70">
        <v>1.27</v>
      </c>
      <c r="T126" s="80">
        <f t="shared" ref="T126:T127" si="12">S126*R126*O126</f>
        <v>0</v>
      </c>
      <c r="U126" s="70"/>
    </row>
    <row r="127" spans="1:21" ht="69.75" customHeight="1" x14ac:dyDescent="0.25">
      <c r="A127" s="121" t="s">
        <v>117</v>
      </c>
      <c r="B127" s="114" t="s">
        <v>246</v>
      </c>
      <c r="C127" s="112" t="s">
        <v>489</v>
      </c>
      <c r="D127" s="70" t="s">
        <v>181</v>
      </c>
      <c r="E127" s="70" t="s">
        <v>213</v>
      </c>
      <c r="F127" s="70"/>
      <c r="G127" s="70" t="s">
        <v>102</v>
      </c>
      <c r="H127" s="70" t="s">
        <v>7</v>
      </c>
      <c r="I127" s="70">
        <v>10</v>
      </c>
      <c r="J127" s="70" t="s">
        <v>269</v>
      </c>
      <c r="K127" s="70" t="s">
        <v>227</v>
      </c>
      <c r="L127" s="120"/>
      <c r="M127" s="70" t="s">
        <v>95</v>
      </c>
      <c r="N127" s="70">
        <v>1</v>
      </c>
      <c r="O127" s="70">
        <v>0</v>
      </c>
      <c r="P127" s="70" t="s">
        <v>271</v>
      </c>
      <c r="Q127" s="70" t="s">
        <v>270</v>
      </c>
      <c r="R127" s="70">
        <v>1058.83</v>
      </c>
      <c r="S127" s="70">
        <v>1.27</v>
      </c>
      <c r="T127" s="80">
        <f t="shared" si="12"/>
        <v>0</v>
      </c>
      <c r="U127" s="70"/>
    </row>
    <row r="128" spans="1:21" ht="69.75" customHeight="1" x14ac:dyDescent="0.25">
      <c r="A128" s="121" t="s">
        <v>117</v>
      </c>
      <c r="B128" s="114" t="s">
        <v>246</v>
      </c>
      <c r="C128" s="112" t="s">
        <v>489</v>
      </c>
      <c r="D128" s="70" t="s">
        <v>279</v>
      </c>
      <c r="E128" s="70" t="s">
        <v>136</v>
      </c>
      <c r="F128" s="70"/>
      <c r="G128" s="70" t="s">
        <v>102</v>
      </c>
      <c r="H128" s="70" t="s">
        <v>7</v>
      </c>
      <c r="I128" s="70">
        <v>10</v>
      </c>
      <c r="J128" s="70" t="s">
        <v>273</v>
      </c>
      <c r="K128" s="70" t="s">
        <v>227</v>
      </c>
      <c r="L128" s="120"/>
      <c r="M128" s="70" t="s">
        <v>95</v>
      </c>
      <c r="N128" s="70">
        <v>1</v>
      </c>
      <c r="O128" s="70">
        <v>19</v>
      </c>
      <c r="P128" s="70" t="s">
        <v>271</v>
      </c>
      <c r="Q128" s="70" t="s">
        <v>272</v>
      </c>
      <c r="R128" s="70">
        <v>1495.46</v>
      </c>
      <c r="S128" s="70">
        <v>1.27</v>
      </c>
      <c r="T128" s="80">
        <f t="shared" ref="T128:T129" si="13">S128*R128*O128</f>
        <v>36085.449800000002</v>
      </c>
      <c r="U128" s="70"/>
    </row>
    <row r="129" spans="1:21" ht="69.75" customHeight="1" x14ac:dyDescent="0.25">
      <c r="A129" s="121" t="s">
        <v>117</v>
      </c>
      <c r="B129" s="114" t="s">
        <v>246</v>
      </c>
      <c r="C129" s="112" t="s">
        <v>489</v>
      </c>
      <c r="D129" s="70" t="s">
        <v>180</v>
      </c>
      <c r="E129" s="70"/>
      <c r="F129" s="70"/>
      <c r="G129" s="70" t="s">
        <v>102</v>
      </c>
      <c r="H129" s="70" t="s">
        <v>7</v>
      </c>
      <c r="I129" s="70">
        <v>10</v>
      </c>
      <c r="J129" s="70" t="s">
        <v>275</v>
      </c>
      <c r="K129" s="70" t="s">
        <v>227</v>
      </c>
      <c r="L129" s="120"/>
      <c r="M129" s="70" t="s">
        <v>95</v>
      </c>
      <c r="N129" s="70">
        <v>1</v>
      </c>
      <c r="O129" s="70">
        <v>1</v>
      </c>
      <c r="P129" s="70" t="s">
        <v>57</v>
      </c>
      <c r="Q129" s="70" t="s">
        <v>450</v>
      </c>
      <c r="R129" s="70">
        <v>2127.5100000000002</v>
      </c>
      <c r="S129" s="70">
        <v>1</v>
      </c>
      <c r="T129" s="80">
        <f t="shared" si="13"/>
        <v>2127.5100000000002</v>
      </c>
      <c r="U129" s="70"/>
    </row>
    <row r="130" spans="1:21" ht="69.75" customHeight="1" x14ac:dyDescent="0.25">
      <c r="A130" s="121" t="s">
        <v>117</v>
      </c>
      <c r="B130" s="114" t="s">
        <v>246</v>
      </c>
      <c r="C130" s="112" t="s">
        <v>489</v>
      </c>
      <c r="D130" s="70" t="s">
        <v>183</v>
      </c>
      <c r="E130" s="70"/>
      <c r="F130" s="70"/>
      <c r="G130" s="70" t="s">
        <v>102</v>
      </c>
      <c r="H130" s="70" t="s">
        <v>7</v>
      </c>
      <c r="I130" s="70">
        <v>10</v>
      </c>
      <c r="J130" s="70" t="s">
        <v>7</v>
      </c>
      <c r="K130" s="70" t="s">
        <v>227</v>
      </c>
      <c r="L130" s="120"/>
      <c r="M130" s="70" t="s">
        <v>95</v>
      </c>
      <c r="N130" s="70">
        <v>1</v>
      </c>
      <c r="O130" s="70" t="s">
        <v>7</v>
      </c>
      <c r="P130" s="70" t="s">
        <v>7</v>
      </c>
      <c r="Q130" s="70" t="s">
        <v>7</v>
      </c>
      <c r="R130" s="70" t="s">
        <v>7</v>
      </c>
      <c r="S130" s="70" t="s">
        <v>7</v>
      </c>
      <c r="T130" s="80">
        <f>SUM(T126:T129)</f>
        <v>38212.959800000004</v>
      </c>
      <c r="U130" s="70"/>
    </row>
    <row r="131" spans="1:21" ht="60.75" customHeight="1" x14ac:dyDescent="0.25">
      <c r="A131" s="121" t="s">
        <v>117</v>
      </c>
      <c r="B131" s="129" t="s">
        <v>247</v>
      </c>
      <c r="C131" s="112" t="s">
        <v>497</v>
      </c>
      <c r="D131" s="70" t="s">
        <v>181</v>
      </c>
      <c r="E131" s="70" t="s">
        <v>213</v>
      </c>
      <c r="F131" s="70"/>
      <c r="G131" s="70" t="s">
        <v>102</v>
      </c>
      <c r="H131" s="70">
        <v>2025</v>
      </c>
      <c r="I131" s="70">
        <v>10</v>
      </c>
      <c r="J131" s="70" t="s">
        <v>269</v>
      </c>
      <c r="K131" s="70" t="s">
        <v>227</v>
      </c>
      <c r="L131" s="120"/>
      <c r="M131" s="70" t="s">
        <v>95</v>
      </c>
      <c r="N131" s="70">
        <v>1</v>
      </c>
      <c r="O131" s="70">
        <v>0</v>
      </c>
      <c r="P131" s="70" t="s">
        <v>271</v>
      </c>
      <c r="Q131" s="70" t="s">
        <v>270</v>
      </c>
      <c r="R131" s="70">
        <v>1058.83</v>
      </c>
      <c r="S131" s="70">
        <v>1.27</v>
      </c>
      <c r="T131" s="80">
        <f>S131*R131*O131</f>
        <v>0</v>
      </c>
      <c r="U131" s="70"/>
    </row>
    <row r="132" spans="1:21" ht="45.75" customHeight="1" x14ac:dyDescent="0.25">
      <c r="A132" s="121" t="s">
        <v>117</v>
      </c>
      <c r="B132" s="114" t="s">
        <v>247</v>
      </c>
      <c r="C132" s="112" t="s">
        <v>497</v>
      </c>
      <c r="D132" s="70" t="s">
        <v>279</v>
      </c>
      <c r="E132" s="70" t="s">
        <v>136</v>
      </c>
      <c r="F132" s="70"/>
      <c r="G132" s="70" t="s">
        <v>102</v>
      </c>
      <c r="H132" s="70">
        <v>2025</v>
      </c>
      <c r="I132" s="70">
        <v>10</v>
      </c>
      <c r="J132" s="70" t="s">
        <v>273</v>
      </c>
      <c r="K132" s="70" t="s">
        <v>227</v>
      </c>
      <c r="L132" s="120"/>
      <c r="M132" s="70" t="s">
        <v>95</v>
      </c>
      <c r="N132" s="70">
        <v>1</v>
      </c>
      <c r="O132" s="70">
        <v>8</v>
      </c>
      <c r="P132" s="70" t="s">
        <v>271</v>
      </c>
      <c r="Q132" s="70" t="s">
        <v>272</v>
      </c>
      <c r="R132" s="70">
        <v>1495.46</v>
      </c>
      <c r="S132" s="70">
        <v>1.27</v>
      </c>
      <c r="T132" s="80">
        <f>S132*R132*O132</f>
        <v>15193.873600000001</v>
      </c>
      <c r="U132" s="70"/>
    </row>
    <row r="133" spans="1:21" ht="45.75" customHeight="1" x14ac:dyDescent="0.25">
      <c r="A133" s="121" t="s">
        <v>117</v>
      </c>
      <c r="B133" s="114" t="s">
        <v>247</v>
      </c>
      <c r="C133" s="112" t="s">
        <v>497</v>
      </c>
      <c r="D133" s="70" t="s">
        <v>180</v>
      </c>
      <c r="E133" s="70"/>
      <c r="F133" s="70"/>
      <c r="G133" s="70" t="s">
        <v>102</v>
      </c>
      <c r="H133" s="70">
        <v>2025</v>
      </c>
      <c r="I133" s="70">
        <v>10</v>
      </c>
      <c r="J133" s="70" t="s">
        <v>275</v>
      </c>
      <c r="K133" s="70" t="s">
        <v>227</v>
      </c>
      <c r="L133" s="120"/>
      <c r="M133" s="70" t="s">
        <v>95</v>
      </c>
      <c r="N133" s="70">
        <v>1</v>
      </c>
      <c r="O133" s="70">
        <v>1</v>
      </c>
      <c r="P133" s="70" t="s">
        <v>57</v>
      </c>
      <c r="Q133" s="70" t="s">
        <v>274</v>
      </c>
      <c r="R133" s="70">
        <v>425.5</v>
      </c>
      <c r="S133" s="70">
        <v>1</v>
      </c>
      <c r="T133" s="80">
        <f>S133*R133*O133</f>
        <v>425.5</v>
      </c>
      <c r="U133" s="70"/>
    </row>
    <row r="134" spans="1:21" ht="45.75" customHeight="1" x14ac:dyDescent="0.25">
      <c r="A134" s="121" t="s">
        <v>117</v>
      </c>
      <c r="B134" s="114" t="s">
        <v>247</v>
      </c>
      <c r="C134" s="112" t="s">
        <v>497</v>
      </c>
      <c r="D134" s="70" t="s">
        <v>183</v>
      </c>
      <c r="E134" s="70"/>
      <c r="F134" s="70"/>
      <c r="G134" s="70" t="s">
        <v>102</v>
      </c>
      <c r="H134" s="70">
        <v>2025</v>
      </c>
      <c r="I134" s="70">
        <v>10</v>
      </c>
      <c r="J134" s="70" t="s">
        <v>7</v>
      </c>
      <c r="K134" s="70" t="s">
        <v>227</v>
      </c>
      <c r="L134" s="120"/>
      <c r="M134" s="70" t="s">
        <v>95</v>
      </c>
      <c r="N134" s="70">
        <v>1</v>
      </c>
      <c r="O134" s="70" t="s">
        <v>7</v>
      </c>
      <c r="P134" s="70" t="s">
        <v>7</v>
      </c>
      <c r="Q134" s="70" t="s">
        <v>7</v>
      </c>
      <c r="R134" s="70" t="s">
        <v>7</v>
      </c>
      <c r="S134" s="70" t="s">
        <v>7</v>
      </c>
      <c r="T134" s="80">
        <f>SUM(T131:T133)</f>
        <v>15619.373600000001</v>
      </c>
      <c r="U134" s="70"/>
    </row>
    <row r="135" spans="1:21" ht="59.25" customHeight="1" x14ac:dyDescent="0.25">
      <c r="A135" s="121" t="s">
        <v>117</v>
      </c>
      <c r="B135" s="129" t="s">
        <v>248</v>
      </c>
      <c r="C135" s="112" t="s">
        <v>490</v>
      </c>
      <c r="D135" s="70" t="s">
        <v>181</v>
      </c>
      <c r="E135" s="70" t="s">
        <v>213</v>
      </c>
      <c r="F135" s="70"/>
      <c r="G135" s="70" t="s">
        <v>102</v>
      </c>
      <c r="H135" s="70">
        <v>2025</v>
      </c>
      <c r="I135" s="70">
        <v>10</v>
      </c>
      <c r="J135" s="70" t="s">
        <v>277</v>
      </c>
      <c r="K135" s="70" t="s">
        <v>227</v>
      </c>
      <c r="L135" s="120"/>
      <c r="M135" s="70" t="s">
        <v>95</v>
      </c>
      <c r="N135" s="70">
        <v>1</v>
      </c>
      <c r="O135" s="70">
        <v>0</v>
      </c>
      <c r="P135" s="70" t="s">
        <v>271</v>
      </c>
      <c r="Q135" s="70" t="s">
        <v>278</v>
      </c>
      <c r="R135" s="70">
        <v>780.72</v>
      </c>
      <c r="S135" s="70">
        <v>1.27</v>
      </c>
      <c r="T135" s="80">
        <f>S135*R135*O135</f>
        <v>0</v>
      </c>
      <c r="U135" s="70"/>
    </row>
    <row r="136" spans="1:21" ht="45.75" customHeight="1" x14ac:dyDescent="0.25">
      <c r="A136" s="121" t="s">
        <v>117</v>
      </c>
      <c r="B136" s="114" t="s">
        <v>248</v>
      </c>
      <c r="C136" s="112" t="s">
        <v>490</v>
      </c>
      <c r="D136" s="70" t="s">
        <v>279</v>
      </c>
      <c r="E136" s="70" t="s">
        <v>136</v>
      </c>
      <c r="F136" s="70"/>
      <c r="G136" s="70" t="s">
        <v>102</v>
      </c>
      <c r="H136" s="70">
        <v>2025</v>
      </c>
      <c r="I136" s="70">
        <v>10</v>
      </c>
      <c r="J136" s="70" t="s">
        <v>273</v>
      </c>
      <c r="K136" s="70" t="s">
        <v>227</v>
      </c>
      <c r="L136" s="120"/>
      <c r="M136" s="70" t="s">
        <v>95</v>
      </c>
      <c r="N136" s="70">
        <v>1</v>
      </c>
      <c r="O136" s="70">
        <v>8</v>
      </c>
      <c r="P136" s="70" t="s">
        <v>271</v>
      </c>
      <c r="Q136" s="70" t="s">
        <v>272</v>
      </c>
      <c r="R136" s="70">
        <v>1495.46</v>
      </c>
      <c r="S136" s="70">
        <v>1.27</v>
      </c>
      <c r="T136" s="80">
        <f>S136*R136*O136</f>
        <v>15193.873600000001</v>
      </c>
      <c r="U136" s="70"/>
    </row>
    <row r="137" spans="1:21" ht="45.75" customHeight="1" x14ac:dyDescent="0.25">
      <c r="A137" s="121" t="s">
        <v>117</v>
      </c>
      <c r="B137" s="114" t="s">
        <v>248</v>
      </c>
      <c r="C137" s="112" t="s">
        <v>490</v>
      </c>
      <c r="D137" s="70" t="s">
        <v>180</v>
      </c>
      <c r="E137" s="70"/>
      <c r="F137" s="70"/>
      <c r="G137" s="70" t="s">
        <v>102</v>
      </c>
      <c r="H137" s="70">
        <v>2025</v>
      </c>
      <c r="I137" s="70">
        <v>10</v>
      </c>
      <c r="J137" s="70" t="s">
        <v>275</v>
      </c>
      <c r="K137" s="70" t="s">
        <v>227</v>
      </c>
      <c r="L137" s="120"/>
      <c r="M137" s="70" t="s">
        <v>95</v>
      </c>
      <c r="N137" s="70">
        <v>1</v>
      </c>
      <c r="O137" s="70">
        <v>1</v>
      </c>
      <c r="P137" s="70" t="s">
        <v>57</v>
      </c>
      <c r="Q137" s="70" t="s">
        <v>274</v>
      </c>
      <c r="R137" s="70">
        <v>425.5</v>
      </c>
      <c r="S137" s="70">
        <v>1</v>
      </c>
      <c r="T137" s="80">
        <f>S137*R137*O137</f>
        <v>425.5</v>
      </c>
      <c r="U137" s="70"/>
    </row>
    <row r="138" spans="1:21" ht="45.75" customHeight="1" x14ac:dyDescent="0.25">
      <c r="A138" s="121" t="s">
        <v>117</v>
      </c>
      <c r="B138" s="114" t="s">
        <v>248</v>
      </c>
      <c r="C138" s="112" t="s">
        <v>490</v>
      </c>
      <c r="D138" s="70" t="s">
        <v>183</v>
      </c>
      <c r="E138" s="70"/>
      <c r="F138" s="70"/>
      <c r="G138" s="70" t="s">
        <v>102</v>
      </c>
      <c r="H138" s="70">
        <v>2025</v>
      </c>
      <c r="I138" s="70">
        <v>10</v>
      </c>
      <c r="J138" s="70" t="s">
        <v>7</v>
      </c>
      <c r="K138" s="70" t="s">
        <v>227</v>
      </c>
      <c r="L138" s="120"/>
      <c r="M138" s="70" t="s">
        <v>95</v>
      </c>
      <c r="N138" s="70">
        <v>1</v>
      </c>
      <c r="O138" s="70" t="s">
        <v>7</v>
      </c>
      <c r="P138" s="70" t="s">
        <v>7</v>
      </c>
      <c r="Q138" s="70" t="s">
        <v>7</v>
      </c>
      <c r="R138" s="70" t="s">
        <v>7</v>
      </c>
      <c r="S138" s="70" t="s">
        <v>7</v>
      </c>
      <c r="T138" s="80">
        <f>SUM(T135:T137)</f>
        <v>15619.373600000001</v>
      </c>
      <c r="U138" s="70"/>
    </row>
    <row r="139" spans="1:21" ht="54.75" customHeight="1" x14ac:dyDescent="0.25">
      <c r="A139" s="121" t="s">
        <v>117</v>
      </c>
      <c r="B139" s="129" t="s">
        <v>249</v>
      </c>
      <c r="C139" s="112" t="s">
        <v>491</v>
      </c>
      <c r="D139" s="70" t="s">
        <v>181</v>
      </c>
      <c r="E139" s="70" t="s">
        <v>213</v>
      </c>
      <c r="F139" s="70"/>
      <c r="G139" s="70" t="s">
        <v>102</v>
      </c>
      <c r="H139" s="70">
        <v>2026</v>
      </c>
      <c r="I139" s="70">
        <v>10</v>
      </c>
      <c r="J139" s="70" t="s">
        <v>269</v>
      </c>
      <c r="K139" s="70" t="s">
        <v>227</v>
      </c>
      <c r="L139" s="120"/>
      <c r="M139" s="70" t="s">
        <v>95</v>
      </c>
      <c r="N139" s="70">
        <v>1</v>
      </c>
      <c r="O139" s="70">
        <v>0</v>
      </c>
      <c r="P139" s="70" t="s">
        <v>271</v>
      </c>
      <c r="Q139" s="70" t="s">
        <v>270</v>
      </c>
      <c r="R139" s="70">
        <v>1058.83</v>
      </c>
      <c r="S139" s="70">
        <v>1.27</v>
      </c>
      <c r="T139" s="80">
        <f>S139*R139*O139</f>
        <v>0</v>
      </c>
      <c r="U139" s="70"/>
    </row>
    <row r="140" spans="1:21" ht="54.75" customHeight="1" x14ac:dyDescent="0.25">
      <c r="A140" s="121" t="s">
        <v>117</v>
      </c>
      <c r="B140" s="114" t="s">
        <v>249</v>
      </c>
      <c r="C140" s="112" t="s">
        <v>491</v>
      </c>
      <c r="D140" s="70" t="s">
        <v>279</v>
      </c>
      <c r="E140" s="70" t="s">
        <v>136</v>
      </c>
      <c r="F140" s="70"/>
      <c r="G140" s="70" t="s">
        <v>102</v>
      </c>
      <c r="H140" s="70">
        <v>2026</v>
      </c>
      <c r="I140" s="70">
        <v>10</v>
      </c>
      <c r="J140" s="70" t="s">
        <v>273</v>
      </c>
      <c r="K140" s="70" t="s">
        <v>227</v>
      </c>
      <c r="L140" s="120"/>
      <c r="M140" s="70" t="s">
        <v>95</v>
      </c>
      <c r="N140" s="70">
        <v>1</v>
      </c>
      <c r="O140" s="70">
        <v>8</v>
      </c>
      <c r="P140" s="70" t="s">
        <v>271</v>
      </c>
      <c r="Q140" s="70" t="s">
        <v>272</v>
      </c>
      <c r="R140" s="70">
        <v>1495.46</v>
      </c>
      <c r="S140" s="70">
        <v>1.27</v>
      </c>
      <c r="T140" s="80">
        <f>S140*R140*O140</f>
        <v>15193.873600000001</v>
      </c>
      <c r="U140" s="70"/>
    </row>
    <row r="141" spans="1:21" ht="54.75" customHeight="1" x14ac:dyDescent="0.25">
      <c r="A141" s="121" t="s">
        <v>117</v>
      </c>
      <c r="B141" s="114" t="s">
        <v>249</v>
      </c>
      <c r="C141" s="112" t="s">
        <v>491</v>
      </c>
      <c r="D141" s="70" t="s">
        <v>180</v>
      </c>
      <c r="E141" s="70"/>
      <c r="F141" s="70"/>
      <c r="G141" s="70" t="s">
        <v>102</v>
      </c>
      <c r="H141" s="70">
        <v>2026</v>
      </c>
      <c r="I141" s="70">
        <v>10</v>
      </c>
      <c r="J141" s="70" t="s">
        <v>275</v>
      </c>
      <c r="K141" s="70" t="s">
        <v>227</v>
      </c>
      <c r="L141" s="120"/>
      <c r="M141" s="70" t="s">
        <v>95</v>
      </c>
      <c r="N141" s="70">
        <v>1</v>
      </c>
      <c r="O141" s="70">
        <v>1</v>
      </c>
      <c r="P141" s="70" t="s">
        <v>57</v>
      </c>
      <c r="Q141" s="70" t="s">
        <v>274</v>
      </c>
      <c r="R141" s="70">
        <v>425.5</v>
      </c>
      <c r="S141" s="70">
        <v>1</v>
      </c>
      <c r="T141" s="80">
        <f>S141*R141*O141</f>
        <v>425.5</v>
      </c>
      <c r="U141" s="70"/>
    </row>
    <row r="142" spans="1:21" ht="54.75" customHeight="1" x14ac:dyDescent="0.25">
      <c r="A142" s="121" t="s">
        <v>117</v>
      </c>
      <c r="B142" s="114" t="s">
        <v>249</v>
      </c>
      <c r="C142" s="112" t="s">
        <v>491</v>
      </c>
      <c r="D142" s="70" t="s">
        <v>183</v>
      </c>
      <c r="E142" s="70"/>
      <c r="F142" s="70"/>
      <c r="G142" s="70"/>
      <c r="H142" s="70"/>
      <c r="I142" s="70"/>
      <c r="J142" s="70" t="s">
        <v>7</v>
      </c>
      <c r="K142" s="70" t="s">
        <v>227</v>
      </c>
      <c r="L142" s="120"/>
      <c r="M142" s="70" t="s">
        <v>95</v>
      </c>
      <c r="N142" s="70">
        <v>1</v>
      </c>
      <c r="O142" s="70" t="s">
        <v>7</v>
      </c>
      <c r="P142" s="70" t="s">
        <v>7</v>
      </c>
      <c r="Q142" s="70" t="s">
        <v>7</v>
      </c>
      <c r="R142" s="70" t="s">
        <v>7</v>
      </c>
      <c r="S142" s="70" t="s">
        <v>7</v>
      </c>
      <c r="T142" s="80">
        <f>SUM(T139:T141)</f>
        <v>15619.373600000001</v>
      </c>
      <c r="U142" s="70"/>
    </row>
    <row r="143" spans="1:21" ht="69.75" customHeight="1" x14ac:dyDescent="0.25">
      <c r="A143" s="121" t="s">
        <v>117</v>
      </c>
      <c r="B143" s="129" t="s">
        <v>250</v>
      </c>
      <c r="C143" s="112" t="s">
        <v>492</v>
      </c>
      <c r="D143" s="70" t="s">
        <v>181</v>
      </c>
      <c r="E143" s="70" t="s">
        <v>213</v>
      </c>
      <c r="F143" s="70"/>
      <c r="G143" s="70" t="s">
        <v>102</v>
      </c>
      <c r="H143" s="70">
        <v>2026</v>
      </c>
      <c r="I143" s="70">
        <v>10</v>
      </c>
      <c r="J143" s="70" t="s">
        <v>269</v>
      </c>
      <c r="K143" s="70" t="s">
        <v>227</v>
      </c>
      <c r="L143" s="120"/>
      <c r="M143" s="70" t="s">
        <v>95</v>
      </c>
      <c r="N143" s="70">
        <v>1</v>
      </c>
      <c r="O143" s="70">
        <v>0</v>
      </c>
      <c r="P143" s="70" t="s">
        <v>271</v>
      </c>
      <c r="Q143" s="70" t="s">
        <v>270</v>
      </c>
      <c r="R143" s="70">
        <v>1058.83</v>
      </c>
      <c r="S143" s="70">
        <v>1.27</v>
      </c>
      <c r="T143" s="80">
        <f>S143*R143*O143</f>
        <v>0</v>
      </c>
      <c r="U143" s="70"/>
    </row>
    <row r="144" spans="1:21" ht="45.75" customHeight="1" x14ac:dyDescent="0.25">
      <c r="A144" s="121" t="s">
        <v>117</v>
      </c>
      <c r="B144" s="114" t="s">
        <v>250</v>
      </c>
      <c r="C144" s="112" t="s">
        <v>492</v>
      </c>
      <c r="D144" s="70" t="s">
        <v>279</v>
      </c>
      <c r="E144" s="70" t="s">
        <v>136</v>
      </c>
      <c r="F144" s="70"/>
      <c r="G144" s="70" t="s">
        <v>102</v>
      </c>
      <c r="H144" s="70">
        <v>2026</v>
      </c>
      <c r="I144" s="70">
        <v>10</v>
      </c>
      <c r="J144" s="70" t="s">
        <v>273</v>
      </c>
      <c r="K144" s="70" t="s">
        <v>227</v>
      </c>
      <c r="L144" s="120"/>
      <c r="M144" s="70" t="s">
        <v>95</v>
      </c>
      <c r="N144" s="70">
        <v>1</v>
      </c>
      <c r="O144" s="70">
        <v>8</v>
      </c>
      <c r="P144" s="70" t="s">
        <v>271</v>
      </c>
      <c r="Q144" s="70" t="s">
        <v>272</v>
      </c>
      <c r="R144" s="70">
        <v>1495.46</v>
      </c>
      <c r="S144" s="70">
        <v>1.27</v>
      </c>
      <c r="T144" s="80">
        <f>S144*R144*O144</f>
        <v>15193.873600000001</v>
      </c>
      <c r="U144" s="70"/>
    </row>
    <row r="145" spans="1:21" ht="45.75" customHeight="1" x14ac:dyDescent="0.25">
      <c r="A145" s="121" t="s">
        <v>117</v>
      </c>
      <c r="B145" s="114" t="s">
        <v>250</v>
      </c>
      <c r="C145" s="112" t="s">
        <v>492</v>
      </c>
      <c r="D145" s="70" t="s">
        <v>180</v>
      </c>
      <c r="E145" s="70"/>
      <c r="F145" s="70"/>
      <c r="G145" s="70" t="s">
        <v>102</v>
      </c>
      <c r="H145" s="70">
        <v>2026</v>
      </c>
      <c r="I145" s="70">
        <v>10</v>
      </c>
      <c r="J145" s="70" t="s">
        <v>275</v>
      </c>
      <c r="K145" s="70" t="s">
        <v>227</v>
      </c>
      <c r="L145" s="120"/>
      <c r="M145" s="70" t="s">
        <v>95</v>
      </c>
      <c r="N145" s="70">
        <v>1</v>
      </c>
      <c r="O145" s="70">
        <v>1</v>
      </c>
      <c r="P145" s="70" t="s">
        <v>57</v>
      </c>
      <c r="Q145" s="70" t="s">
        <v>274</v>
      </c>
      <c r="R145" s="70">
        <v>425.5</v>
      </c>
      <c r="S145" s="70">
        <v>1</v>
      </c>
      <c r="T145" s="80">
        <f>S145*R145*O145</f>
        <v>425.5</v>
      </c>
      <c r="U145" s="70"/>
    </row>
    <row r="146" spans="1:21" ht="45.75" customHeight="1" x14ac:dyDescent="0.25">
      <c r="A146" s="121" t="s">
        <v>117</v>
      </c>
      <c r="B146" s="114" t="s">
        <v>250</v>
      </c>
      <c r="C146" s="112" t="s">
        <v>492</v>
      </c>
      <c r="D146" s="70" t="s">
        <v>183</v>
      </c>
      <c r="E146" s="70"/>
      <c r="F146" s="70"/>
      <c r="G146" s="70"/>
      <c r="H146" s="70"/>
      <c r="I146" s="70"/>
      <c r="J146" s="70" t="s">
        <v>7</v>
      </c>
      <c r="K146" s="70" t="s">
        <v>227</v>
      </c>
      <c r="L146" s="120"/>
      <c r="M146" s="70" t="s">
        <v>95</v>
      </c>
      <c r="N146" s="70">
        <v>1</v>
      </c>
      <c r="O146" s="70" t="s">
        <v>7</v>
      </c>
      <c r="P146" s="70" t="s">
        <v>7</v>
      </c>
      <c r="Q146" s="70" t="s">
        <v>7</v>
      </c>
      <c r="R146" s="70" t="s">
        <v>7</v>
      </c>
      <c r="S146" s="70" t="s">
        <v>7</v>
      </c>
      <c r="T146" s="80">
        <f>SUM(T143:T145)</f>
        <v>15619.373600000001</v>
      </c>
      <c r="U146" s="70"/>
    </row>
    <row r="147" spans="1:21" ht="59.25" customHeight="1" x14ac:dyDescent="0.25">
      <c r="A147" s="121" t="s">
        <v>117</v>
      </c>
      <c r="B147" s="129" t="s">
        <v>251</v>
      </c>
      <c r="C147" s="112" t="s">
        <v>493</v>
      </c>
      <c r="D147" s="70" t="s">
        <v>181</v>
      </c>
      <c r="E147" s="70" t="s">
        <v>213</v>
      </c>
      <c r="F147" s="70"/>
      <c r="G147" s="70" t="s">
        <v>102</v>
      </c>
      <c r="H147" s="70">
        <v>2027</v>
      </c>
      <c r="I147" s="70">
        <v>10</v>
      </c>
      <c r="J147" s="70" t="s">
        <v>269</v>
      </c>
      <c r="K147" s="70" t="s">
        <v>227</v>
      </c>
      <c r="L147" s="120"/>
      <c r="M147" s="70" t="s">
        <v>95</v>
      </c>
      <c r="N147" s="70">
        <v>1</v>
      </c>
      <c r="O147" s="70">
        <v>0</v>
      </c>
      <c r="P147" s="70" t="s">
        <v>271</v>
      </c>
      <c r="Q147" s="70" t="s">
        <v>270</v>
      </c>
      <c r="R147" s="70">
        <v>1058.83</v>
      </c>
      <c r="S147" s="70">
        <v>1.27</v>
      </c>
      <c r="T147" s="80">
        <f>S147*R147*O147</f>
        <v>0</v>
      </c>
      <c r="U147" s="70"/>
    </row>
    <row r="148" spans="1:21" ht="45.75" customHeight="1" x14ac:dyDescent="0.25">
      <c r="A148" s="121" t="s">
        <v>117</v>
      </c>
      <c r="B148" s="114" t="s">
        <v>251</v>
      </c>
      <c r="C148" s="112" t="s">
        <v>493</v>
      </c>
      <c r="D148" s="70" t="s">
        <v>279</v>
      </c>
      <c r="E148" s="70" t="s">
        <v>136</v>
      </c>
      <c r="F148" s="70"/>
      <c r="G148" s="70" t="s">
        <v>102</v>
      </c>
      <c r="H148" s="70">
        <v>2027</v>
      </c>
      <c r="I148" s="70">
        <v>10</v>
      </c>
      <c r="J148" s="70" t="s">
        <v>273</v>
      </c>
      <c r="K148" s="70" t="s">
        <v>227</v>
      </c>
      <c r="L148" s="120"/>
      <c r="M148" s="70" t="s">
        <v>95</v>
      </c>
      <c r="N148" s="70">
        <v>1</v>
      </c>
      <c r="O148" s="70">
        <v>8</v>
      </c>
      <c r="P148" s="70" t="s">
        <v>271</v>
      </c>
      <c r="Q148" s="70" t="s">
        <v>272</v>
      </c>
      <c r="R148" s="70">
        <v>1495.46</v>
      </c>
      <c r="S148" s="70">
        <v>1.27</v>
      </c>
      <c r="T148" s="80">
        <f>S148*R148*O148</f>
        <v>15193.873600000001</v>
      </c>
      <c r="U148" s="70"/>
    </row>
    <row r="149" spans="1:21" ht="45.75" customHeight="1" x14ac:dyDescent="0.25">
      <c r="A149" s="121" t="s">
        <v>117</v>
      </c>
      <c r="B149" s="114" t="s">
        <v>251</v>
      </c>
      <c r="C149" s="112" t="s">
        <v>493</v>
      </c>
      <c r="D149" s="70" t="s">
        <v>180</v>
      </c>
      <c r="E149" s="70"/>
      <c r="F149" s="70"/>
      <c r="G149" s="70" t="s">
        <v>102</v>
      </c>
      <c r="H149" s="70">
        <v>2027</v>
      </c>
      <c r="I149" s="70">
        <v>10</v>
      </c>
      <c r="J149" s="70" t="s">
        <v>275</v>
      </c>
      <c r="K149" s="70" t="s">
        <v>227</v>
      </c>
      <c r="L149" s="120"/>
      <c r="M149" s="70" t="s">
        <v>95</v>
      </c>
      <c r="N149" s="70">
        <v>1</v>
      </c>
      <c r="O149" s="70">
        <v>1</v>
      </c>
      <c r="P149" s="70" t="s">
        <v>57</v>
      </c>
      <c r="Q149" s="70" t="s">
        <v>274</v>
      </c>
      <c r="R149" s="70">
        <v>425.5</v>
      </c>
      <c r="S149" s="70">
        <v>1</v>
      </c>
      <c r="T149" s="80">
        <f>S149*R149*O149</f>
        <v>425.5</v>
      </c>
      <c r="U149" s="70"/>
    </row>
    <row r="150" spans="1:21" ht="45.75" customHeight="1" x14ac:dyDescent="0.25">
      <c r="A150" s="121" t="s">
        <v>117</v>
      </c>
      <c r="B150" s="114" t="s">
        <v>251</v>
      </c>
      <c r="C150" s="112" t="s">
        <v>493</v>
      </c>
      <c r="D150" s="70" t="s">
        <v>183</v>
      </c>
      <c r="E150" s="70"/>
      <c r="F150" s="70"/>
      <c r="G150" s="70"/>
      <c r="H150" s="70">
        <v>2027</v>
      </c>
      <c r="I150" s="70">
        <v>10</v>
      </c>
      <c r="J150" s="70" t="s">
        <v>7</v>
      </c>
      <c r="K150" s="70" t="s">
        <v>227</v>
      </c>
      <c r="L150" s="120"/>
      <c r="M150" s="70" t="s">
        <v>95</v>
      </c>
      <c r="N150" s="70">
        <v>1</v>
      </c>
      <c r="O150" s="70" t="s">
        <v>7</v>
      </c>
      <c r="P150" s="70" t="s">
        <v>7</v>
      </c>
      <c r="Q150" s="70" t="s">
        <v>7</v>
      </c>
      <c r="R150" s="70" t="s">
        <v>7</v>
      </c>
      <c r="S150" s="70" t="s">
        <v>7</v>
      </c>
      <c r="T150" s="80">
        <f>SUM(T147:T149)</f>
        <v>15619.373600000001</v>
      </c>
      <c r="U150" s="70"/>
    </row>
    <row r="151" spans="1:21" ht="62.25" customHeight="1" x14ac:dyDescent="0.25">
      <c r="A151" s="121" t="s">
        <v>117</v>
      </c>
      <c r="B151" s="129" t="s">
        <v>252</v>
      </c>
      <c r="C151" s="112" t="s">
        <v>494</v>
      </c>
      <c r="D151" s="70" t="s">
        <v>181</v>
      </c>
      <c r="E151" s="70" t="s">
        <v>213</v>
      </c>
      <c r="F151" s="70"/>
      <c r="G151" s="70" t="s">
        <v>102</v>
      </c>
      <c r="H151" s="70">
        <v>2027</v>
      </c>
      <c r="I151" s="70">
        <v>10</v>
      </c>
      <c r="J151" s="70" t="s">
        <v>277</v>
      </c>
      <c r="K151" s="70" t="s">
        <v>227</v>
      </c>
      <c r="L151" s="120"/>
      <c r="M151" s="70" t="s">
        <v>95</v>
      </c>
      <c r="N151" s="70">
        <v>1</v>
      </c>
      <c r="O151" s="70">
        <v>0</v>
      </c>
      <c r="P151" s="70" t="s">
        <v>271</v>
      </c>
      <c r="Q151" s="70" t="s">
        <v>278</v>
      </c>
      <c r="R151" s="70">
        <v>780.72</v>
      </c>
      <c r="S151" s="70">
        <v>1.27</v>
      </c>
      <c r="T151" s="80">
        <f>S151*R151*O151</f>
        <v>0</v>
      </c>
      <c r="U151" s="70"/>
    </row>
    <row r="152" spans="1:21" ht="62.25" customHeight="1" x14ac:dyDescent="0.25">
      <c r="A152" s="121" t="s">
        <v>117</v>
      </c>
      <c r="B152" s="114" t="s">
        <v>252</v>
      </c>
      <c r="C152" s="112" t="s">
        <v>494</v>
      </c>
      <c r="D152" s="70" t="s">
        <v>279</v>
      </c>
      <c r="E152" s="70" t="s">
        <v>136</v>
      </c>
      <c r="F152" s="70"/>
      <c r="G152" s="70" t="s">
        <v>102</v>
      </c>
      <c r="H152" s="70">
        <v>2027</v>
      </c>
      <c r="I152" s="70">
        <v>10</v>
      </c>
      <c r="J152" s="70" t="s">
        <v>273</v>
      </c>
      <c r="K152" s="70" t="s">
        <v>227</v>
      </c>
      <c r="L152" s="120"/>
      <c r="M152" s="70" t="s">
        <v>95</v>
      </c>
      <c r="N152" s="70">
        <v>1</v>
      </c>
      <c r="O152" s="70">
        <v>8</v>
      </c>
      <c r="P152" s="70" t="s">
        <v>271</v>
      </c>
      <c r="Q152" s="70" t="s">
        <v>272</v>
      </c>
      <c r="R152" s="70">
        <v>1495.46</v>
      </c>
      <c r="S152" s="70">
        <v>1.27</v>
      </c>
      <c r="T152" s="80">
        <f>S152*R152*O152</f>
        <v>15193.873600000001</v>
      </c>
      <c r="U152" s="70"/>
    </row>
    <row r="153" spans="1:21" ht="62.25" customHeight="1" x14ac:dyDescent="0.25">
      <c r="A153" s="121" t="s">
        <v>117</v>
      </c>
      <c r="B153" s="114" t="s">
        <v>252</v>
      </c>
      <c r="C153" s="112" t="s">
        <v>494</v>
      </c>
      <c r="D153" s="70" t="s">
        <v>180</v>
      </c>
      <c r="E153" s="70"/>
      <c r="F153" s="70"/>
      <c r="G153" s="70" t="s">
        <v>102</v>
      </c>
      <c r="H153" s="70">
        <v>2027</v>
      </c>
      <c r="I153" s="70">
        <v>10</v>
      </c>
      <c r="J153" s="70" t="s">
        <v>275</v>
      </c>
      <c r="K153" s="70" t="s">
        <v>227</v>
      </c>
      <c r="L153" s="120"/>
      <c r="M153" s="70" t="s">
        <v>95</v>
      </c>
      <c r="N153" s="70">
        <v>1</v>
      </c>
      <c r="O153" s="70">
        <v>1</v>
      </c>
      <c r="P153" s="70" t="s">
        <v>57</v>
      </c>
      <c r="Q153" s="70" t="s">
        <v>274</v>
      </c>
      <c r="R153" s="70">
        <v>425.5</v>
      </c>
      <c r="S153" s="70">
        <v>1</v>
      </c>
      <c r="T153" s="80">
        <f>S153*R153*O153</f>
        <v>425.5</v>
      </c>
      <c r="U153" s="70"/>
    </row>
    <row r="154" spans="1:21" ht="62.25" customHeight="1" x14ac:dyDescent="0.25">
      <c r="A154" s="121" t="s">
        <v>117</v>
      </c>
      <c r="B154" s="114" t="s">
        <v>252</v>
      </c>
      <c r="C154" s="112" t="s">
        <v>494</v>
      </c>
      <c r="D154" s="70" t="s">
        <v>183</v>
      </c>
      <c r="E154" s="70"/>
      <c r="F154" s="70"/>
      <c r="G154" s="70"/>
      <c r="H154" s="70">
        <v>2027</v>
      </c>
      <c r="I154" s="70">
        <v>10</v>
      </c>
      <c r="J154" s="70" t="s">
        <v>7</v>
      </c>
      <c r="K154" s="70" t="s">
        <v>227</v>
      </c>
      <c r="L154" s="120"/>
      <c r="M154" s="70" t="s">
        <v>95</v>
      </c>
      <c r="N154" s="70">
        <v>1</v>
      </c>
      <c r="O154" s="70" t="s">
        <v>7</v>
      </c>
      <c r="P154" s="70" t="s">
        <v>7</v>
      </c>
      <c r="Q154" s="70" t="s">
        <v>7</v>
      </c>
      <c r="R154" s="70" t="s">
        <v>7</v>
      </c>
      <c r="S154" s="70" t="s">
        <v>7</v>
      </c>
      <c r="T154" s="80">
        <f>SUM(T151:T153)</f>
        <v>15619.373600000001</v>
      </c>
      <c r="U154" s="70"/>
    </row>
    <row r="155" spans="1:21" ht="57" customHeight="1" x14ac:dyDescent="0.25">
      <c r="A155" s="121" t="s">
        <v>117</v>
      </c>
      <c r="B155" s="129" t="s">
        <v>253</v>
      </c>
      <c r="C155" s="112" t="s">
        <v>495</v>
      </c>
      <c r="D155" s="70" t="s">
        <v>181</v>
      </c>
      <c r="E155" s="70" t="s">
        <v>213</v>
      </c>
      <c r="F155" s="70"/>
      <c r="G155" s="70" t="s">
        <v>102</v>
      </c>
      <c r="H155" s="70">
        <v>2028</v>
      </c>
      <c r="I155" s="70">
        <v>10</v>
      </c>
      <c r="J155" s="70" t="s">
        <v>277</v>
      </c>
      <c r="K155" s="70" t="s">
        <v>227</v>
      </c>
      <c r="L155" s="120"/>
      <c r="M155" s="70" t="s">
        <v>95</v>
      </c>
      <c r="N155" s="70">
        <v>1</v>
      </c>
      <c r="O155" s="70">
        <v>0</v>
      </c>
      <c r="P155" s="70" t="s">
        <v>271</v>
      </c>
      <c r="Q155" s="70" t="s">
        <v>278</v>
      </c>
      <c r="R155" s="70">
        <v>780.72</v>
      </c>
      <c r="S155" s="70">
        <v>1.27</v>
      </c>
      <c r="T155" s="80">
        <f>S155*R155*O155</f>
        <v>0</v>
      </c>
      <c r="U155" s="70"/>
    </row>
    <row r="156" spans="1:21" ht="45.75" customHeight="1" x14ac:dyDescent="0.25">
      <c r="A156" s="121" t="s">
        <v>117</v>
      </c>
      <c r="B156" s="114" t="s">
        <v>253</v>
      </c>
      <c r="C156" s="112" t="s">
        <v>495</v>
      </c>
      <c r="D156" s="70" t="s">
        <v>279</v>
      </c>
      <c r="E156" s="70" t="s">
        <v>136</v>
      </c>
      <c r="F156" s="70"/>
      <c r="G156" s="70" t="s">
        <v>102</v>
      </c>
      <c r="H156" s="70">
        <v>2028</v>
      </c>
      <c r="I156" s="70">
        <v>10</v>
      </c>
      <c r="J156" s="70" t="s">
        <v>273</v>
      </c>
      <c r="K156" s="70" t="s">
        <v>227</v>
      </c>
      <c r="L156" s="120"/>
      <c r="M156" s="70" t="s">
        <v>95</v>
      </c>
      <c r="N156" s="70">
        <v>1</v>
      </c>
      <c r="O156" s="70">
        <v>8</v>
      </c>
      <c r="P156" s="70" t="s">
        <v>271</v>
      </c>
      <c r="Q156" s="70" t="s">
        <v>272</v>
      </c>
      <c r="R156" s="70">
        <v>1495.46</v>
      </c>
      <c r="S156" s="70">
        <v>1.27</v>
      </c>
      <c r="T156" s="80">
        <f>S156*R156*O156</f>
        <v>15193.873600000001</v>
      </c>
      <c r="U156" s="70"/>
    </row>
    <row r="157" spans="1:21" ht="45.75" customHeight="1" x14ac:dyDescent="0.25">
      <c r="A157" s="121" t="s">
        <v>117</v>
      </c>
      <c r="B157" s="114" t="s">
        <v>253</v>
      </c>
      <c r="C157" s="112" t="s">
        <v>495</v>
      </c>
      <c r="D157" s="70" t="s">
        <v>180</v>
      </c>
      <c r="E157" s="70"/>
      <c r="F157" s="70"/>
      <c r="G157" s="70" t="s">
        <v>102</v>
      </c>
      <c r="H157" s="70">
        <v>2028</v>
      </c>
      <c r="I157" s="70">
        <v>10</v>
      </c>
      <c r="J157" s="70" t="s">
        <v>275</v>
      </c>
      <c r="K157" s="70" t="s">
        <v>227</v>
      </c>
      <c r="L157" s="120"/>
      <c r="M157" s="70" t="s">
        <v>95</v>
      </c>
      <c r="N157" s="70">
        <v>1</v>
      </c>
      <c r="O157" s="70">
        <v>1</v>
      </c>
      <c r="P157" s="70" t="s">
        <v>57</v>
      </c>
      <c r="Q157" s="70" t="s">
        <v>274</v>
      </c>
      <c r="R157" s="70">
        <v>425.5</v>
      </c>
      <c r="S157" s="70">
        <v>1</v>
      </c>
      <c r="T157" s="80">
        <f>S157*R157*O157</f>
        <v>425.5</v>
      </c>
      <c r="U157" s="70"/>
    </row>
    <row r="158" spans="1:21" ht="45.75" customHeight="1" x14ac:dyDescent="0.25">
      <c r="A158" s="121" t="s">
        <v>117</v>
      </c>
      <c r="B158" s="114" t="s">
        <v>253</v>
      </c>
      <c r="C158" s="112" t="s">
        <v>495</v>
      </c>
      <c r="D158" s="70" t="s">
        <v>183</v>
      </c>
      <c r="E158" s="70"/>
      <c r="F158" s="70"/>
      <c r="G158" s="70"/>
      <c r="H158" s="70">
        <v>2028</v>
      </c>
      <c r="I158" s="70">
        <v>10</v>
      </c>
      <c r="J158" s="70" t="s">
        <v>7</v>
      </c>
      <c r="K158" s="70" t="s">
        <v>227</v>
      </c>
      <c r="L158" s="120"/>
      <c r="M158" s="70" t="s">
        <v>95</v>
      </c>
      <c r="N158" s="70">
        <v>1</v>
      </c>
      <c r="O158" s="70" t="s">
        <v>7</v>
      </c>
      <c r="P158" s="70" t="s">
        <v>7</v>
      </c>
      <c r="Q158" s="70" t="s">
        <v>7</v>
      </c>
      <c r="R158" s="70" t="s">
        <v>7</v>
      </c>
      <c r="S158" s="70" t="s">
        <v>7</v>
      </c>
      <c r="T158" s="80">
        <f>SUM(T155:T157)</f>
        <v>15619.373600000001</v>
      </c>
      <c r="U158" s="70"/>
    </row>
    <row r="159" spans="1:21" ht="60.75" customHeight="1" x14ac:dyDescent="0.25">
      <c r="A159" s="121" t="s">
        <v>117</v>
      </c>
      <c r="B159" s="129" t="s">
        <v>254</v>
      </c>
      <c r="C159" s="112" t="s">
        <v>496</v>
      </c>
      <c r="D159" s="70" t="s">
        <v>181</v>
      </c>
      <c r="E159" s="70" t="s">
        <v>213</v>
      </c>
      <c r="F159" s="70"/>
      <c r="G159" s="70" t="s">
        <v>102</v>
      </c>
      <c r="H159" s="70">
        <v>2028</v>
      </c>
      <c r="I159" s="70">
        <v>10</v>
      </c>
      <c r="J159" s="70" t="s">
        <v>277</v>
      </c>
      <c r="K159" s="70" t="s">
        <v>227</v>
      </c>
      <c r="L159" s="120"/>
      <c r="M159" s="70" t="s">
        <v>95</v>
      </c>
      <c r="N159" s="70">
        <v>1</v>
      </c>
      <c r="O159" s="70">
        <v>0</v>
      </c>
      <c r="P159" s="70" t="s">
        <v>271</v>
      </c>
      <c r="Q159" s="70" t="s">
        <v>278</v>
      </c>
      <c r="R159" s="70">
        <v>780.72</v>
      </c>
      <c r="S159" s="70">
        <v>1.27</v>
      </c>
      <c r="T159" s="80">
        <f>S159*R159*O159</f>
        <v>0</v>
      </c>
      <c r="U159" s="70"/>
    </row>
    <row r="160" spans="1:21" ht="45.75" customHeight="1" x14ac:dyDescent="0.25">
      <c r="A160" s="121" t="s">
        <v>117</v>
      </c>
      <c r="B160" s="114" t="s">
        <v>254</v>
      </c>
      <c r="C160" s="112" t="s">
        <v>496</v>
      </c>
      <c r="D160" s="70" t="s">
        <v>279</v>
      </c>
      <c r="E160" s="70" t="s">
        <v>136</v>
      </c>
      <c r="F160" s="70"/>
      <c r="G160" s="70" t="s">
        <v>102</v>
      </c>
      <c r="H160" s="70">
        <v>2028</v>
      </c>
      <c r="I160" s="70">
        <v>10</v>
      </c>
      <c r="J160" s="70" t="s">
        <v>273</v>
      </c>
      <c r="K160" s="70" t="s">
        <v>227</v>
      </c>
      <c r="L160" s="120"/>
      <c r="M160" s="70" t="s">
        <v>95</v>
      </c>
      <c r="N160" s="70">
        <v>1</v>
      </c>
      <c r="O160" s="70">
        <v>8</v>
      </c>
      <c r="P160" s="70" t="s">
        <v>271</v>
      </c>
      <c r="Q160" s="70" t="s">
        <v>272</v>
      </c>
      <c r="R160" s="70">
        <v>1495.46</v>
      </c>
      <c r="S160" s="70">
        <v>1.27</v>
      </c>
      <c r="T160" s="80">
        <f>S160*R160*O160</f>
        <v>15193.873600000001</v>
      </c>
      <c r="U160" s="70"/>
    </row>
    <row r="161" spans="1:21" ht="63" customHeight="1" x14ac:dyDescent="0.25">
      <c r="A161" s="121" t="s">
        <v>117</v>
      </c>
      <c r="B161" s="114" t="s">
        <v>254</v>
      </c>
      <c r="C161" s="112" t="s">
        <v>496</v>
      </c>
      <c r="D161" s="70" t="s">
        <v>180</v>
      </c>
      <c r="E161" s="70"/>
      <c r="F161" s="70"/>
      <c r="G161" s="70" t="s">
        <v>102</v>
      </c>
      <c r="H161" s="70">
        <v>2028</v>
      </c>
      <c r="I161" s="70">
        <v>10</v>
      </c>
      <c r="J161" s="70" t="s">
        <v>275</v>
      </c>
      <c r="K161" s="70" t="s">
        <v>227</v>
      </c>
      <c r="L161" s="120"/>
      <c r="M161" s="70" t="s">
        <v>95</v>
      </c>
      <c r="N161" s="70">
        <v>1</v>
      </c>
      <c r="O161" s="70">
        <v>1</v>
      </c>
      <c r="P161" s="70" t="s">
        <v>57</v>
      </c>
      <c r="Q161" s="70" t="s">
        <v>274</v>
      </c>
      <c r="R161" s="70">
        <v>425.5</v>
      </c>
      <c r="S161" s="70">
        <v>1</v>
      </c>
      <c r="T161" s="80">
        <f>S161*R161*O161</f>
        <v>425.5</v>
      </c>
      <c r="U161" s="70"/>
    </row>
    <row r="162" spans="1:21" ht="57" customHeight="1" x14ac:dyDescent="0.25">
      <c r="A162" s="121" t="s">
        <v>117</v>
      </c>
      <c r="B162" s="114" t="s">
        <v>254</v>
      </c>
      <c r="C162" s="112" t="s">
        <v>496</v>
      </c>
      <c r="D162" s="70" t="s">
        <v>183</v>
      </c>
      <c r="E162" s="70"/>
      <c r="F162" s="70"/>
      <c r="G162" s="70"/>
      <c r="H162" s="70">
        <v>2028</v>
      </c>
      <c r="I162" s="70">
        <v>10</v>
      </c>
      <c r="J162" s="70" t="s">
        <v>7</v>
      </c>
      <c r="K162" s="70" t="s">
        <v>227</v>
      </c>
      <c r="L162" s="120"/>
      <c r="M162" s="70" t="s">
        <v>95</v>
      </c>
      <c r="N162" s="70">
        <v>1</v>
      </c>
      <c r="O162" s="70" t="s">
        <v>7</v>
      </c>
      <c r="P162" s="70" t="s">
        <v>7</v>
      </c>
      <c r="Q162" s="70" t="s">
        <v>7</v>
      </c>
      <c r="R162" s="70" t="s">
        <v>7</v>
      </c>
      <c r="S162" s="70" t="s">
        <v>7</v>
      </c>
      <c r="T162" s="80">
        <f>SUM(T159:T161)</f>
        <v>15619.373600000001</v>
      </c>
      <c r="U162" s="70"/>
    </row>
    <row r="163" spans="1:21" ht="60.75" customHeight="1" x14ac:dyDescent="0.25">
      <c r="A163" s="121" t="s">
        <v>117</v>
      </c>
      <c r="B163" s="129" t="s">
        <v>255</v>
      </c>
      <c r="C163" s="112" t="s">
        <v>256</v>
      </c>
      <c r="D163" s="70"/>
      <c r="E163" s="70" t="s">
        <v>90</v>
      </c>
      <c r="F163" s="70"/>
      <c r="G163" s="70" t="s">
        <v>102</v>
      </c>
      <c r="H163" s="70" t="s">
        <v>7</v>
      </c>
      <c r="I163" s="70">
        <v>10</v>
      </c>
      <c r="J163" s="70" t="s">
        <v>280</v>
      </c>
      <c r="K163" s="70" t="s">
        <v>227</v>
      </c>
      <c r="L163" s="120">
        <v>44439</v>
      </c>
      <c r="M163" s="70" t="s">
        <v>95</v>
      </c>
      <c r="N163" s="70">
        <v>1</v>
      </c>
      <c r="O163" s="116">
        <v>0</v>
      </c>
      <c r="P163" s="116" t="s">
        <v>148</v>
      </c>
      <c r="Q163" s="117" t="s">
        <v>188</v>
      </c>
      <c r="R163" s="70">
        <v>2968.9</v>
      </c>
      <c r="S163" s="70">
        <v>1.27</v>
      </c>
      <c r="T163" s="80">
        <f t="shared" ref="T163:T165" si="14">S163*R163*O163</f>
        <v>0</v>
      </c>
      <c r="U163" s="70"/>
    </row>
    <row r="164" spans="1:21" ht="60.75" customHeight="1" x14ac:dyDescent="0.25">
      <c r="A164" s="121" t="s">
        <v>117</v>
      </c>
      <c r="B164" s="114" t="s">
        <v>255</v>
      </c>
      <c r="C164" s="112" t="s">
        <v>256</v>
      </c>
      <c r="D164" s="70" t="s">
        <v>279</v>
      </c>
      <c r="E164" s="70" t="s">
        <v>136</v>
      </c>
      <c r="F164" s="70"/>
      <c r="G164" s="70" t="s">
        <v>102</v>
      </c>
      <c r="H164" s="70" t="s">
        <v>7</v>
      </c>
      <c r="I164" s="70">
        <v>10</v>
      </c>
      <c r="J164" s="70" t="s">
        <v>273</v>
      </c>
      <c r="K164" s="70" t="s">
        <v>227</v>
      </c>
      <c r="L164" s="120"/>
      <c r="M164" s="70" t="s">
        <v>95</v>
      </c>
      <c r="N164" s="70">
        <v>1</v>
      </c>
      <c r="O164" s="70">
        <v>23</v>
      </c>
      <c r="P164" s="70" t="s">
        <v>271</v>
      </c>
      <c r="Q164" s="70" t="s">
        <v>272</v>
      </c>
      <c r="R164" s="70">
        <v>1495.46</v>
      </c>
      <c r="S164" s="70">
        <v>1.27</v>
      </c>
      <c r="T164" s="80">
        <f t="shared" si="14"/>
        <v>43682.386600000005</v>
      </c>
      <c r="U164" s="70"/>
    </row>
    <row r="165" spans="1:21" ht="60.75" customHeight="1" x14ac:dyDescent="0.25">
      <c r="A165" s="121" t="s">
        <v>117</v>
      </c>
      <c r="B165" s="114" t="s">
        <v>255</v>
      </c>
      <c r="C165" s="112" t="s">
        <v>256</v>
      </c>
      <c r="D165" s="70" t="s">
        <v>180</v>
      </c>
      <c r="E165" s="70"/>
      <c r="F165" s="70"/>
      <c r="G165" s="70" t="s">
        <v>102</v>
      </c>
      <c r="H165" s="70" t="s">
        <v>7</v>
      </c>
      <c r="I165" s="70">
        <v>10</v>
      </c>
      <c r="J165" s="70" t="s">
        <v>275</v>
      </c>
      <c r="K165" s="70" t="s">
        <v>227</v>
      </c>
      <c r="L165" s="120"/>
      <c r="M165" s="70" t="s">
        <v>95</v>
      </c>
      <c r="N165" s="70">
        <v>1</v>
      </c>
      <c r="O165" s="70">
        <v>1</v>
      </c>
      <c r="P165" s="70" t="s">
        <v>57</v>
      </c>
      <c r="Q165" s="70" t="s">
        <v>287</v>
      </c>
      <c r="R165" s="70">
        <v>4255.01</v>
      </c>
      <c r="S165" s="70">
        <v>1</v>
      </c>
      <c r="T165" s="80">
        <f t="shared" si="14"/>
        <v>4255.01</v>
      </c>
      <c r="U165" s="70"/>
    </row>
    <row r="166" spans="1:21" ht="45.75" customHeight="1" x14ac:dyDescent="0.25">
      <c r="A166" s="121" t="s">
        <v>117</v>
      </c>
      <c r="B166" s="114" t="s">
        <v>255</v>
      </c>
      <c r="C166" s="112" t="s">
        <v>256</v>
      </c>
      <c r="D166" s="70" t="s">
        <v>455</v>
      </c>
      <c r="E166" s="70"/>
      <c r="F166" s="70"/>
      <c r="G166" s="70" t="s">
        <v>102</v>
      </c>
      <c r="H166" s="70" t="s">
        <v>7</v>
      </c>
      <c r="I166" s="70">
        <v>10</v>
      </c>
      <c r="J166" s="70" t="s">
        <v>7</v>
      </c>
      <c r="K166" s="70" t="s">
        <v>227</v>
      </c>
      <c r="L166" s="120"/>
      <c r="M166" s="70" t="s">
        <v>95</v>
      </c>
      <c r="N166" s="70">
        <v>1</v>
      </c>
      <c r="O166" s="70" t="s">
        <v>7</v>
      </c>
      <c r="P166" s="70" t="s">
        <v>7</v>
      </c>
      <c r="Q166" s="70" t="s">
        <v>7</v>
      </c>
      <c r="R166" s="70" t="s">
        <v>7</v>
      </c>
      <c r="S166" s="70" t="s">
        <v>7</v>
      </c>
      <c r="T166" s="80">
        <f>SUM(T163:T165)</f>
        <v>47937.396600000007</v>
      </c>
      <c r="U166" s="70"/>
    </row>
    <row r="167" spans="1:21" ht="77.25" customHeight="1" x14ac:dyDescent="0.25">
      <c r="A167" s="121" t="s">
        <v>117</v>
      </c>
      <c r="B167" s="129" t="s">
        <v>257</v>
      </c>
      <c r="C167" s="112" t="s">
        <v>258</v>
      </c>
      <c r="D167" s="70" t="s">
        <v>217</v>
      </c>
      <c r="E167" s="70" t="s">
        <v>90</v>
      </c>
      <c r="F167" s="70"/>
      <c r="G167" s="70" t="s">
        <v>102</v>
      </c>
      <c r="H167" s="70">
        <v>2024</v>
      </c>
      <c r="I167" s="70">
        <v>15</v>
      </c>
      <c r="J167" s="70" t="s">
        <v>280</v>
      </c>
      <c r="K167" s="70" t="s">
        <v>227</v>
      </c>
      <c r="L167" s="120">
        <v>44439</v>
      </c>
      <c r="M167" s="70" t="s">
        <v>95</v>
      </c>
      <c r="N167" s="70">
        <v>1</v>
      </c>
      <c r="O167" s="116">
        <v>0</v>
      </c>
      <c r="P167" s="116" t="s">
        <v>148</v>
      </c>
      <c r="Q167" s="117" t="s">
        <v>188</v>
      </c>
      <c r="R167" s="70">
        <v>2968.9</v>
      </c>
      <c r="S167" s="70">
        <v>1.27</v>
      </c>
      <c r="T167" s="80">
        <f t="shared" ref="T167:T169" si="15">S167*R167*O167</f>
        <v>0</v>
      </c>
      <c r="U167" s="70"/>
    </row>
    <row r="168" spans="1:21" ht="77.25" customHeight="1" x14ac:dyDescent="0.25">
      <c r="A168" s="121" t="s">
        <v>117</v>
      </c>
      <c r="B168" s="114" t="s">
        <v>257</v>
      </c>
      <c r="C168" s="112" t="s">
        <v>258</v>
      </c>
      <c r="D168" s="70" t="s">
        <v>279</v>
      </c>
      <c r="E168" s="70" t="s">
        <v>136</v>
      </c>
      <c r="F168" s="70"/>
      <c r="G168" s="70" t="s">
        <v>102</v>
      </c>
      <c r="H168" s="70">
        <v>2028</v>
      </c>
      <c r="I168" s="70">
        <v>15</v>
      </c>
      <c r="J168" s="70" t="s">
        <v>285</v>
      </c>
      <c r="K168" s="70" t="s">
        <v>227</v>
      </c>
      <c r="L168" s="120"/>
      <c r="M168" s="70" t="s">
        <v>95</v>
      </c>
      <c r="N168" s="70">
        <v>1</v>
      </c>
      <c r="O168" s="70">
        <v>23</v>
      </c>
      <c r="P168" s="70" t="s">
        <v>271</v>
      </c>
      <c r="Q168" s="70" t="s">
        <v>272</v>
      </c>
      <c r="R168" s="70">
        <v>1495.46</v>
      </c>
      <c r="S168" s="70">
        <v>1.27</v>
      </c>
      <c r="T168" s="80">
        <f t="shared" si="15"/>
        <v>43682.386600000005</v>
      </c>
      <c r="U168" s="70"/>
    </row>
    <row r="169" spans="1:21" ht="77.25" customHeight="1" x14ac:dyDescent="0.25">
      <c r="A169" s="121" t="s">
        <v>117</v>
      </c>
      <c r="B169" s="114" t="s">
        <v>257</v>
      </c>
      <c r="C169" s="112" t="s">
        <v>258</v>
      </c>
      <c r="D169" s="70" t="s">
        <v>180</v>
      </c>
      <c r="E169" s="70"/>
      <c r="F169" s="70"/>
      <c r="G169" s="70" t="s">
        <v>102</v>
      </c>
      <c r="H169" s="70">
        <v>2028</v>
      </c>
      <c r="I169" s="70">
        <v>15</v>
      </c>
      <c r="J169" s="70" t="s">
        <v>275</v>
      </c>
      <c r="K169" s="70" t="s">
        <v>227</v>
      </c>
      <c r="L169" s="120"/>
      <c r="M169" s="70" t="s">
        <v>95</v>
      </c>
      <c r="N169" s="70">
        <v>1</v>
      </c>
      <c r="O169" s="70">
        <v>1</v>
      </c>
      <c r="P169" s="70" t="s">
        <v>57</v>
      </c>
      <c r="Q169" s="70" t="s">
        <v>287</v>
      </c>
      <c r="R169" s="70">
        <v>4255.01</v>
      </c>
      <c r="S169" s="70">
        <v>1</v>
      </c>
      <c r="T169" s="80">
        <f t="shared" si="15"/>
        <v>4255.01</v>
      </c>
      <c r="U169" s="70"/>
    </row>
    <row r="170" spans="1:21" ht="77.25" customHeight="1" x14ac:dyDescent="0.25">
      <c r="A170" s="121" t="s">
        <v>117</v>
      </c>
      <c r="B170" s="114" t="s">
        <v>257</v>
      </c>
      <c r="C170" s="112" t="s">
        <v>258</v>
      </c>
      <c r="D170" s="70" t="s">
        <v>183</v>
      </c>
      <c r="E170" s="70"/>
      <c r="F170" s="70"/>
      <c r="G170" s="70" t="s">
        <v>102</v>
      </c>
      <c r="H170" s="70">
        <v>2028</v>
      </c>
      <c r="I170" s="70">
        <v>15</v>
      </c>
      <c r="J170" s="70" t="s">
        <v>7</v>
      </c>
      <c r="K170" s="70" t="s">
        <v>227</v>
      </c>
      <c r="L170" s="120"/>
      <c r="M170" s="70" t="s">
        <v>95</v>
      </c>
      <c r="N170" s="70">
        <v>1</v>
      </c>
      <c r="O170" s="70" t="s">
        <v>7</v>
      </c>
      <c r="P170" s="70" t="s">
        <v>7</v>
      </c>
      <c r="Q170" s="70" t="s">
        <v>7</v>
      </c>
      <c r="R170" s="70" t="s">
        <v>7</v>
      </c>
      <c r="S170" s="70" t="s">
        <v>7</v>
      </c>
      <c r="T170" s="80">
        <f>SUM(T167:T169)</f>
        <v>47937.396600000007</v>
      </c>
      <c r="U170" s="70"/>
    </row>
    <row r="171" spans="1:21" ht="54.75" customHeight="1" x14ac:dyDescent="0.25">
      <c r="A171" s="121" t="s">
        <v>117</v>
      </c>
      <c r="B171" s="129" t="s">
        <v>259</v>
      </c>
      <c r="C171" s="112" t="s">
        <v>260</v>
      </c>
      <c r="D171" s="70" t="s">
        <v>181</v>
      </c>
      <c r="E171" s="70" t="s">
        <v>213</v>
      </c>
      <c r="F171" s="70"/>
      <c r="G171" s="70" t="s">
        <v>102</v>
      </c>
      <c r="H171" s="70">
        <v>2029</v>
      </c>
      <c r="I171" s="70">
        <v>15</v>
      </c>
      <c r="J171" s="70" t="s">
        <v>281</v>
      </c>
      <c r="K171" s="70" t="s">
        <v>227</v>
      </c>
      <c r="L171" s="120"/>
      <c r="M171" s="70" t="s">
        <v>95</v>
      </c>
      <c r="N171" s="70">
        <v>1</v>
      </c>
      <c r="O171" s="70">
        <v>0</v>
      </c>
      <c r="P171" s="70" t="s">
        <v>271</v>
      </c>
      <c r="Q171" s="70" t="s">
        <v>286</v>
      </c>
      <c r="R171" s="70">
        <v>3484.95</v>
      </c>
      <c r="S171" s="70">
        <v>1.27</v>
      </c>
      <c r="T171" s="80">
        <f>S171*R171*O171</f>
        <v>0</v>
      </c>
      <c r="U171" s="70"/>
    </row>
    <row r="172" spans="1:21" ht="54.75" customHeight="1" x14ac:dyDescent="0.25">
      <c r="A172" s="121" t="s">
        <v>117</v>
      </c>
      <c r="B172" s="114" t="s">
        <v>259</v>
      </c>
      <c r="C172" s="112" t="s">
        <v>260</v>
      </c>
      <c r="D172" s="58" t="s">
        <v>282</v>
      </c>
      <c r="E172" s="70" t="s">
        <v>92</v>
      </c>
      <c r="F172" s="70"/>
      <c r="G172" s="70" t="s">
        <v>102</v>
      </c>
      <c r="H172" s="70">
        <v>2029</v>
      </c>
      <c r="I172" s="70">
        <v>15</v>
      </c>
      <c r="J172" s="70" t="s">
        <v>284</v>
      </c>
      <c r="K172" s="70" t="s">
        <v>227</v>
      </c>
      <c r="L172" s="120"/>
      <c r="M172" s="70" t="s">
        <v>95</v>
      </c>
      <c r="N172" s="70">
        <v>1</v>
      </c>
      <c r="O172" s="70">
        <v>0</v>
      </c>
      <c r="P172" s="70" t="s">
        <v>55</v>
      </c>
      <c r="Q172" s="70" t="s">
        <v>283</v>
      </c>
      <c r="R172" s="70">
        <v>25597.74</v>
      </c>
      <c r="S172" s="70">
        <v>1.27</v>
      </c>
      <c r="T172" s="80">
        <f>S172*R172*O172</f>
        <v>0</v>
      </c>
      <c r="U172" s="70"/>
    </row>
    <row r="173" spans="1:21" ht="54.75" customHeight="1" x14ac:dyDescent="0.25">
      <c r="A173" s="121" t="s">
        <v>117</v>
      </c>
      <c r="B173" s="114" t="s">
        <v>259</v>
      </c>
      <c r="C173" s="112" t="s">
        <v>260</v>
      </c>
      <c r="D173" s="70" t="s">
        <v>279</v>
      </c>
      <c r="E173" s="70" t="s">
        <v>136</v>
      </c>
      <c r="F173" s="70"/>
      <c r="G173" s="70" t="s">
        <v>102</v>
      </c>
      <c r="H173" s="70">
        <v>2029</v>
      </c>
      <c r="I173" s="70">
        <v>15</v>
      </c>
      <c r="J173" s="70" t="s">
        <v>285</v>
      </c>
      <c r="K173" s="70" t="s">
        <v>227</v>
      </c>
      <c r="L173" s="120"/>
      <c r="M173" s="70" t="s">
        <v>95</v>
      </c>
      <c r="N173" s="70">
        <v>1</v>
      </c>
      <c r="O173" s="70">
        <v>8</v>
      </c>
      <c r="P173" s="70" t="s">
        <v>271</v>
      </c>
      <c r="Q173" s="70" t="s">
        <v>272</v>
      </c>
      <c r="R173" s="70">
        <v>1495.46</v>
      </c>
      <c r="S173" s="70">
        <v>1.27</v>
      </c>
      <c r="T173" s="80">
        <f>S173*R173*O173</f>
        <v>15193.873600000001</v>
      </c>
      <c r="U173" s="70"/>
    </row>
    <row r="174" spans="1:21" ht="54.75" customHeight="1" x14ac:dyDescent="0.25">
      <c r="A174" s="121" t="s">
        <v>117</v>
      </c>
      <c r="B174" s="114" t="s">
        <v>259</v>
      </c>
      <c r="C174" s="112" t="s">
        <v>260</v>
      </c>
      <c r="D174" s="70" t="s">
        <v>180</v>
      </c>
      <c r="E174" s="70"/>
      <c r="F174" s="70"/>
      <c r="G174" s="70" t="s">
        <v>102</v>
      </c>
      <c r="H174" s="70">
        <v>2029</v>
      </c>
      <c r="I174" s="70">
        <v>15</v>
      </c>
      <c r="J174" s="70" t="s">
        <v>275</v>
      </c>
      <c r="K174" s="70" t="s">
        <v>227</v>
      </c>
      <c r="L174" s="120"/>
      <c r="M174" s="70" t="s">
        <v>95</v>
      </c>
      <c r="N174" s="70">
        <v>1</v>
      </c>
      <c r="O174" s="70">
        <v>1</v>
      </c>
      <c r="P174" s="70" t="s">
        <v>57</v>
      </c>
      <c r="Q174" s="70" t="s">
        <v>274</v>
      </c>
      <c r="R174" s="70">
        <v>425.5</v>
      </c>
      <c r="S174" s="70">
        <v>1</v>
      </c>
      <c r="T174" s="80">
        <v>425.5</v>
      </c>
      <c r="U174" s="70"/>
    </row>
    <row r="175" spans="1:21" ht="54.75" customHeight="1" x14ac:dyDescent="0.25">
      <c r="A175" s="121" t="s">
        <v>117</v>
      </c>
      <c r="B175" s="114" t="s">
        <v>259</v>
      </c>
      <c r="C175" s="112" t="s">
        <v>260</v>
      </c>
      <c r="D175" s="70" t="s">
        <v>183</v>
      </c>
      <c r="E175" s="70"/>
      <c r="F175" s="70"/>
      <c r="G175" s="70"/>
      <c r="H175" s="70">
        <v>2029</v>
      </c>
      <c r="I175" s="70">
        <v>15</v>
      </c>
      <c r="J175" s="70" t="s">
        <v>7</v>
      </c>
      <c r="K175" s="70" t="s">
        <v>227</v>
      </c>
      <c r="L175" s="120"/>
      <c r="M175" s="70" t="s">
        <v>95</v>
      </c>
      <c r="N175" s="70">
        <v>1</v>
      </c>
      <c r="O175" s="70" t="s">
        <v>7</v>
      </c>
      <c r="P175" s="70" t="s">
        <v>7</v>
      </c>
      <c r="Q175" s="70" t="s">
        <v>7</v>
      </c>
      <c r="R175" s="70" t="s">
        <v>7</v>
      </c>
      <c r="S175" s="70" t="s">
        <v>7</v>
      </c>
      <c r="T175" s="80">
        <f>SUM(T171:T174)</f>
        <v>15619.373600000001</v>
      </c>
      <c r="U175" s="70"/>
    </row>
    <row r="176" spans="1:21" ht="45.75" customHeight="1" x14ac:dyDescent="0.25">
      <c r="A176" s="121" t="s">
        <v>117</v>
      </c>
      <c r="B176" s="129" t="s">
        <v>261</v>
      </c>
      <c r="C176" s="112" t="s">
        <v>262</v>
      </c>
      <c r="D176" s="70" t="s">
        <v>181</v>
      </c>
      <c r="E176" s="70" t="s">
        <v>213</v>
      </c>
      <c r="F176" s="70"/>
      <c r="G176" s="70" t="s">
        <v>102</v>
      </c>
      <c r="H176" s="70">
        <v>2029</v>
      </c>
      <c r="I176" s="70">
        <v>15</v>
      </c>
      <c r="J176" s="70" t="s">
        <v>221</v>
      </c>
      <c r="K176" s="70" t="s">
        <v>227</v>
      </c>
      <c r="L176" s="120"/>
      <c r="M176" s="70" t="s">
        <v>95</v>
      </c>
      <c r="N176" s="70">
        <v>1</v>
      </c>
      <c r="O176" s="70">
        <v>0</v>
      </c>
      <c r="P176" s="70" t="s">
        <v>271</v>
      </c>
      <c r="Q176" s="70" t="s">
        <v>270</v>
      </c>
      <c r="R176" s="70">
        <v>1058.83</v>
      </c>
      <c r="S176" s="70">
        <v>1.27</v>
      </c>
      <c r="T176" s="80">
        <f>S176*R176*O176</f>
        <v>0</v>
      </c>
      <c r="U176" s="70"/>
    </row>
    <row r="177" spans="1:21" ht="45.75" customHeight="1" x14ac:dyDescent="0.25">
      <c r="A177" s="121" t="s">
        <v>117</v>
      </c>
      <c r="B177" s="114" t="s">
        <v>261</v>
      </c>
      <c r="C177" s="112" t="s">
        <v>262</v>
      </c>
      <c r="D177" s="70" t="s">
        <v>181</v>
      </c>
      <c r="E177" s="70" t="s">
        <v>213</v>
      </c>
      <c r="F177" s="70"/>
      <c r="G177" s="70" t="s">
        <v>102</v>
      </c>
      <c r="H177" s="70">
        <v>2029</v>
      </c>
      <c r="I177" s="70">
        <v>15</v>
      </c>
      <c r="J177" s="70" t="s">
        <v>288</v>
      </c>
      <c r="K177" s="70" t="s">
        <v>227</v>
      </c>
      <c r="L177" s="120"/>
      <c r="M177" s="70" t="s">
        <v>95</v>
      </c>
      <c r="N177" s="70">
        <v>1</v>
      </c>
      <c r="O177" s="70">
        <v>0</v>
      </c>
      <c r="P177" s="70" t="s">
        <v>271</v>
      </c>
      <c r="Q177" s="70" t="s">
        <v>289</v>
      </c>
      <c r="R177" s="70">
        <v>1778.09</v>
      </c>
      <c r="S177" s="70">
        <v>1.27</v>
      </c>
      <c r="T177" s="80">
        <f>S177*R177*O177</f>
        <v>0</v>
      </c>
      <c r="U177" s="70"/>
    </row>
    <row r="178" spans="1:21" ht="45.75" customHeight="1" x14ac:dyDescent="0.25">
      <c r="A178" s="121" t="s">
        <v>117</v>
      </c>
      <c r="B178" s="114" t="s">
        <v>261</v>
      </c>
      <c r="C178" s="112" t="s">
        <v>262</v>
      </c>
      <c r="D178" s="58" t="s">
        <v>282</v>
      </c>
      <c r="E178" s="70" t="s">
        <v>92</v>
      </c>
      <c r="F178" s="70"/>
      <c r="G178" s="70" t="s">
        <v>102</v>
      </c>
      <c r="H178" s="70">
        <v>2029</v>
      </c>
      <c r="I178" s="70">
        <v>15</v>
      </c>
      <c r="J178" s="70" t="s">
        <v>284</v>
      </c>
      <c r="K178" s="70" t="s">
        <v>227</v>
      </c>
      <c r="L178" s="120"/>
      <c r="M178" s="70" t="s">
        <v>95</v>
      </c>
      <c r="N178" s="70">
        <v>1</v>
      </c>
      <c r="O178" s="70">
        <v>0</v>
      </c>
      <c r="P178" s="70" t="s">
        <v>55</v>
      </c>
      <c r="Q178" s="70" t="s">
        <v>77</v>
      </c>
      <c r="R178" s="70">
        <v>19427.98</v>
      </c>
      <c r="S178" s="70">
        <v>1.27</v>
      </c>
      <c r="T178" s="80">
        <f>S178*R178*O178</f>
        <v>0</v>
      </c>
      <c r="U178" s="70"/>
    </row>
    <row r="179" spans="1:21" ht="45.75" customHeight="1" x14ac:dyDescent="0.25">
      <c r="A179" s="121" t="s">
        <v>117</v>
      </c>
      <c r="B179" s="114" t="s">
        <v>261</v>
      </c>
      <c r="C179" s="112" t="s">
        <v>262</v>
      </c>
      <c r="D179" s="70" t="s">
        <v>279</v>
      </c>
      <c r="E179" s="70" t="s">
        <v>136</v>
      </c>
      <c r="F179" s="70"/>
      <c r="G179" s="70" t="s">
        <v>102</v>
      </c>
      <c r="H179" s="70">
        <v>2029</v>
      </c>
      <c r="I179" s="70">
        <v>15</v>
      </c>
      <c r="J179" s="70" t="s">
        <v>285</v>
      </c>
      <c r="K179" s="70" t="s">
        <v>227</v>
      </c>
      <c r="L179" s="120"/>
      <c r="M179" s="70" t="s">
        <v>95</v>
      </c>
      <c r="N179" s="70">
        <v>1</v>
      </c>
      <c r="O179" s="70">
        <v>8</v>
      </c>
      <c r="P179" s="70" t="s">
        <v>271</v>
      </c>
      <c r="Q179" s="70" t="s">
        <v>272</v>
      </c>
      <c r="R179" s="70">
        <v>1495.46</v>
      </c>
      <c r="S179" s="70">
        <v>1.27</v>
      </c>
      <c r="T179" s="80">
        <f>S179*R179*O179</f>
        <v>15193.873600000001</v>
      </c>
      <c r="U179" s="70"/>
    </row>
    <row r="180" spans="1:21" ht="45.75" customHeight="1" x14ac:dyDescent="0.25">
      <c r="A180" s="121" t="s">
        <v>117</v>
      </c>
      <c r="B180" s="114" t="s">
        <v>261</v>
      </c>
      <c r="C180" s="112" t="s">
        <v>262</v>
      </c>
      <c r="D180" s="70" t="s">
        <v>180</v>
      </c>
      <c r="E180" s="70"/>
      <c r="F180" s="70"/>
      <c r="G180" s="70" t="s">
        <v>102</v>
      </c>
      <c r="H180" s="70">
        <v>2029</v>
      </c>
      <c r="I180" s="70">
        <v>15</v>
      </c>
      <c r="J180" s="70" t="s">
        <v>275</v>
      </c>
      <c r="K180" s="70" t="s">
        <v>227</v>
      </c>
      <c r="L180" s="120"/>
      <c r="M180" s="70" t="s">
        <v>95</v>
      </c>
      <c r="N180" s="70">
        <v>1</v>
      </c>
      <c r="O180" s="70">
        <v>1</v>
      </c>
      <c r="P180" s="70" t="s">
        <v>57</v>
      </c>
      <c r="Q180" s="70" t="s">
        <v>274</v>
      </c>
      <c r="R180" s="70">
        <v>425.5</v>
      </c>
      <c r="S180" s="70">
        <v>1</v>
      </c>
      <c r="T180" s="80">
        <f>S180*R180*O180</f>
        <v>425.5</v>
      </c>
      <c r="U180" s="70"/>
    </row>
    <row r="181" spans="1:21" ht="45.75" customHeight="1" x14ac:dyDescent="0.25">
      <c r="A181" s="124" t="s">
        <v>117</v>
      </c>
      <c r="B181" s="125" t="s">
        <v>261</v>
      </c>
      <c r="C181" s="112" t="s">
        <v>262</v>
      </c>
      <c r="D181" s="70" t="s">
        <v>183</v>
      </c>
      <c r="E181" s="70"/>
      <c r="F181" s="70"/>
      <c r="G181" s="70" t="s">
        <v>102</v>
      </c>
      <c r="H181" s="70">
        <v>2029</v>
      </c>
      <c r="I181" s="70">
        <v>15</v>
      </c>
      <c r="J181" s="70" t="s">
        <v>7</v>
      </c>
      <c r="K181" s="70" t="s">
        <v>227</v>
      </c>
      <c r="L181" s="120"/>
      <c r="M181" s="70" t="s">
        <v>95</v>
      </c>
      <c r="N181" s="70">
        <v>1</v>
      </c>
      <c r="O181" s="70" t="s">
        <v>7</v>
      </c>
      <c r="P181" s="70" t="s">
        <v>7</v>
      </c>
      <c r="Q181" s="70" t="s">
        <v>7</v>
      </c>
      <c r="R181" s="70" t="s">
        <v>7</v>
      </c>
      <c r="S181" s="70" t="s">
        <v>7</v>
      </c>
      <c r="T181" s="80">
        <f>SUM(T176:T180)</f>
        <v>15619.373600000001</v>
      </c>
      <c r="U181" s="70"/>
    </row>
    <row r="182" spans="1:21" ht="45.75" customHeight="1" x14ac:dyDescent="0.25">
      <c r="A182" s="121" t="s">
        <v>117</v>
      </c>
      <c r="B182" s="129" t="s">
        <v>263</v>
      </c>
      <c r="C182" s="112" t="s">
        <v>264</v>
      </c>
      <c r="D182" s="70" t="s">
        <v>181</v>
      </c>
      <c r="E182" s="70" t="s">
        <v>213</v>
      </c>
      <c r="F182" s="70"/>
      <c r="G182" s="70" t="s">
        <v>102</v>
      </c>
      <c r="H182" s="70">
        <v>2029</v>
      </c>
      <c r="I182" s="70">
        <v>15</v>
      </c>
      <c r="J182" s="70" t="s">
        <v>221</v>
      </c>
      <c r="K182" s="70" t="s">
        <v>227</v>
      </c>
      <c r="L182" s="120"/>
      <c r="M182" s="70" t="s">
        <v>95</v>
      </c>
      <c r="N182" s="70">
        <v>1</v>
      </c>
      <c r="O182" s="70">
        <v>0</v>
      </c>
      <c r="P182" s="70" t="s">
        <v>271</v>
      </c>
      <c r="Q182" s="70" t="s">
        <v>270</v>
      </c>
      <c r="R182" s="70">
        <v>1058.83</v>
      </c>
      <c r="S182" s="70">
        <v>1.27</v>
      </c>
      <c r="T182" s="80">
        <f>S182*R182*O182</f>
        <v>0</v>
      </c>
      <c r="U182" s="70"/>
    </row>
    <row r="183" spans="1:21" ht="45.75" customHeight="1" x14ac:dyDescent="0.25">
      <c r="A183" s="121" t="s">
        <v>117</v>
      </c>
      <c r="B183" s="114" t="s">
        <v>263</v>
      </c>
      <c r="C183" s="112" t="s">
        <v>264</v>
      </c>
      <c r="D183" s="70" t="s">
        <v>181</v>
      </c>
      <c r="E183" s="70" t="s">
        <v>213</v>
      </c>
      <c r="F183" s="70"/>
      <c r="G183" s="70" t="s">
        <v>102</v>
      </c>
      <c r="H183" s="70">
        <v>2029</v>
      </c>
      <c r="I183" s="70">
        <v>15</v>
      </c>
      <c r="J183" s="70" t="s">
        <v>290</v>
      </c>
      <c r="K183" s="70" t="s">
        <v>227</v>
      </c>
      <c r="L183" s="120"/>
      <c r="M183" s="70" t="s">
        <v>95</v>
      </c>
      <c r="N183" s="70">
        <v>1</v>
      </c>
      <c r="O183" s="70">
        <v>0</v>
      </c>
      <c r="P183" s="70" t="s">
        <v>271</v>
      </c>
      <c r="Q183" s="70" t="s">
        <v>278</v>
      </c>
      <c r="R183" s="70">
        <v>780.72</v>
      </c>
      <c r="S183" s="70">
        <v>1.27</v>
      </c>
      <c r="T183" s="80">
        <f>S183*R183*O183</f>
        <v>0</v>
      </c>
      <c r="U183" s="70"/>
    </row>
    <row r="184" spans="1:21" ht="45.75" customHeight="1" x14ac:dyDescent="0.25">
      <c r="A184" s="121" t="s">
        <v>117</v>
      </c>
      <c r="B184" s="114" t="s">
        <v>263</v>
      </c>
      <c r="C184" s="112" t="s">
        <v>264</v>
      </c>
      <c r="D184" s="58" t="s">
        <v>282</v>
      </c>
      <c r="E184" s="70" t="s">
        <v>92</v>
      </c>
      <c r="F184" s="70"/>
      <c r="G184" s="70" t="s">
        <v>102</v>
      </c>
      <c r="H184" s="70">
        <v>2029</v>
      </c>
      <c r="I184" s="70">
        <v>15</v>
      </c>
      <c r="J184" s="70" t="s">
        <v>284</v>
      </c>
      <c r="K184" s="70" t="s">
        <v>227</v>
      </c>
      <c r="L184" s="120"/>
      <c r="M184" s="70" t="s">
        <v>95</v>
      </c>
      <c r="N184" s="70">
        <v>1</v>
      </c>
      <c r="O184" s="70">
        <v>0</v>
      </c>
      <c r="P184" s="70" t="s">
        <v>55</v>
      </c>
      <c r="Q184" s="70" t="s">
        <v>98</v>
      </c>
      <c r="R184" s="70">
        <v>17548.490000000002</v>
      </c>
      <c r="S184" s="70">
        <v>1.27</v>
      </c>
      <c r="T184" s="80">
        <f>S184*R184*O184</f>
        <v>0</v>
      </c>
      <c r="U184" s="70"/>
    </row>
    <row r="185" spans="1:21" ht="45.75" customHeight="1" x14ac:dyDescent="0.25">
      <c r="A185" s="121" t="s">
        <v>117</v>
      </c>
      <c r="B185" s="114" t="s">
        <v>263</v>
      </c>
      <c r="C185" s="112" t="s">
        <v>264</v>
      </c>
      <c r="D185" s="70" t="s">
        <v>279</v>
      </c>
      <c r="E185" s="70" t="s">
        <v>136</v>
      </c>
      <c r="F185" s="70"/>
      <c r="G185" s="70" t="s">
        <v>102</v>
      </c>
      <c r="H185" s="70">
        <v>2029</v>
      </c>
      <c r="I185" s="70">
        <v>15</v>
      </c>
      <c r="J185" s="70" t="s">
        <v>285</v>
      </c>
      <c r="K185" s="70" t="s">
        <v>227</v>
      </c>
      <c r="L185" s="120"/>
      <c r="M185" s="70" t="s">
        <v>95</v>
      </c>
      <c r="N185" s="70">
        <v>1</v>
      </c>
      <c r="O185" s="70">
        <v>5</v>
      </c>
      <c r="P185" s="70" t="s">
        <v>271</v>
      </c>
      <c r="Q185" s="70" t="s">
        <v>272</v>
      </c>
      <c r="R185" s="70">
        <v>1495.46</v>
      </c>
      <c r="S185" s="70">
        <v>1.27</v>
      </c>
      <c r="T185" s="80">
        <f>S185*R185*O185</f>
        <v>9496.1710000000003</v>
      </c>
      <c r="U185" s="70"/>
    </row>
    <row r="186" spans="1:21" ht="45.75" customHeight="1" x14ac:dyDescent="0.25">
      <c r="A186" s="121" t="s">
        <v>117</v>
      </c>
      <c r="B186" s="114" t="s">
        <v>263</v>
      </c>
      <c r="C186" s="112" t="s">
        <v>264</v>
      </c>
      <c r="D186" s="70" t="s">
        <v>180</v>
      </c>
      <c r="E186" s="70"/>
      <c r="F186" s="70"/>
      <c r="G186" s="70" t="s">
        <v>102</v>
      </c>
      <c r="H186" s="70">
        <v>2029</v>
      </c>
      <c r="I186" s="70">
        <v>15</v>
      </c>
      <c r="J186" s="70" t="s">
        <v>275</v>
      </c>
      <c r="K186" s="70" t="s">
        <v>227</v>
      </c>
      <c r="L186" s="120"/>
      <c r="M186" s="70" t="s">
        <v>95</v>
      </c>
      <c r="N186" s="70">
        <v>1</v>
      </c>
      <c r="O186" s="70">
        <v>1</v>
      </c>
      <c r="P186" s="70" t="s">
        <v>57</v>
      </c>
      <c r="Q186" s="70" t="s">
        <v>274</v>
      </c>
      <c r="R186" s="70">
        <v>425.5</v>
      </c>
      <c r="S186" s="70">
        <v>1</v>
      </c>
      <c r="T186" s="80">
        <v>425.5</v>
      </c>
      <c r="U186" s="70"/>
    </row>
    <row r="187" spans="1:21" ht="45.75" customHeight="1" x14ac:dyDescent="0.25">
      <c r="A187" s="121" t="s">
        <v>117</v>
      </c>
      <c r="B187" s="114" t="s">
        <v>263</v>
      </c>
      <c r="C187" s="112" t="s">
        <v>264</v>
      </c>
      <c r="D187" s="70" t="s">
        <v>183</v>
      </c>
      <c r="E187" s="70"/>
      <c r="F187" s="70"/>
      <c r="G187" s="70" t="s">
        <v>102</v>
      </c>
      <c r="H187" s="70">
        <v>2029</v>
      </c>
      <c r="I187" s="70">
        <v>15</v>
      </c>
      <c r="J187" s="70" t="s">
        <v>7</v>
      </c>
      <c r="K187" s="70" t="s">
        <v>227</v>
      </c>
      <c r="L187" s="120"/>
      <c r="M187" s="70" t="s">
        <v>95</v>
      </c>
      <c r="N187" s="70">
        <v>1</v>
      </c>
      <c r="O187" s="70" t="s">
        <v>7</v>
      </c>
      <c r="P187" s="70" t="s">
        <v>7</v>
      </c>
      <c r="Q187" s="70" t="s">
        <v>7</v>
      </c>
      <c r="R187" s="70" t="s">
        <v>7</v>
      </c>
      <c r="S187" s="70" t="s">
        <v>7</v>
      </c>
      <c r="T187" s="80">
        <f>SUM(T182:T186)</f>
        <v>9921.6710000000003</v>
      </c>
      <c r="U187" s="70"/>
    </row>
    <row r="188" spans="1:21" ht="45.75" customHeight="1" x14ac:dyDescent="0.25">
      <c r="A188" s="121" t="s">
        <v>117</v>
      </c>
      <c r="B188" s="129" t="s">
        <v>265</v>
      </c>
      <c r="C188" s="112" t="s">
        <v>266</v>
      </c>
      <c r="D188" s="70" t="s">
        <v>181</v>
      </c>
      <c r="E188" s="70" t="s">
        <v>213</v>
      </c>
      <c r="F188" s="70"/>
      <c r="G188" s="70" t="s">
        <v>102</v>
      </c>
      <c r="H188" s="70">
        <v>2029</v>
      </c>
      <c r="I188" s="70">
        <v>15</v>
      </c>
      <c r="J188" s="70" t="s">
        <v>221</v>
      </c>
      <c r="K188" s="70" t="s">
        <v>227</v>
      </c>
      <c r="L188" s="120"/>
      <c r="M188" s="70" t="s">
        <v>95</v>
      </c>
      <c r="N188" s="70">
        <v>1</v>
      </c>
      <c r="O188" s="70">
        <v>0</v>
      </c>
      <c r="P188" s="70" t="s">
        <v>271</v>
      </c>
      <c r="Q188" s="70" t="s">
        <v>270</v>
      </c>
      <c r="R188" s="70">
        <v>1058.83</v>
      </c>
      <c r="S188" s="70">
        <v>1.27</v>
      </c>
      <c r="T188" s="80">
        <f>S188*R188*O188</f>
        <v>0</v>
      </c>
      <c r="U188" s="70"/>
    </row>
    <row r="189" spans="1:21" ht="45.75" customHeight="1" x14ac:dyDescent="0.25">
      <c r="A189" s="121" t="s">
        <v>117</v>
      </c>
      <c r="B189" s="114" t="s">
        <v>265</v>
      </c>
      <c r="C189" s="112" t="s">
        <v>266</v>
      </c>
      <c r="D189" s="70" t="s">
        <v>181</v>
      </c>
      <c r="E189" s="70" t="s">
        <v>213</v>
      </c>
      <c r="F189" s="70"/>
      <c r="G189" s="70" t="s">
        <v>102</v>
      </c>
      <c r="H189" s="70">
        <v>2029</v>
      </c>
      <c r="I189" s="70">
        <v>15</v>
      </c>
      <c r="J189" s="70" t="s">
        <v>290</v>
      </c>
      <c r="K189" s="70" t="s">
        <v>227</v>
      </c>
      <c r="L189" s="120"/>
      <c r="M189" s="70" t="s">
        <v>95</v>
      </c>
      <c r="N189" s="70">
        <v>1</v>
      </c>
      <c r="O189" s="70">
        <v>0</v>
      </c>
      <c r="P189" s="70" t="s">
        <v>271</v>
      </c>
      <c r="Q189" s="70" t="s">
        <v>278</v>
      </c>
      <c r="R189" s="70">
        <v>780.72</v>
      </c>
      <c r="S189" s="70">
        <v>1.27</v>
      </c>
      <c r="T189" s="80">
        <f>S189*R189*O189</f>
        <v>0</v>
      </c>
      <c r="U189" s="70"/>
    </row>
    <row r="190" spans="1:21" ht="45.75" customHeight="1" x14ac:dyDescent="0.25">
      <c r="A190" s="121" t="s">
        <v>117</v>
      </c>
      <c r="B190" s="114" t="s">
        <v>265</v>
      </c>
      <c r="C190" s="112" t="s">
        <v>266</v>
      </c>
      <c r="D190" s="58" t="s">
        <v>282</v>
      </c>
      <c r="E190" s="70" t="s">
        <v>92</v>
      </c>
      <c r="F190" s="70"/>
      <c r="G190" s="70" t="s">
        <v>102</v>
      </c>
      <c r="H190" s="70">
        <v>2029</v>
      </c>
      <c r="I190" s="70">
        <v>15</v>
      </c>
      <c r="J190" s="70" t="s">
        <v>284</v>
      </c>
      <c r="K190" s="70" t="s">
        <v>227</v>
      </c>
      <c r="L190" s="120"/>
      <c r="M190" s="70" t="s">
        <v>95</v>
      </c>
      <c r="N190" s="70">
        <v>1</v>
      </c>
      <c r="O190" s="70">
        <v>0</v>
      </c>
      <c r="P190" s="70" t="s">
        <v>55</v>
      </c>
      <c r="Q190" s="70" t="s">
        <v>76</v>
      </c>
      <c r="R190" s="70">
        <v>15877.84</v>
      </c>
      <c r="S190" s="70">
        <v>1.27</v>
      </c>
      <c r="T190" s="80">
        <f>S190*R190*O190</f>
        <v>0</v>
      </c>
      <c r="U190" s="70"/>
    </row>
    <row r="191" spans="1:21" ht="45.75" customHeight="1" x14ac:dyDescent="0.25">
      <c r="A191" s="121" t="s">
        <v>117</v>
      </c>
      <c r="B191" s="114" t="s">
        <v>265</v>
      </c>
      <c r="C191" s="112" t="s">
        <v>266</v>
      </c>
      <c r="D191" s="70" t="s">
        <v>279</v>
      </c>
      <c r="E191" s="70" t="s">
        <v>136</v>
      </c>
      <c r="F191" s="70"/>
      <c r="G191" s="70" t="s">
        <v>102</v>
      </c>
      <c r="H191" s="70">
        <v>2029</v>
      </c>
      <c r="I191" s="70">
        <v>15</v>
      </c>
      <c r="J191" s="70" t="s">
        <v>285</v>
      </c>
      <c r="K191" s="70" t="s">
        <v>227</v>
      </c>
      <c r="L191" s="120"/>
      <c r="M191" s="70" t="s">
        <v>95</v>
      </c>
      <c r="N191" s="70">
        <v>1</v>
      </c>
      <c r="O191" s="70">
        <v>5</v>
      </c>
      <c r="P191" s="70" t="s">
        <v>271</v>
      </c>
      <c r="Q191" s="70" t="s">
        <v>272</v>
      </c>
      <c r="R191" s="70">
        <v>1495.46</v>
      </c>
      <c r="S191" s="70">
        <v>1.27</v>
      </c>
      <c r="T191" s="80">
        <f>S191*R191*O191</f>
        <v>9496.1710000000003</v>
      </c>
      <c r="U191" s="70"/>
    </row>
    <row r="192" spans="1:21" ht="45.75" customHeight="1" x14ac:dyDescent="0.25">
      <c r="A192" s="121" t="s">
        <v>117</v>
      </c>
      <c r="B192" s="114" t="s">
        <v>265</v>
      </c>
      <c r="C192" s="112" t="s">
        <v>266</v>
      </c>
      <c r="D192" s="70" t="s">
        <v>180</v>
      </c>
      <c r="E192" s="70"/>
      <c r="F192" s="70"/>
      <c r="G192" s="70" t="s">
        <v>102</v>
      </c>
      <c r="H192" s="70">
        <v>2029</v>
      </c>
      <c r="I192" s="70">
        <v>15</v>
      </c>
      <c r="J192" s="70" t="s">
        <v>275</v>
      </c>
      <c r="K192" s="70" t="s">
        <v>227</v>
      </c>
      <c r="L192" s="120"/>
      <c r="M192" s="70" t="s">
        <v>95</v>
      </c>
      <c r="N192" s="70">
        <v>1</v>
      </c>
      <c r="O192" s="70">
        <v>1</v>
      </c>
      <c r="P192" s="70" t="s">
        <v>57</v>
      </c>
      <c r="Q192" s="70" t="s">
        <v>274</v>
      </c>
      <c r="R192" s="70">
        <v>425.5</v>
      </c>
      <c r="S192" s="70">
        <v>1</v>
      </c>
      <c r="T192" s="80">
        <v>425.5</v>
      </c>
      <c r="U192" s="70"/>
    </row>
    <row r="193" spans="1:23" ht="45.75" customHeight="1" x14ac:dyDescent="0.25">
      <c r="A193" s="121" t="s">
        <v>117</v>
      </c>
      <c r="B193" s="114" t="s">
        <v>265</v>
      </c>
      <c r="C193" s="112" t="s">
        <v>266</v>
      </c>
      <c r="D193" s="70" t="s">
        <v>183</v>
      </c>
      <c r="E193" s="70"/>
      <c r="F193" s="70"/>
      <c r="G193" s="70" t="s">
        <v>102</v>
      </c>
      <c r="H193" s="70">
        <v>2029</v>
      </c>
      <c r="I193" s="70">
        <v>15</v>
      </c>
      <c r="J193" s="70" t="s">
        <v>7</v>
      </c>
      <c r="K193" s="70" t="s">
        <v>227</v>
      </c>
      <c r="L193" s="120"/>
      <c r="M193" s="70" t="s">
        <v>95</v>
      </c>
      <c r="N193" s="70">
        <v>1</v>
      </c>
      <c r="O193" s="70" t="s">
        <v>7</v>
      </c>
      <c r="P193" s="70" t="s">
        <v>7</v>
      </c>
      <c r="Q193" s="70" t="s">
        <v>7</v>
      </c>
      <c r="R193" s="70" t="s">
        <v>7</v>
      </c>
      <c r="S193" s="70" t="s">
        <v>7</v>
      </c>
      <c r="T193" s="80">
        <f>SUM(T188:T192)</f>
        <v>9921.6710000000003</v>
      </c>
      <c r="U193" s="70"/>
    </row>
    <row r="194" spans="1:23" ht="45.75" customHeight="1" x14ac:dyDescent="0.25">
      <c r="A194" s="121" t="s">
        <v>117</v>
      </c>
      <c r="B194" s="129" t="s">
        <v>267</v>
      </c>
      <c r="C194" s="112" t="s">
        <v>268</v>
      </c>
      <c r="D194" s="70" t="s">
        <v>181</v>
      </c>
      <c r="E194" s="70" t="s">
        <v>213</v>
      </c>
      <c r="F194" s="70"/>
      <c r="G194" s="70" t="s">
        <v>102</v>
      </c>
      <c r="H194" s="70">
        <v>2029</v>
      </c>
      <c r="I194" s="70">
        <v>15</v>
      </c>
      <c r="J194" s="70" t="s">
        <v>288</v>
      </c>
      <c r="K194" s="70" t="s">
        <v>227</v>
      </c>
      <c r="L194" s="120"/>
      <c r="M194" s="70" t="s">
        <v>95</v>
      </c>
      <c r="N194" s="70">
        <v>1</v>
      </c>
      <c r="O194" s="70">
        <v>0</v>
      </c>
      <c r="P194" s="70" t="s">
        <v>271</v>
      </c>
      <c r="Q194" s="70" t="s">
        <v>289</v>
      </c>
      <c r="R194" s="70">
        <v>1778.09</v>
      </c>
      <c r="S194" s="70">
        <v>1.27</v>
      </c>
      <c r="T194" s="80">
        <f>S194*R194*O194</f>
        <v>0</v>
      </c>
      <c r="U194" s="70"/>
    </row>
    <row r="195" spans="1:23" ht="45.75" customHeight="1" x14ac:dyDescent="0.25">
      <c r="A195" s="121" t="s">
        <v>117</v>
      </c>
      <c r="B195" s="114" t="s">
        <v>267</v>
      </c>
      <c r="C195" s="112" t="s">
        <v>268</v>
      </c>
      <c r="D195" s="70" t="s">
        <v>279</v>
      </c>
      <c r="E195" s="70" t="s">
        <v>136</v>
      </c>
      <c r="F195" s="70"/>
      <c r="G195" s="70" t="s">
        <v>102</v>
      </c>
      <c r="H195" s="70">
        <v>2029</v>
      </c>
      <c r="I195" s="70">
        <v>15</v>
      </c>
      <c r="J195" s="70" t="s">
        <v>285</v>
      </c>
      <c r="K195" s="70" t="s">
        <v>227</v>
      </c>
      <c r="L195" s="120"/>
      <c r="M195" s="70" t="s">
        <v>95</v>
      </c>
      <c r="N195" s="70">
        <v>1</v>
      </c>
      <c r="O195" s="70">
        <v>6</v>
      </c>
      <c r="P195" s="70" t="s">
        <v>271</v>
      </c>
      <c r="Q195" s="70" t="s">
        <v>272</v>
      </c>
      <c r="R195" s="70">
        <v>1495.46</v>
      </c>
      <c r="S195" s="70">
        <v>1.27</v>
      </c>
      <c r="T195" s="80">
        <f>S195*R195*O195</f>
        <v>11395.405200000001</v>
      </c>
      <c r="U195" s="70"/>
    </row>
    <row r="196" spans="1:23" ht="45.75" customHeight="1" x14ac:dyDescent="0.25">
      <c r="A196" s="121" t="s">
        <v>117</v>
      </c>
      <c r="B196" s="114" t="s">
        <v>267</v>
      </c>
      <c r="C196" s="112" t="s">
        <v>268</v>
      </c>
      <c r="D196" s="70" t="s">
        <v>180</v>
      </c>
      <c r="E196" s="70"/>
      <c r="F196" s="70"/>
      <c r="G196" s="70" t="s">
        <v>102</v>
      </c>
      <c r="H196" s="70">
        <v>2029</v>
      </c>
      <c r="I196" s="70">
        <v>15</v>
      </c>
      <c r="J196" s="70" t="s">
        <v>275</v>
      </c>
      <c r="K196" s="70" t="s">
        <v>227</v>
      </c>
      <c r="L196" s="120"/>
      <c r="M196" s="70" t="s">
        <v>95</v>
      </c>
      <c r="N196" s="70">
        <v>1</v>
      </c>
      <c r="O196" s="70">
        <v>1</v>
      </c>
      <c r="P196" s="70" t="s">
        <v>57</v>
      </c>
      <c r="Q196" s="70" t="s">
        <v>274</v>
      </c>
      <c r="R196" s="70">
        <v>425.5</v>
      </c>
      <c r="S196" s="70">
        <v>1</v>
      </c>
      <c r="T196" s="80">
        <v>425.5</v>
      </c>
      <c r="U196" s="70"/>
    </row>
    <row r="197" spans="1:23" ht="45.75" customHeight="1" x14ac:dyDescent="0.25">
      <c r="A197" s="121" t="s">
        <v>117</v>
      </c>
      <c r="B197" s="114" t="s">
        <v>267</v>
      </c>
      <c r="C197" s="112" t="s">
        <v>268</v>
      </c>
      <c r="D197" s="70" t="s">
        <v>183</v>
      </c>
      <c r="E197" s="70"/>
      <c r="F197" s="70"/>
      <c r="G197" s="70" t="s">
        <v>102</v>
      </c>
      <c r="H197" s="70">
        <v>2029</v>
      </c>
      <c r="I197" s="70">
        <v>15</v>
      </c>
      <c r="J197" s="70" t="s">
        <v>7</v>
      </c>
      <c r="K197" s="70" t="s">
        <v>227</v>
      </c>
      <c r="L197" s="120"/>
      <c r="M197" s="70" t="s">
        <v>95</v>
      </c>
      <c r="N197" s="70">
        <v>1</v>
      </c>
      <c r="O197" s="70" t="s">
        <v>7</v>
      </c>
      <c r="P197" s="70" t="s">
        <v>7</v>
      </c>
      <c r="Q197" s="70" t="s">
        <v>7</v>
      </c>
      <c r="R197" s="70" t="s">
        <v>7</v>
      </c>
      <c r="S197" s="70" t="s">
        <v>7</v>
      </c>
      <c r="T197" s="80">
        <f>SUM(T194:T196)</f>
        <v>11820.905200000001</v>
      </c>
      <c r="U197" s="70"/>
    </row>
    <row r="198" spans="1:23" ht="58.5" customHeight="1" x14ac:dyDescent="0.25">
      <c r="A198" s="121" t="s">
        <v>122</v>
      </c>
      <c r="B198" s="129" t="s">
        <v>123</v>
      </c>
      <c r="C198" s="112" t="s">
        <v>124</v>
      </c>
      <c r="D198" s="70" t="s">
        <v>222</v>
      </c>
      <c r="E198" s="70" t="s">
        <v>91</v>
      </c>
      <c r="F198" s="70" t="s">
        <v>7</v>
      </c>
      <c r="G198" s="70" t="s">
        <v>102</v>
      </c>
      <c r="H198" s="70">
        <v>2024</v>
      </c>
      <c r="I198" s="70">
        <v>15</v>
      </c>
      <c r="J198" s="70" t="s">
        <v>189</v>
      </c>
      <c r="K198" s="70" t="s">
        <v>227</v>
      </c>
      <c r="L198" s="70" t="s">
        <v>237</v>
      </c>
      <c r="M198" s="70" t="s">
        <v>95</v>
      </c>
      <c r="N198" s="70">
        <v>1</v>
      </c>
      <c r="O198" s="70">
        <v>1.92</v>
      </c>
      <c r="P198" s="70" t="s">
        <v>156</v>
      </c>
      <c r="Q198" s="70" t="s">
        <v>190</v>
      </c>
      <c r="R198" s="80">
        <v>3599.39</v>
      </c>
      <c r="S198" s="70">
        <v>1.27</v>
      </c>
      <c r="T198" s="72">
        <f>S198*R198*O198</f>
        <v>8776.752575999999</v>
      </c>
      <c r="U198" s="70" t="s">
        <v>230</v>
      </c>
    </row>
    <row r="199" spans="1:23" ht="58.5" customHeight="1" x14ac:dyDescent="0.25">
      <c r="A199" s="115" t="s">
        <v>122</v>
      </c>
      <c r="B199" s="114" t="s">
        <v>123</v>
      </c>
      <c r="C199" s="126" t="s">
        <v>124</v>
      </c>
      <c r="D199" s="70" t="s">
        <v>96</v>
      </c>
      <c r="E199" s="70" t="s">
        <v>91</v>
      </c>
      <c r="F199" s="70" t="s">
        <v>7</v>
      </c>
      <c r="G199" s="70" t="s">
        <v>102</v>
      </c>
      <c r="H199" s="70">
        <v>2024</v>
      </c>
      <c r="I199" s="70">
        <v>15</v>
      </c>
      <c r="J199" s="70" t="s">
        <v>189</v>
      </c>
      <c r="K199" s="70" t="s">
        <v>227</v>
      </c>
      <c r="L199" s="70" t="s">
        <v>237</v>
      </c>
      <c r="M199" s="70" t="s">
        <v>95</v>
      </c>
      <c r="N199" s="70">
        <v>1</v>
      </c>
      <c r="O199" s="116">
        <v>1344</v>
      </c>
      <c r="P199" s="127" t="s">
        <v>140</v>
      </c>
      <c r="Q199" s="117" t="s">
        <v>197</v>
      </c>
      <c r="R199" s="116">
        <v>2.3199999999999998</v>
      </c>
      <c r="S199" s="70">
        <v>1</v>
      </c>
      <c r="T199" s="72">
        <f t="shared" ref="T199:T201" si="16">S199*R199*O199</f>
        <v>3118.08</v>
      </c>
      <c r="U199" s="70"/>
      <c r="W199" s="58">
        <f>O198*1000*0.7</f>
        <v>1344</v>
      </c>
    </row>
    <row r="200" spans="1:23" ht="58.5" customHeight="1" x14ac:dyDescent="0.25">
      <c r="A200" s="115" t="s">
        <v>122</v>
      </c>
      <c r="B200" s="114" t="s">
        <v>123</v>
      </c>
      <c r="C200" s="126" t="s">
        <v>124</v>
      </c>
      <c r="D200" s="70" t="s">
        <v>223</v>
      </c>
      <c r="E200" s="70" t="s">
        <v>91</v>
      </c>
      <c r="F200" s="70" t="s">
        <v>7</v>
      </c>
      <c r="G200" s="70" t="s">
        <v>102</v>
      </c>
      <c r="H200" s="70">
        <v>2024</v>
      </c>
      <c r="I200" s="70">
        <v>15</v>
      </c>
      <c r="J200" s="70" t="s">
        <v>189</v>
      </c>
      <c r="K200" s="70" t="s">
        <v>227</v>
      </c>
      <c r="L200" s="70" t="s">
        <v>237</v>
      </c>
      <c r="M200" s="70" t="s">
        <v>95</v>
      </c>
      <c r="N200" s="70">
        <v>1</v>
      </c>
      <c r="O200" s="116">
        <v>0</v>
      </c>
      <c r="P200" s="127" t="s">
        <v>156</v>
      </c>
      <c r="Q200" s="117" t="s">
        <v>224</v>
      </c>
      <c r="R200" s="116">
        <v>1428</v>
      </c>
      <c r="S200" s="70">
        <v>1</v>
      </c>
      <c r="T200" s="72">
        <f t="shared" si="16"/>
        <v>0</v>
      </c>
      <c r="U200" s="70"/>
    </row>
    <row r="201" spans="1:23" ht="58.5" customHeight="1" x14ac:dyDescent="0.25">
      <c r="A201" s="115" t="s">
        <v>122</v>
      </c>
      <c r="B201" s="114" t="s">
        <v>123</v>
      </c>
      <c r="C201" s="126" t="s">
        <v>124</v>
      </c>
      <c r="D201" s="70" t="s">
        <v>180</v>
      </c>
      <c r="E201" s="70" t="s">
        <v>91</v>
      </c>
      <c r="F201" s="70" t="s">
        <v>7</v>
      </c>
      <c r="G201" s="70" t="s">
        <v>102</v>
      </c>
      <c r="H201" s="70">
        <v>2024</v>
      </c>
      <c r="I201" s="70">
        <v>15</v>
      </c>
      <c r="J201" s="70" t="s">
        <v>189</v>
      </c>
      <c r="K201" s="70" t="s">
        <v>227</v>
      </c>
      <c r="L201" s="70" t="s">
        <v>237</v>
      </c>
      <c r="M201" s="70" t="s">
        <v>95</v>
      </c>
      <c r="N201" s="70">
        <v>1</v>
      </c>
      <c r="O201" s="70">
        <v>1.92</v>
      </c>
      <c r="P201" s="70" t="s">
        <v>156</v>
      </c>
      <c r="Q201" s="70" t="s">
        <v>229</v>
      </c>
      <c r="R201" s="70">
        <v>866.6</v>
      </c>
      <c r="S201" s="70">
        <v>1</v>
      </c>
      <c r="T201" s="72">
        <f t="shared" si="16"/>
        <v>1663.8720000000001</v>
      </c>
      <c r="U201" s="70"/>
    </row>
    <row r="202" spans="1:23" ht="58.5" customHeight="1" x14ac:dyDescent="0.25">
      <c r="A202" s="115" t="s">
        <v>122</v>
      </c>
      <c r="B202" s="114" t="s">
        <v>123</v>
      </c>
      <c r="C202" s="126" t="s">
        <v>124</v>
      </c>
      <c r="D202" s="70" t="s">
        <v>183</v>
      </c>
      <c r="E202" s="70" t="s">
        <v>91</v>
      </c>
      <c r="F202" s="70" t="s">
        <v>7</v>
      </c>
      <c r="G202" s="70" t="s">
        <v>102</v>
      </c>
      <c r="H202" s="70">
        <v>2024</v>
      </c>
      <c r="I202" s="70">
        <v>15</v>
      </c>
      <c r="J202" s="70" t="s">
        <v>189</v>
      </c>
      <c r="K202" s="70" t="s">
        <v>227</v>
      </c>
      <c r="L202" s="70" t="s">
        <v>237</v>
      </c>
      <c r="M202" s="70" t="s">
        <v>95</v>
      </c>
      <c r="N202" s="70">
        <v>1</v>
      </c>
      <c r="O202" s="116">
        <v>1.92</v>
      </c>
      <c r="P202" s="127" t="s">
        <v>156</v>
      </c>
      <c r="Q202" s="70" t="s">
        <v>7</v>
      </c>
      <c r="R202" s="70" t="s">
        <v>7</v>
      </c>
      <c r="S202" s="70" t="s">
        <v>7</v>
      </c>
      <c r="T202" s="76">
        <f>SUM(T198:T201)</f>
        <v>13558.704575999998</v>
      </c>
      <c r="U202" s="70"/>
    </row>
    <row r="203" spans="1:23" ht="44.25" customHeight="1" x14ac:dyDescent="0.25">
      <c r="A203" s="121" t="s">
        <v>122</v>
      </c>
      <c r="B203" s="129" t="s">
        <v>291</v>
      </c>
      <c r="C203" s="112" t="s">
        <v>292</v>
      </c>
      <c r="D203" s="70" t="s">
        <v>305</v>
      </c>
      <c r="E203" s="70" t="s">
        <v>91</v>
      </c>
      <c r="F203" s="70" t="s">
        <v>7</v>
      </c>
      <c r="G203" s="70" t="s">
        <v>102</v>
      </c>
      <c r="H203" s="128">
        <v>2025</v>
      </c>
      <c r="I203" s="70">
        <v>10</v>
      </c>
      <c r="J203" s="70" t="s">
        <v>418</v>
      </c>
      <c r="K203" s="70" t="s">
        <v>227</v>
      </c>
      <c r="L203" s="70"/>
      <c r="M203" s="70" t="s">
        <v>95</v>
      </c>
      <c r="N203" s="70">
        <v>1</v>
      </c>
      <c r="O203" s="70">
        <v>0.18</v>
      </c>
      <c r="P203" s="70" t="s">
        <v>156</v>
      </c>
      <c r="Q203" s="70" t="s">
        <v>184</v>
      </c>
      <c r="R203" s="70">
        <v>3411.85</v>
      </c>
      <c r="S203" s="70">
        <v>1.27</v>
      </c>
      <c r="T203" s="72">
        <f>S203*R203*O203</f>
        <v>779.94890999999996</v>
      </c>
      <c r="U203" s="70"/>
    </row>
    <row r="204" spans="1:23" ht="44.25" customHeight="1" x14ac:dyDescent="0.25">
      <c r="A204" s="121" t="s">
        <v>122</v>
      </c>
      <c r="B204" s="114" t="s">
        <v>291</v>
      </c>
      <c r="C204" s="112" t="s">
        <v>292</v>
      </c>
      <c r="D204" s="70" t="s">
        <v>96</v>
      </c>
      <c r="E204" s="70" t="s">
        <v>91</v>
      </c>
      <c r="F204" s="70" t="s">
        <v>7</v>
      </c>
      <c r="G204" s="70" t="s">
        <v>102</v>
      </c>
      <c r="H204" s="128">
        <v>2025</v>
      </c>
      <c r="I204" s="70">
        <v>10</v>
      </c>
      <c r="J204" s="70" t="s">
        <v>418</v>
      </c>
      <c r="K204" s="70" t="s">
        <v>227</v>
      </c>
      <c r="L204" s="70"/>
      <c r="M204" s="70" t="s">
        <v>95</v>
      </c>
      <c r="N204" s="70">
        <v>1</v>
      </c>
      <c r="O204" s="70">
        <v>0</v>
      </c>
      <c r="P204" s="70" t="s">
        <v>156</v>
      </c>
      <c r="Q204" s="117" t="s">
        <v>306</v>
      </c>
      <c r="R204" s="116">
        <v>2836.51</v>
      </c>
      <c r="S204" s="70">
        <v>1</v>
      </c>
      <c r="T204" s="72">
        <f t="shared" ref="T204:T205" si="17">S204*R204*O204</f>
        <v>0</v>
      </c>
      <c r="U204" s="70"/>
    </row>
    <row r="205" spans="1:23" ht="44.25" customHeight="1" x14ac:dyDescent="0.25">
      <c r="A205" s="121" t="s">
        <v>122</v>
      </c>
      <c r="B205" s="114" t="s">
        <v>291</v>
      </c>
      <c r="C205" s="112" t="s">
        <v>292</v>
      </c>
      <c r="D205" s="70" t="s">
        <v>180</v>
      </c>
      <c r="E205" s="70" t="s">
        <v>91</v>
      </c>
      <c r="F205" s="70" t="s">
        <v>7</v>
      </c>
      <c r="G205" s="70" t="s">
        <v>102</v>
      </c>
      <c r="H205" s="128">
        <v>2025</v>
      </c>
      <c r="I205" s="70">
        <v>10</v>
      </c>
      <c r="J205" s="70" t="s">
        <v>418</v>
      </c>
      <c r="K205" s="70" t="s">
        <v>227</v>
      </c>
      <c r="L205" s="70"/>
      <c r="M205" s="70" t="s">
        <v>95</v>
      </c>
      <c r="N205" s="70">
        <v>1</v>
      </c>
      <c r="O205" s="70">
        <v>1</v>
      </c>
      <c r="P205" s="70" t="s">
        <v>156</v>
      </c>
      <c r="Q205" s="70" t="s">
        <v>229</v>
      </c>
      <c r="R205" s="70">
        <v>866.6</v>
      </c>
      <c r="S205" s="70">
        <v>1</v>
      </c>
      <c r="T205" s="72">
        <f t="shared" si="17"/>
        <v>866.6</v>
      </c>
      <c r="U205" s="70"/>
    </row>
    <row r="206" spans="1:23" ht="44.25" customHeight="1" x14ac:dyDescent="0.25">
      <c r="A206" s="121" t="s">
        <v>122</v>
      </c>
      <c r="B206" s="114" t="s">
        <v>291</v>
      </c>
      <c r="C206" s="112" t="s">
        <v>292</v>
      </c>
      <c r="D206" s="70" t="s">
        <v>183</v>
      </c>
      <c r="E206" s="70" t="s">
        <v>91</v>
      </c>
      <c r="F206" s="70" t="s">
        <v>7</v>
      </c>
      <c r="G206" s="70" t="s">
        <v>102</v>
      </c>
      <c r="H206" s="128">
        <v>2025</v>
      </c>
      <c r="I206" s="70">
        <v>10</v>
      </c>
      <c r="J206" s="70" t="s">
        <v>418</v>
      </c>
      <c r="K206" s="70" t="s">
        <v>227</v>
      </c>
      <c r="L206" s="70"/>
      <c r="M206" s="70" t="s">
        <v>95</v>
      </c>
      <c r="N206" s="70">
        <v>1</v>
      </c>
      <c r="O206" s="116">
        <v>0.18</v>
      </c>
      <c r="P206" s="127" t="s">
        <v>156</v>
      </c>
      <c r="Q206" s="70" t="s">
        <v>7</v>
      </c>
      <c r="R206" s="70" t="s">
        <v>7</v>
      </c>
      <c r="S206" s="70" t="s">
        <v>7</v>
      </c>
      <c r="T206" s="76">
        <f>SUM(T203:T205)</f>
        <v>1646.54891</v>
      </c>
      <c r="U206" s="70"/>
    </row>
    <row r="207" spans="1:23" ht="44.25" customHeight="1" x14ac:dyDescent="0.25">
      <c r="A207" s="121" t="s">
        <v>122</v>
      </c>
      <c r="B207" s="129" t="s">
        <v>293</v>
      </c>
      <c r="C207" s="112" t="s">
        <v>294</v>
      </c>
      <c r="D207" s="70" t="s">
        <v>305</v>
      </c>
      <c r="E207" s="70" t="s">
        <v>91</v>
      </c>
      <c r="F207" s="70" t="s">
        <v>7</v>
      </c>
      <c r="G207" s="70" t="s">
        <v>102</v>
      </c>
      <c r="H207" s="128">
        <v>2025</v>
      </c>
      <c r="I207" s="70">
        <v>10</v>
      </c>
      <c r="J207" s="70" t="s">
        <v>418</v>
      </c>
      <c r="K207" s="70" t="s">
        <v>227</v>
      </c>
      <c r="L207" s="70"/>
      <c r="M207" s="70" t="s">
        <v>95</v>
      </c>
      <c r="N207" s="70">
        <v>1</v>
      </c>
      <c r="O207" s="70">
        <v>0.18</v>
      </c>
      <c r="P207" s="70" t="s">
        <v>156</v>
      </c>
      <c r="Q207" s="70" t="s">
        <v>184</v>
      </c>
      <c r="R207" s="70">
        <v>3411.85</v>
      </c>
      <c r="S207" s="70">
        <v>1.27</v>
      </c>
      <c r="T207" s="72">
        <f>S207*R207*O207</f>
        <v>779.94890999999996</v>
      </c>
      <c r="U207" s="70"/>
    </row>
    <row r="208" spans="1:23" ht="44.25" customHeight="1" x14ac:dyDescent="0.25">
      <c r="A208" s="121" t="s">
        <v>122</v>
      </c>
      <c r="B208" s="114" t="s">
        <v>293</v>
      </c>
      <c r="C208" s="112" t="s">
        <v>294</v>
      </c>
      <c r="D208" s="70" t="s">
        <v>96</v>
      </c>
      <c r="E208" s="70" t="s">
        <v>91</v>
      </c>
      <c r="F208" s="70" t="s">
        <v>7</v>
      </c>
      <c r="G208" s="70" t="s">
        <v>102</v>
      </c>
      <c r="H208" s="128">
        <v>2025</v>
      </c>
      <c r="I208" s="70">
        <v>10</v>
      </c>
      <c r="J208" s="70" t="s">
        <v>418</v>
      </c>
      <c r="K208" s="70" t="s">
        <v>227</v>
      </c>
      <c r="L208" s="70"/>
      <c r="M208" s="70" t="s">
        <v>95</v>
      </c>
      <c r="N208" s="70">
        <v>1</v>
      </c>
      <c r="O208" s="70">
        <v>0</v>
      </c>
      <c r="P208" s="70" t="s">
        <v>156</v>
      </c>
      <c r="Q208" s="117" t="s">
        <v>306</v>
      </c>
      <c r="R208" s="116">
        <v>2836.51</v>
      </c>
      <c r="S208" s="70">
        <v>1</v>
      </c>
      <c r="T208" s="72">
        <f t="shared" ref="T208:T209" si="18">S208*R208*O208</f>
        <v>0</v>
      </c>
      <c r="U208" s="70"/>
    </row>
    <row r="209" spans="1:21" ht="44.25" customHeight="1" x14ac:dyDescent="0.25">
      <c r="A209" s="121" t="s">
        <v>122</v>
      </c>
      <c r="B209" s="114" t="s">
        <v>293</v>
      </c>
      <c r="C209" s="112" t="s">
        <v>294</v>
      </c>
      <c r="D209" s="70" t="s">
        <v>180</v>
      </c>
      <c r="E209" s="70" t="s">
        <v>91</v>
      </c>
      <c r="F209" s="70" t="s">
        <v>7</v>
      </c>
      <c r="G209" s="70" t="s">
        <v>102</v>
      </c>
      <c r="H209" s="128">
        <v>2025</v>
      </c>
      <c r="I209" s="70">
        <v>10</v>
      </c>
      <c r="J209" s="70" t="s">
        <v>418</v>
      </c>
      <c r="K209" s="70" t="s">
        <v>227</v>
      </c>
      <c r="L209" s="70"/>
      <c r="M209" s="70" t="s">
        <v>95</v>
      </c>
      <c r="N209" s="70">
        <v>1</v>
      </c>
      <c r="O209" s="70">
        <v>1</v>
      </c>
      <c r="P209" s="70" t="s">
        <v>156</v>
      </c>
      <c r="Q209" s="70" t="s">
        <v>229</v>
      </c>
      <c r="R209" s="70">
        <v>866.6</v>
      </c>
      <c r="S209" s="70">
        <v>1</v>
      </c>
      <c r="T209" s="72">
        <f t="shared" si="18"/>
        <v>866.6</v>
      </c>
      <c r="U209" s="70"/>
    </row>
    <row r="210" spans="1:21" ht="44.25" customHeight="1" x14ac:dyDescent="0.25">
      <c r="A210" s="121" t="s">
        <v>122</v>
      </c>
      <c r="B210" s="114" t="s">
        <v>293</v>
      </c>
      <c r="C210" s="112" t="s">
        <v>294</v>
      </c>
      <c r="D210" s="70" t="s">
        <v>183</v>
      </c>
      <c r="E210" s="70" t="s">
        <v>91</v>
      </c>
      <c r="F210" s="70" t="s">
        <v>7</v>
      </c>
      <c r="G210" s="70" t="s">
        <v>102</v>
      </c>
      <c r="H210" s="128">
        <v>2025</v>
      </c>
      <c r="I210" s="70">
        <v>10</v>
      </c>
      <c r="J210" s="70" t="s">
        <v>418</v>
      </c>
      <c r="K210" s="70" t="s">
        <v>227</v>
      </c>
      <c r="L210" s="70"/>
      <c r="M210" s="70" t="s">
        <v>95</v>
      </c>
      <c r="N210" s="70">
        <v>1</v>
      </c>
      <c r="O210" s="116">
        <v>0.18</v>
      </c>
      <c r="P210" s="127" t="s">
        <v>156</v>
      </c>
      <c r="Q210" s="70" t="s">
        <v>7</v>
      </c>
      <c r="R210" s="70" t="s">
        <v>7</v>
      </c>
      <c r="S210" s="70" t="s">
        <v>7</v>
      </c>
      <c r="T210" s="76">
        <f>SUM(T207:T209)</f>
        <v>1646.54891</v>
      </c>
      <c r="U210" s="70"/>
    </row>
    <row r="211" spans="1:21" ht="44.25" customHeight="1" x14ac:dyDescent="0.25">
      <c r="A211" s="121" t="s">
        <v>122</v>
      </c>
      <c r="B211" s="129" t="s">
        <v>295</v>
      </c>
      <c r="C211" s="112" t="s">
        <v>296</v>
      </c>
      <c r="D211" s="70" t="s">
        <v>305</v>
      </c>
      <c r="E211" s="70" t="s">
        <v>91</v>
      </c>
      <c r="F211" s="70" t="s">
        <v>7</v>
      </c>
      <c r="G211" s="128" t="s">
        <v>102</v>
      </c>
      <c r="H211" s="128">
        <v>2026</v>
      </c>
      <c r="I211" s="70">
        <v>10</v>
      </c>
      <c r="J211" s="70" t="s">
        <v>418</v>
      </c>
      <c r="K211" s="70" t="s">
        <v>227</v>
      </c>
      <c r="L211" s="70"/>
      <c r="M211" s="70" t="s">
        <v>95</v>
      </c>
      <c r="N211" s="70">
        <v>1</v>
      </c>
      <c r="O211" s="70">
        <v>0.24</v>
      </c>
      <c r="P211" s="70" t="s">
        <v>156</v>
      </c>
      <c r="Q211" s="70" t="s">
        <v>184</v>
      </c>
      <c r="R211" s="70">
        <v>3411.85</v>
      </c>
      <c r="S211" s="70">
        <v>1.27</v>
      </c>
      <c r="T211" s="72">
        <f>S211*R211*O211</f>
        <v>1039.9318800000001</v>
      </c>
      <c r="U211" s="70"/>
    </row>
    <row r="212" spans="1:21" ht="44.25" customHeight="1" x14ac:dyDescent="0.25">
      <c r="A212" s="121" t="s">
        <v>122</v>
      </c>
      <c r="B212" s="114" t="s">
        <v>295</v>
      </c>
      <c r="C212" s="112" t="s">
        <v>296</v>
      </c>
      <c r="D212" s="70" t="s">
        <v>96</v>
      </c>
      <c r="E212" s="70" t="s">
        <v>91</v>
      </c>
      <c r="F212" s="70" t="s">
        <v>7</v>
      </c>
      <c r="G212" s="128" t="s">
        <v>102</v>
      </c>
      <c r="H212" s="128">
        <v>2026</v>
      </c>
      <c r="I212" s="70">
        <v>10</v>
      </c>
      <c r="J212" s="70" t="s">
        <v>418</v>
      </c>
      <c r="K212" s="70" t="s">
        <v>227</v>
      </c>
      <c r="L212" s="70"/>
      <c r="M212" s="70" t="s">
        <v>95</v>
      </c>
      <c r="N212" s="70">
        <v>1</v>
      </c>
      <c r="O212" s="70">
        <v>0.24</v>
      </c>
      <c r="P212" s="70" t="s">
        <v>156</v>
      </c>
      <c r="Q212" s="117" t="s">
        <v>306</v>
      </c>
      <c r="R212" s="116">
        <v>2836.51</v>
      </c>
      <c r="S212" s="70">
        <v>1</v>
      </c>
      <c r="T212" s="72">
        <f t="shared" ref="T212:T213" si="19">S212*R212*O212</f>
        <v>680.76240000000007</v>
      </c>
      <c r="U212" s="70"/>
    </row>
    <row r="213" spans="1:21" ht="44.25" customHeight="1" x14ac:dyDescent="0.25">
      <c r="A213" s="121" t="s">
        <v>122</v>
      </c>
      <c r="B213" s="114" t="s">
        <v>295</v>
      </c>
      <c r="C213" s="112" t="s">
        <v>296</v>
      </c>
      <c r="D213" s="70" t="s">
        <v>180</v>
      </c>
      <c r="E213" s="70" t="s">
        <v>91</v>
      </c>
      <c r="F213" s="70" t="s">
        <v>7</v>
      </c>
      <c r="G213" s="128" t="s">
        <v>102</v>
      </c>
      <c r="H213" s="128">
        <v>2026</v>
      </c>
      <c r="I213" s="70">
        <v>10</v>
      </c>
      <c r="J213" s="70" t="s">
        <v>418</v>
      </c>
      <c r="K213" s="70" t="s">
        <v>227</v>
      </c>
      <c r="L213" s="70"/>
      <c r="M213" s="70" t="s">
        <v>95</v>
      </c>
      <c r="N213" s="70">
        <v>1</v>
      </c>
      <c r="O213" s="70">
        <v>1</v>
      </c>
      <c r="P213" s="70" t="s">
        <v>156</v>
      </c>
      <c r="Q213" s="70" t="s">
        <v>229</v>
      </c>
      <c r="R213" s="70">
        <v>866.6</v>
      </c>
      <c r="S213" s="70">
        <v>1</v>
      </c>
      <c r="T213" s="72">
        <f t="shared" si="19"/>
        <v>866.6</v>
      </c>
      <c r="U213" s="70"/>
    </row>
    <row r="214" spans="1:21" ht="44.25" customHeight="1" x14ac:dyDescent="0.25">
      <c r="A214" s="121" t="s">
        <v>122</v>
      </c>
      <c r="B214" s="114" t="s">
        <v>295</v>
      </c>
      <c r="C214" s="112" t="s">
        <v>296</v>
      </c>
      <c r="D214" s="70" t="s">
        <v>183</v>
      </c>
      <c r="E214" s="70" t="s">
        <v>91</v>
      </c>
      <c r="F214" s="70" t="s">
        <v>7</v>
      </c>
      <c r="G214" s="128" t="s">
        <v>102</v>
      </c>
      <c r="H214" s="128">
        <v>2026</v>
      </c>
      <c r="I214" s="70">
        <v>10</v>
      </c>
      <c r="J214" s="70" t="s">
        <v>418</v>
      </c>
      <c r="K214" s="70" t="s">
        <v>227</v>
      </c>
      <c r="L214" s="70"/>
      <c r="M214" s="70" t="s">
        <v>95</v>
      </c>
      <c r="N214" s="70">
        <v>1</v>
      </c>
      <c r="O214" s="116">
        <v>0.24</v>
      </c>
      <c r="P214" s="127" t="s">
        <v>156</v>
      </c>
      <c r="Q214" s="70" t="s">
        <v>7</v>
      </c>
      <c r="R214" s="70" t="s">
        <v>7</v>
      </c>
      <c r="S214" s="70" t="s">
        <v>7</v>
      </c>
      <c r="T214" s="76">
        <f>SUM(T211:T213)</f>
        <v>2587.2942800000001</v>
      </c>
      <c r="U214" s="70"/>
    </row>
    <row r="215" spans="1:21" ht="44.25" customHeight="1" x14ac:dyDescent="0.25">
      <c r="A215" s="121" t="s">
        <v>122</v>
      </c>
      <c r="B215" s="129" t="s">
        <v>297</v>
      </c>
      <c r="C215" s="112" t="s">
        <v>298</v>
      </c>
      <c r="D215" s="70" t="s">
        <v>305</v>
      </c>
      <c r="E215" s="70" t="s">
        <v>91</v>
      </c>
      <c r="F215" s="70" t="s">
        <v>7</v>
      </c>
      <c r="G215" s="128" t="s">
        <v>102</v>
      </c>
      <c r="H215" s="128">
        <v>2026</v>
      </c>
      <c r="I215" s="70">
        <v>10</v>
      </c>
      <c r="J215" s="70" t="s">
        <v>418</v>
      </c>
      <c r="K215" s="70" t="s">
        <v>227</v>
      </c>
      <c r="L215" s="70"/>
      <c r="M215" s="70" t="s">
        <v>95</v>
      </c>
      <c r="N215" s="70">
        <v>1</v>
      </c>
      <c r="O215" s="70">
        <v>0.24</v>
      </c>
      <c r="P215" s="70" t="s">
        <v>156</v>
      </c>
      <c r="Q215" s="70" t="s">
        <v>184</v>
      </c>
      <c r="R215" s="70">
        <v>3411.85</v>
      </c>
      <c r="S215" s="70">
        <v>1.27</v>
      </c>
      <c r="T215" s="72">
        <f>S215*R215*O215</f>
        <v>1039.9318800000001</v>
      </c>
      <c r="U215" s="70"/>
    </row>
    <row r="216" spans="1:21" ht="44.25" customHeight="1" x14ac:dyDescent="0.25">
      <c r="A216" s="121" t="s">
        <v>122</v>
      </c>
      <c r="B216" s="114" t="s">
        <v>297</v>
      </c>
      <c r="C216" s="112" t="s">
        <v>298</v>
      </c>
      <c r="D216" s="70" t="s">
        <v>96</v>
      </c>
      <c r="E216" s="70" t="s">
        <v>91</v>
      </c>
      <c r="F216" s="70" t="s">
        <v>7</v>
      </c>
      <c r="G216" s="128" t="s">
        <v>102</v>
      </c>
      <c r="H216" s="128">
        <v>2026</v>
      </c>
      <c r="I216" s="70">
        <v>10</v>
      </c>
      <c r="J216" s="70" t="s">
        <v>418</v>
      </c>
      <c r="K216" s="70" t="s">
        <v>227</v>
      </c>
      <c r="L216" s="70"/>
      <c r="M216" s="70" t="s">
        <v>95</v>
      </c>
      <c r="N216" s="70">
        <v>1</v>
      </c>
      <c r="O216" s="70">
        <v>0.24</v>
      </c>
      <c r="P216" s="70" t="s">
        <v>156</v>
      </c>
      <c r="Q216" s="117" t="s">
        <v>306</v>
      </c>
      <c r="R216" s="116">
        <v>2836.51</v>
      </c>
      <c r="S216" s="70">
        <v>1</v>
      </c>
      <c r="T216" s="72">
        <f t="shared" ref="T216:T217" si="20">S216*R216*O216</f>
        <v>680.76240000000007</v>
      </c>
      <c r="U216" s="70"/>
    </row>
    <row r="217" spans="1:21" ht="44.25" customHeight="1" x14ac:dyDescent="0.25">
      <c r="A217" s="121" t="s">
        <v>122</v>
      </c>
      <c r="B217" s="114" t="s">
        <v>297</v>
      </c>
      <c r="C217" s="112" t="s">
        <v>298</v>
      </c>
      <c r="D217" s="70" t="s">
        <v>180</v>
      </c>
      <c r="E217" s="70" t="s">
        <v>91</v>
      </c>
      <c r="F217" s="70" t="s">
        <v>7</v>
      </c>
      <c r="G217" s="128" t="s">
        <v>102</v>
      </c>
      <c r="H217" s="128">
        <v>2026</v>
      </c>
      <c r="I217" s="70">
        <v>10</v>
      </c>
      <c r="J217" s="70" t="s">
        <v>418</v>
      </c>
      <c r="K217" s="70" t="s">
        <v>227</v>
      </c>
      <c r="L217" s="70"/>
      <c r="M217" s="70" t="s">
        <v>95</v>
      </c>
      <c r="N217" s="70">
        <v>1</v>
      </c>
      <c r="O217" s="70">
        <v>1</v>
      </c>
      <c r="P217" s="70" t="s">
        <v>156</v>
      </c>
      <c r="Q217" s="70" t="s">
        <v>229</v>
      </c>
      <c r="R217" s="70">
        <v>866.6</v>
      </c>
      <c r="S217" s="70">
        <v>1</v>
      </c>
      <c r="T217" s="72">
        <f t="shared" si="20"/>
        <v>866.6</v>
      </c>
      <c r="U217" s="70"/>
    </row>
    <row r="218" spans="1:21" ht="44.25" customHeight="1" x14ac:dyDescent="0.25">
      <c r="A218" s="121" t="s">
        <v>122</v>
      </c>
      <c r="B218" s="114" t="s">
        <v>297</v>
      </c>
      <c r="C218" s="112" t="s">
        <v>298</v>
      </c>
      <c r="D218" s="70" t="s">
        <v>183</v>
      </c>
      <c r="E218" s="70" t="s">
        <v>91</v>
      </c>
      <c r="F218" s="70" t="s">
        <v>7</v>
      </c>
      <c r="G218" s="128" t="s">
        <v>102</v>
      </c>
      <c r="H218" s="128">
        <v>2026</v>
      </c>
      <c r="I218" s="70">
        <v>10</v>
      </c>
      <c r="J218" s="70" t="s">
        <v>418</v>
      </c>
      <c r="K218" s="70" t="s">
        <v>227</v>
      </c>
      <c r="L218" s="70"/>
      <c r="M218" s="70" t="s">
        <v>95</v>
      </c>
      <c r="N218" s="70">
        <v>1</v>
      </c>
      <c r="O218" s="116">
        <v>0.24</v>
      </c>
      <c r="P218" s="127" t="s">
        <v>156</v>
      </c>
      <c r="Q218" s="70" t="s">
        <v>7</v>
      </c>
      <c r="R218" s="70" t="s">
        <v>7</v>
      </c>
      <c r="S218" s="70" t="s">
        <v>7</v>
      </c>
      <c r="T218" s="76">
        <f>SUM(T215:T217)</f>
        <v>2587.2942800000001</v>
      </c>
      <c r="U218" s="70"/>
    </row>
    <row r="219" spans="1:21" ht="44.25" customHeight="1" x14ac:dyDescent="0.25">
      <c r="A219" s="121" t="s">
        <v>122</v>
      </c>
      <c r="B219" s="129" t="s">
        <v>299</v>
      </c>
      <c r="C219" s="112" t="s">
        <v>300</v>
      </c>
      <c r="D219" s="70" t="s">
        <v>222</v>
      </c>
      <c r="E219" s="70" t="s">
        <v>91</v>
      </c>
      <c r="F219" s="70" t="s">
        <v>7</v>
      </c>
      <c r="G219" s="128" t="s">
        <v>102</v>
      </c>
      <c r="H219" s="128">
        <v>2027</v>
      </c>
      <c r="I219" s="70">
        <v>15</v>
      </c>
      <c r="J219" s="70" t="s">
        <v>418</v>
      </c>
      <c r="K219" s="70" t="s">
        <v>227</v>
      </c>
      <c r="L219" s="70"/>
      <c r="M219" s="70" t="s">
        <v>95</v>
      </c>
      <c r="N219" s="70">
        <v>1</v>
      </c>
      <c r="O219" s="70">
        <v>1.6</v>
      </c>
      <c r="P219" s="70" t="s">
        <v>156</v>
      </c>
      <c r="Q219" s="70" t="s">
        <v>184</v>
      </c>
      <c r="R219" s="70">
        <v>3411.85</v>
      </c>
      <c r="S219" s="70">
        <v>1.27</v>
      </c>
      <c r="T219" s="72">
        <f>S219*R219*O219</f>
        <v>6932.8792000000003</v>
      </c>
      <c r="U219" s="70"/>
    </row>
    <row r="220" spans="1:21" ht="44.25" customHeight="1" x14ac:dyDescent="0.25">
      <c r="A220" s="121" t="s">
        <v>122</v>
      </c>
      <c r="B220" s="114" t="s">
        <v>299</v>
      </c>
      <c r="C220" s="112" t="s">
        <v>300</v>
      </c>
      <c r="D220" s="70" t="s">
        <v>96</v>
      </c>
      <c r="E220" s="70" t="s">
        <v>91</v>
      </c>
      <c r="F220" s="70" t="s">
        <v>7</v>
      </c>
      <c r="G220" s="128" t="s">
        <v>102</v>
      </c>
      <c r="H220" s="128">
        <v>2027</v>
      </c>
      <c r="I220" s="70">
        <v>15</v>
      </c>
      <c r="J220" s="70" t="s">
        <v>418</v>
      </c>
      <c r="K220" s="70" t="s">
        <v>227</v>
      </c>
      <c r="L220" s="70"/>
      <c r="M220" s="70" t="s">
        <v>95</v>
      </c>
      <c r="N220" s="70">
        <v>1</v>
      </c>
      <c r="O220" s="70">
        <v>1.6</v>
      </c>
      <c r="P220" s="70" t="s">
        <v>156</v>
      </c>
      <c r="Q220" s="117" t="s">
        <v>306</v>
      </c>
      <c r="R220" s="116">
        <v>2836.51</v>
      </c>
      <c r="S220" s="70">
        <v>1</v>
      </c>
      <c r="T220" s="72">
        <f t="shared" ref="T220:T221" si="21">S220*R220*O220</f>
        <v>4538.4160000000002</v>
      </c>
      <c r="U220" s="70"/>
    </row>
    <row r="221" spans="1:21" ht="44.25" customHeight="1" x14ac:dyDescent="0.25">
      <c r="A221" s="121" t="s">
        <v>122</v>
      </c>
      <c r="B221" s="114" t="s">
        <v>299</v>
      </c>
      <c r="C221" s="112" t="s">
        <v>300</v>
      </c>
      <c r="D221" s="70" t="s">
        <v>180</v>
      </c>
      <c r="E221" s="70" t="s">
        <v>91</v>
      </c>
      <c r="F221" s="70" t="s">
        <v>7</v>
      </c>
      <c r="G221" s="128" t="s">
        <v>102</v>
      </c>
      <c r="H221" s="128">
        <v>2027</v>
      </c>
      <c r="I221" s="70">
        <v>15</v>
      </c>
      <c r="J221" s="70" t="s">
        <v>418</v>
      </c>
      <c r="K221" s="70" t="s">
        <v>227</v>
      </c>
      <c r="L221" s="70"/>
      <c r="M221" s="70" t="s">
        <v>95</v>
      </c>
      <c r="N221" s="70">
        <v>1</v>
      </c>
      <c r="O221" s="70">
        <v>1.6</v>
      </c>
      <c r="P221" s="70" t="s">
        <v>156</v>
      </c>
      <c r="Q221" s="70" t="s">
        <v>229</v>
      </c>
      <c r="R221" s="70">
        <v>866.6</v>
      </c>
      <c r="S221" s="70">
        <v>1</v>
      </c>
      <c r="T221" s="72">
        <f t="shared" si="21"/>
        <v>1386.5600000000002</v>
      </c>
      <c r="U221" s="70"/>
    </row>
    <row r="222" spans="1:21" ht="44.25" customHeight="1" x14ac:dyDescent="0.25">
      <c r="A222" s="121" t="s">
        <v>122</v>
      </c>
      <c r="B222" s="114" t="s">
        <v>299</v>
      </c>
      <c r="C222" s="112" t="s">
        <v>300</v>
      </c>
      <c r="D222" s="70" t="s">
        <v>183</v>
      </c>
      <c r="E222" s="70" t="s">
        <v>91</v>
      </c>
      <c r="F222" s="70" t="s">
        <v>7</v>
      </c>
      <c r="G222" s="128" t="s">
        <v>102</v>
      </c>
      <c r="H222" s="128">
        <v>2027</v>
      </c>
      <c r="I222" s="70">
        <v>15</v>
      </c>
      <c r="J222" s="70" t="s">
        <v>418</v>
      </c>
      <c r="K222" s="70" t="s">
        <v>227</v>
      </c>
      <c r="L222" s="70"/>
      <c r="M222" s="70" t="s">
        <v>95</v>
      </c>
      <c r="N222" s="70">
        <v>1</v>
      </c>
      <c r="O222" s="112">
        <v>1.6</v>
      </c>
      <c r="P222" s="127" t="s">
        <v>156</v>
      </c>
      <c r="Q222" s="70" t="s">
        <v>7</v>
      </c>
      <c r="R222" s="70" t="s">
        <v>7</v>
      </c>
      <c r="S222" s="70" t="s">
        <v>7</v>
      </c>
      <c r="T222" s="76">
        <f>SUM(T219:T221)</f>
        <v>12857.8552</v>
      </c>
      <c r="U222" s="70"/>
    </row>
    <row r="223" spans="1:21" ht="70.5" customHeight="1" x14ac:dyDescent="0.25">
      <c r="A223" s="121" t="s">
        <v>122</v>
      </c>
      <c r="B223" s="129" t="s">
        <v>301</v>
      </c>
      <c r="C223" s="112" t="s">
        <v>302</v>
      </c>
      <c r="D223" s="70" t="s">
        <v>222</v>
      </c>
      <c r="E223" s="70" t="s">
        <v>91</v>
      </c>
      <c r="F223" s="70" t="s">
        <v>7</v>
      </c>
      <c r="G223" s="128" t="s">
        <v>102</v>
      </c>
      <c r="H223" s="128">
        <v>2027</v>
      </c>
      <c r="I223" s="70">
        <v>15</v>
      </c>
      <c r="J223" s="70" t="s">
        <v>418</v>
      </c>
      <c r="K223" s="70" t="s">
        <v>227</v>
      </c>
      <c r="L223" s="70"/>
      <c r="M223" s="70" t="s">
        <v>95</v>
      </c>
      <c r="N223" s="70">
        <v>1</v>
      </c>
      <c r="O223" s="112">
        <v>1.9</v>
      </c>
      <c r="P223" s="70" t="s">
        <v>156</v>
      </c>
      <c r="Q223" s="70" t="s">
        <v>184</v>
      </c>
      <c r="R223" s="70">
        <v>3411.85</v>
      </c>
      <c r="S223" s="70">
        <v>1.27</v>
      </c>
      <c r="T223" s="72">
        <f>S223*R223*O223</f>
        <v>8232.7940500000004</v>
      </c>
      <c r="U223" s="70"/>
    </row>
    <row r="224" spans="1:21" ht="44.25" customHeight="1" x14ac:dyDescent="0.25">
      <c r="A224" s="121" t="s">
        <v>122</v>
      </c>
      <c r="B224" s="114" t="s">
        <v>301</v>
      </c>
      <c r="C224" s="112" t="s">
        <v>302</v>
      </c>
      <c r="D224" s="70" t="s">
        <v>96</v>
      </c>
      <c r="E224" s="70" t="s">
        <v>91</v>
      </c>
      <c r="F224" s="70" t="s">
        <v>7</v>
      </c>
      <c r="G224" s="128" t="s">
        <v>102</v>
      </c>
      <c r="H224" s="128">
        <v>2027</v>
      </c>
      <c r="I224" s="70">
        <v>15</v>
      </c>
      <c r="J224" s="70" t="s">
        <v>418</v>
      </c>
      <c r="K224" s="70" t="s">
        <v>227</v>
      </c>
      <c r="L224" s="70"/>
      <c r="M224" s="70" t="s">
        <v>95</v>
      </c>
      <c r="N224" s="70">
        <v>1</v>
      </c>
      <c r="O224" s="112">
        <v>1.9</v>
      </c>
      <c r="P224" s="70" t="s">
        <v>156</v>
      </c>
      <c r="Q224" s="117" t="s">
        <v>306</v>
      </c>
      <c r="R224" s="116">
        <v>2836.51</v>
      </c>
      <c r="S224" s="70">
        <v>1</v>
      </c>
      <c r="T224" s="72">
        <f t="shared" ref="T224:T225" si="22">S224*R224*O224</f>
        <v>5389.3690000000006</v>
      </c>
      <c r="U224" s="70"/>
    </row>
    <row r="225" spans="1:21" ht="44.25" customHeight="1" x14ac:dyDescent="0.25">
      <c r="A225" s="121" t="s">
        <v>122</v>
      </c>
      <c r="B225" s="114" t="s">
        <v>301</v>
      </c>
      <c r="C225" s="112" t="s">
        <v>302</v>
      </c>
      <c r="D225" s="70" t="s">
        <v>180</v>
      </c>
      <c r="E225" s="70" t="s">
        <v>91</v>
      </c>
      <c r="F225" s="70" t="s">
        <v>7</v>
      </c>
      <c r="G225" s="128" t="s">
        <v>102</v>
      </c>
      <c r="H225" s="128">
        <v>2027</v>
      </c>
      <c r="I225" s="70">
        <v>15</v>
      </c>
      <c r="J225" s="70" t="s">
        <v>418</v>
      </c>
      <c r="K225" s="70" t="s">
        <v>227</v>
      </c>
      <c r="L225" s="70"/>
      <c r="M225" s="70" t="s">
        <v>95</v>
      </c>
      <c r="N225" s="70">
        <v>1</v>
      </c>
      <c r="O225" s="112">
        <v>1.9</v>
      </c>
      <c r="P225" s="70" t="s">
        <v>156</v>
      </c>
      <c r="Q225" s="70" t="s">
        <v>229</v>
      </c>
      <c r="R225" s="70">
        <v>866.6</v>
      </c>
      <c r="S225" s="70">
        <v>1</v>
      </c>
      <c r="T225" s="72">
        <f t="shared" si="22"/>
        <v>1646.54</v>
      </c>
      <c r="U225" s="70"/>
    </row>
    <row r="226" spans="1:21" ht="44.25" customHeight="1" x14ac:dyDescent="0.25">
      <c r="A226" s="121" t="s">
        <v>122</v>
      </c>
      <c r="B226" s="114" t="s">
        <v>301</v>
      </c>
      <c r="C226" s="112" t="s">
        <v>302</v>
      </c>
      <c r="D226" s="70" t="s">
        <v>183</v>
      </c>
      <c r="E226" s="70" t="s">
        <v>91</v>
      </c>
      <c r="F226" s="70" t="s">
        <v>7</v>
      </c>
      <c r="G226" s="128" t="s">
        <v>102</v>
      </c>
      <c r="H226" s="128">
        <v>2027</v>
      </c>
      <c r="I226" s="70">
        <v>15</v>
      </c>
      <c r="J226" s="70" t="s">
        <v>418</v>
      </c>
      <c r="K226" s="70" t="s">
        <v>227</v>
      </c>
      <c r="L226" s="70"/>
      <c r="M226" s="70" t="s">
        <v>95</v>
      </c>
      <c r="N226" s="70">
        <v>1</v>
      </c>
      <c r="O226" s="112">
        <v>1.9</v>
      </c>
      <c r="P226" s="127" t="s">
        <v>156</v>
      </c>
      <c r="Q226" s="70" t="s">
        <v>7</v>
      </c>
      <c r="R226" s="70" t="s">
        <v>7</v>
      </c>
      <c r="S226" s="70" t="s">
        <v>7</v>
      </c>
      <c r="T226" s="76">
        <f>SUM(T223:T225)</f>
        <v>15268.70305</v>
      </c>
      <c r="U226" s="70"/>
    </row>
    <row r="227" spans="1:21" ht="44.25" customHeight="1" x14ac:dyDescent="0.25">
      <c r="A227" s="129" t="s">
        <v>122</v>
      </c>
      <c r="B227" s="129" t="s">
        <v>303</v>
      </c>
      <c r="C227" s="112" t="s">
        <v>304</v>
      </c>
      <c r="D227" s="112" t="s">
        <v>222</v>
      </c>
      <c r="E227" s="70" t="s">
        <v>91</v>
      </c>
      <c r="F227" s="70" t="s">
        <v>7</v>
      </c>
      <c r="G227" s="128" t="s">
        <v>102</v>
      </c>
      <c r="H227" s="128">
        <v>2028</v>
      </c>
      <c r="I227" s="70">
        <v>15</v>
      </c>
      <c r="J227" s="70" t="s">
        <v>418</v>
      </c>
      <c r="K227" s="70" t="s">
        <v>227</v>
      </c>
      <c r="L227" s="70"/>
      <c r="M227" s="70" t="s">
        <v>95</v>
      </c>
      <c r="N227" s="70">
        <v>1</v>
      </c>
      <c r="O227" s="112">
        <v>0.8</v>
      </c>
      <c r="P227" s="70" t="s">
        <v>156</v>
      </c>
      <c r="Q227" s="70" t="s">
        <v>184</v>
      </c>
      <c r="R227" s="70">
        <v>3411.85</v>
      </c>
      <c r="S227" s="70">
        <v>1.27</v>
      </c>
      <c r="T227" s="72">
        <f>S227*R227*O227</f>
        <v>3466.4396000000002</v>
      </c>
      <c r="U227" s="70"/>
    </row>
    <row r="228" spans="1:21" ht="44.25" customHeight="1" x14ac:dyDescent="0.25">
      <c r="A228" s="121" t="s">
        <v>122</v>
      </c>
      <c r="B228" s="114" t="s">
        <v>303</v>
      </c>
      <c r="C228" s="112" t="s">
        <v>304</v>
      </c>
      <c r="D228" s="70" t="s">
        <v>96</v>
      </c>
      <c r="E228" s="70" t="s">
        <v>91</v>
      </c>
      <c r="F228" s="70" t="s">
        <v>7</v>
      </c>
      <c r="G228" s="128" t="s">
        <v>102</v>
      </c>
      <c r="H228" s="128">
        <v>2028</v>
      </c>
      <c r="I228" s="70">
        <v>15</v>
      </c>
      <c r="J228" s="70" t="s">
        <v>418</v>
      </c>
      <c r="K228" s="70" t="s">
        <v>227</v>
      </c>
      <c r="L228" s="70"/>
      <c r="M228" s="70" t="s">
        <v>95</v>
      </c>
      <c r="N228" s="70">
        <v>1</v>
      </c>
      <c r="O228" s="112">
        <v>0.8</v>
      </c>
      <c r="P228" s="70" t="s">
        <v>156</v>
      </c>
      <c r="Q228" s="117" t="s">
        <v>306</v>
      </c>
      <c r="R228" s="116">
        <v>2836.51</v>
      </c>
      <c r="S228" s="70">
        <v>1</v>
      </c>
      <c r="T228" s="72">
        <f t="shared" ref="T228:T229" si="23">S228*R228*O228</f>
        <v>2269.2080000000001</v>
      </c>
      <c r="U228" s="70"/>
    </row>
    <row r="229" spans="1:21" ht="44.25" customHeight="1" x14ac:dyDescent="0.25">
      <c r="A229" s="121" t="s">
        <v>122</v>
      </c>
      <c r="B229" s="114" t="s">
        <v>303</v>
      </c>
      <c r="C229" s="112" t="s">
        <v>304</v>
      </c>
      <c r="D229" s="70" t="s">
        <v>180</v>
      </c>
      <c r="E229" s="70" t="s">
        <v>91</v>
      </c>
      <c r="F229" s="70" t="s">
        <v>7</v>
      </c>
      <c r="G229" s="128" t="s">
        <v>102</v>
      </c>
      <c r="H229" s="128">
        <v>2028</v>
      </c>
      <c r="I229" s="70">
        <v>15</v>
      </c>
      <c r="J229" s="70" t="s">
        <v>418</v>
      </c>
      <c r="K229" s="70" t="s">
        <v>227</v>
      </c>
      <c r="L229" s="70"/>
      <c r="M229" s="70" t="s">
        <v>95</v>
      </c>
      <c r="N229" s="70">
        <v>1</v>
      </c>
      <c r="O229" s="112">
        <v>1</v>
      </c>
      <c r="P229" s="70" t="s">
        <v>156</v>
      </c>
      <c r="Q229" s="70" t="s">
        <v>229</v>
      </c>
      <c r="R229" s="70">
        <v>866.6</v>
      </c>
      <c r="S229" s="70">
        <v>1</v>
      </c>
      <c r="T229" s="72">
        <f t="shared" si="23"/>
        <v>866.6</v>
      </c>
      <c r="U229" s="70"/>
    </row>
    <row r="230" spans="1:21" ht="44.25" customHeight="1" x14ac:dyDescent="0.25">
      <c r="A230" s="121" t="s">
        <v>122</v>
      </c>
      <c r="B230" s="114" t="s">
        <v>303</v>
      </c>
      <c r="C230" s="112" t="s">
        <v>304</v>
      </c>
      <c r="D230" s="70" t="s">
        <v>183</v>
      </c>
      <c r="E230" s="70" t="s">
        <v>91</v>
      </c>
      <c r="F230" s="70" t="s">
        <v>7</v>
      </c>
      <c r="G230" s="128" t="s">
        <v>102</v>
      </c>
      <c r="H230" s="128">
        <v>2028</v>
      </c>
      <c r="I230" s="70">
        <v>15</v>
      </c>
      <c r="J230" s="70" t="s">
        <v>418</v>
      </c>
      <c r="K230" s="70" t="s">
        <v>227</v>
      </c>
      <c r="L230" s="70"/>
      <c r="M230" s="70" t="s">
        <v>95</v>
      </c>
      <c r="N230" s="70">
        <v>1</v>
      </c>
      <c r="O230" s="112">
        <v>0.8</v>
      </c>
      <c r="P230" s="70" t="s">
        <v>156</v>
      </c>
      <c r="Q230" s="70" t="s">
        <v>7</v>
      </c>
      <c r="R230" s="70" t="s">
        <v>7</v>
      </c>
      <c r="S230" s="70" t="s">
        <v>7</v>
      </c>
      <c r="T230" s="76">
        <f>SUM(T227:T229)</f>
        <v>6602.2476000000006</v>
      </c>
      <c r="U230" s="70"/>
    </row>
    <row r="231" spans="1:21" ht="76.5" customHeight="1" x14ac:dyDescent="0.25">
      <c r="A231" s="129" t="s">
        <v>122</v>
      </c>
      <c r="B231" s="129" t="s">
        <v>307</v>
      </c>
      <c r="C231" s="112" t="s">
        <v>308</v>
      </c>
      <c r="D231" s="129" t="s">
        <v>59</v>
      </c>
      <c r="E231" s="70"/>
      <c r="F231" s="70" t="s">
        <v>7</v>
      </c>
      <c r="G231" s="128" t="s">
        <v>102</v>
      </c>
      <c r="H231" s="128">
        <v>2026</v>
      </c>
      <c r="I231" s="70">
        <v>15</v>
      </c>
      <c r="J231" s="70" t="s">
        <v>309</v>
      </c>
      <c r="K231" s="70" t="s">
        <v>227</v>
      </c>
      <c r="L231" s="70"/>
      <c r="M231" s="70"/>
      <c r="N231" s="70"/>
      <c r="O231" s="70"/>
      <c r="P231" s="70"/>
      <c r="Q231" s="70"/>
      <c r="R231" s="70"/>
      <c r="S231" s="70"/>
      <c r="T231" s="72"/>
      <c r="U231" s="70"/>
    </row>
    <row r="232" spans="1:21" ht="76.5" customHeight="1" x14ac:dyDescent="0.25">
      <c r="A232" s="121" t="s">
        <v>122</v>
      </c>
      <c r="B232" s="114" t="s">
        <v>307</v>
      </c>
      <c r="C232" s="112" t="s">
        <v>308</v>
      </c>
      <c r="D232" s="70" t="s">
        <v>59</v>
      </c>
      <c r="E232" s="70" t="s">
        <v>193</v>
      </c>
      <c r="F232" s="70" t="s">
        <v>7</v>
      </c>
      <c r="G232" s="70" t="s">
        <v>102</v>
      </c>
      <c r="H232" s="70">
        <v>2023</v>
      </c>
      <c r="I232" s="70">
        <v>15</v>
      </c>
      <c r="J232" s="70" t="s">
        <v>310</v>
      </c>
      <c r="K232" s="70" t="s">
        <v>227</v>
      </c>
      <c r="L232" s="70"/>
      <c r="M232" s="70" t="s">
        <v>95</v>
      </c>
      <c r="N232" s="70">
        <v>1</v>
      </c>
      <c r="O232" s="70">
        <v>0</v>
      </c>
      <c r="P232" s="70" t="s">
        <v>156</v>
      </c>
      <c r="Q232" s="70" t="s">
        <v>72</v>
      </c>
      <c r="R232" s="70">
        <v>1929.53</v>
      </c>
      <c r="S232" s="70">
        <v>1.42</v>
      </c>
      <c r="T232" s="80">
        <f>S232*R232*O232</f>
        <v>0</v>
      </c>
      <c r="U232" s="70"/>
    </row>
    <row r="233" spans="1:21" ht="76.5" customHeight="1" x14ac:dyDescent="0.25">
      <c r="A233" s="121" t="s">
        <v>122</v>
      </c>
      <c r="B233" s="114" t="s">
        <v>307</v>
      </c>
      <c r="C233" s="112" t="s">
        <v>308</v>
      </c>
      <c r="D233" s="70" t="s">
        <v>60</v>
      </c>
      <c r="E233" s="70" t="s">
        <v>193</v>
      </c>
      <c r="F233" s="70" t="s">
        <v>7</v>
      </c>
      <c r="G233" s="70" t="s">
        <v>102</v>
      </c>
      <c r="H233" s="70" t="s">
        <v>193</v>
      </c>
      <c r="I233" s="70">
        <v>15</v>
      </c>
      <c r="J233" s="70" t="s">
        <v>310</v>
      </c>
      <c r="K233" s="70" t="s">
        <v>227</v>
      </c>
      <c r="L233" s="70"/>
      <c r="M233" s="70" t="s">
        <v>95</v>
      </c>
      <c r="N233" s="70">
        <v>1</v>
      </c>
      <c r="O233" s="70">
        <v>12.832000000000001</v>
      </c>
      <c r="P233" s="70" t="s">
        <v>156</v>
      </c>
      <c r="Q233" s="70" t="s">
        <v>73</v>
      </c>
      <c r="R233" s="70">
        <v>1262.83</v>
      </c>
      <c r="S233" s="70">
        <v>1.02</v>
      </c>
      <c r="T233" s="80">
        <f t="shared" ref="T233:T235" si="24">S233*R233*O233</f>
        <v>16528.727251199998</v>
      </c>
      <c r="U233" s="70"/>
    </row>
    <row r="234" spans="1:21" ht="76.5" customHeight="1" x14ac:dyDescent="0.25">
      <c r="A234" s="121" t="s">
        <v>122</v>
      </c>
      <c r="B234" s="114" t="s">
        <v>307</v>
      </c>
      <c r="C234" s="112" t="s">
        <v>308</v>
      </c>
      <c r="D234" s="70" t="s">
        <v>192</v>
      </c>
      <c r="E234" s="70" t="s">
        <v>193</v>
      </c>
      <c r="F234" s="70" t="s">
        <v>7</v>
      </c>
      <c r="G234" s="70" t="s">
        <v>102</v>
      </c>
      <c r="H234" s="70" t="s">
        <v>193</v>
      </c>
      <c r="I234" s="70">
        <v>15</v>
      </c>
      <c r="J234" s="70" t="s">
        <v>310</v>
      </c>
      <c r="K234" s="70" t="s">
        <v>227</v>
      </c>
      <c r="L234" s="70"/>
      <c r="M234" s="70" t="s">
        <v>95</v>
      </c>
      <c r="N234" s="70">
        <v>1</v>
      </c>
      <c r="O234" s="70">
        <v>12.832000000000001</v>
      </c>
      <c r="P234" s="70" t="s">
        <v>156</v>
      </c>
      <c r="Q234" s="70" t="s">
        <v>311</v>
      </c>
      <c r="R234" s="70">
        <v>1562.5</v>
      </c>
      <c r="S234" s="70">
        <v>1.04</v>
      </c>
      <c r="T234" s="80">
        <f t="shared" si="24"/>
        <v>20852</v>
      </c>
      <c r="U234" s="70"/>
    </row>
    <row r="235" spans="1:21" ht="76.5" customHeight="1" x14ac:dyDescent="0.25">
      <c r="A235" s="121" t="s">
        <v>122</v>
      </c>
      <c r="B235" s="114" t="s">
        <v>307</v>
      </c>
      <c r="C235" s="112" t="s">
        <v>308</v>
      </c>
      <c r="D235" s="70" t="s">
        <v>180</v>
      </c>
      <c r="E235" s="70" t="s">
        <v>193</v>
      </c>
      <c r="F235" s="70" t="s">
        <v>7</v>
      </c>
      <c r="G235" s="70" t="s">
        <v>102</v>
      </c>
      <c r="H235" s="70" t="s">
        <v>193</v>
      </c>
      <c r="I235" s="70">
        <v>15</v>
      </c>
      <c r="J235" s="70" t="s">
        <v>310</v>
      </c>
      <c r="K235" s="70" t="s">
        <v>227</v>
      </c>
      <c r="L235" s="70"/>
      <c r="M235" s="70" t="s">
        <v>95</v>
      </c>
      <c r="N235" s="70">
        <v>1</v>
      </c>
      <c r="O235" s="70">
        <v>1</v>
      </c>
      <c r="P235" s="70" t="s">
        <v>480</v>
      </c>
      <c r="Q235" s="70" t="s">
        <v>194</v>
      </c>
      <c r="R235" s="70">
        <v>3289.12</v>
      </c>
      <c r="S235" s="70">
        <v>1</v>
      </c>
      <c r="T235" s="80">
        <f t="shared" si="24"/>
        <v>3289.12</v>
      </c>
      <c r="U235" s="70"/>
    </row>
    <row r="236" spans="1:21" ht="76.5" customHeight="1" x14ac:dyDescent="0.25">
      <c r="A236" s="121" t="s">
        <v>122</v>
      </c>
      <c r="B236" s="114" t="s">
        <v>307</v>
      </c>
      <c r="C236" s="112" t="s">
        <v>308</v>
      </c>
      <c r="D236" s="70" t="s">
        <v>183</v>
      </c>
      <c r="E236" s="70" t="s">
        <v>193</v>
      </c>
      <c r="F236" s="70" t="s">
        <v>7</v>
      </c>
      <c r="G236" s="70" t="s">
        <v>102</v>
      </c>
      <c r="H236" s="70" t="s">
        <v>193</v>
      </c>
      <c r="I236" s="70">
        <v>15</v>
      </c>
      <c r="J236" s="70" t="s">
        <v>7</v>
      </c>
      <c r="K236" s="70" t="s">
        <v>7</v>
      </c>
      <c r="L236" s="70" t="s">
        <v>7</v>
      </c>
      <c r="M236" s="70" t="s">
        <v>95</v>
      </c>
      <c r="N236" s="70">
        <v>1</v>
      </c>
      <c r="O236" s="70">
        <v>12.832000000000001</v>
      </c>
      <c r="P236" s="70" t="s">
        <v>156</v>
      </c>
      <c r="Q236" s="70" t="s">
        <v>7</v>
      </c>
      <c r="R236" s="70" t="s">
        <v>7</v>
      </c>
      <c r="S236" s="70" t="s">
        <v>7</v>
      </c>
      <c r="T236" s="80">
        <f>SUM(T232:T235)</f>
        <v>40669.847251200001</v>
      </c>
      <c r="U236" s="70"/>
    </row>
    <row r="237" spans="1:21" ht="57.75" customHeight="1" x14ac:dyDescent="0.25">
      <c r="A237" s="129" t="s">
        <v>122</v>
      </c>
      <c r="B237" s="129" t="s">
        <v>303</v>
      </c>
      <c r="C237" s="112" t="s">
        <v>304</v>
      </c>
      <c r="D237" s="70" t="s">
        <v>96</v>
      </c>
      <c r="E237" s="70" t="s">
        <v>91</v>
      </c>
      <c r="F237" s="70" t="s">
        <v>7</v>
      </c>
      <c r="G237" s="128" t="s">
        <v>102</v>
      </c>
      <c r="H237" s="128">
        <v>2028</v>
      </c>
      <c r="I237" s="70">
        <v>15</v>
      </c>
      <c r="J237" s="70" t="s">
        <v>418</v>
      </c>
      <c r="K237" s="70" t="s">
        <v>227</v>
      </c>
      <c r="L237" s="70"/>
      <c r="M237" s="70" t="s">
        <v>95</v>
      </c>
      <c r="N237" s="70">
        <v>1</v>
      </c>
      <c r="O237" s="70">
        <v>0.8</v>
      </c>
      <c r="P237" s="70" t="s">
        <v>156</v>
      </c>
      <c r="Q237" s="117" t="s">
        <v>306</v>
      </c>
      <c r="R237" s="116">
        <v>2836.51</v>
      </c>
      <c r="S237" s="70">
        <v>1</v>
      </c>
      <c r="T237" s="72">
        <f t="shared" ref="T237:T238" si="25">S237*R237*O237</f>
        <v>2269.2080000000001</v>
      </c>
      <c r="U237" s="70"/>
    </row>
    <row r="238" spans="1:21" ht="44.25" customHeight="1" x14ac:dyDescent="0.25">
      <c r="A238" s="121" t="s">
        <v>122</v>
      </c>
      <c r="B238" s="114" t="s">
        <v>303</v>
      </c>
      <c r="C238" s="112" t="s">
        <v>304</v>
      </c>
      <c r="D238" s="70" t="s">
        <v>180</v>
      </c>
      <c r="E238" s="70" t="s">
        <v>91</v>
      </c>
      <c r="F238" s="70" t="s">
        <v>7</v>
      </c>
      <c r="G238" s="128" t="s">
        <v>102</v>
      </c>
      <c r="H238" s="128">
        <v>2028</v>
      </c>
      <c r="I238" s="70">
        <v>15</v>
      </c>
      <c r="J238" s="70" t="s">
        <v>418</v>
      </c>
      <c r="K238" s="70" t="s">
        <v>227</v>
      </c>
      <c r="L238" s="70"/>
      <c r="M238" s="70" t="s">
        <v>95</v>
      </c>
      <c r="N238" s="70">
        <v>1</v>
      </c>
      <c r="O238" s="70">
        <v>1</v>
      </c>
      <c r="P238" s="70" t="s">
        <v>156</v>
      </c>
      <c r="Q238" s="70" t="s">
        <v>229</v>
      </c>
      <c r="R238" s="70">
        <v>866.6</v>
      </c>
      <c r="S238" s="70">
        <v>1</v>
      </c>
      <c r="T238" s="72">
        <f t="shared" si="25"/>
        <v>866.6</v>
      </c>
      <c r="U238" s="70"/>
    </row>
    <row r="239" spans="1:21" ht="44.25" customHeight="1" x14ac:dyDescent="0.25">
      <c r="A239" s="121" t="s">
        <v>122</v>
      </c>
      <c r="B239" s="114" t="s">
        <v>303</v>
      </c>
      <c r="C239" s="112" t="s">
        <v>304</v>
      </c>
      <c r="D239" s="70" t="s">
        <v>183</v>
      </c>
      <c r="E239" s="70" t="s">
        <v>91</v>
      </c>
      <c r="F239" s="70" t="s">
        <v>7</v>
      </c>
      <c r="G239" s="128" t="s">
        <v>102</v>
      </c>
      <c r="H239" s="128">
        <v>2028</v>
      </c>
      <c r="I239" s="70">
        <v>15</v>
      </c>
      <c r="J239" s="70" t="s">
        <v>418</v>
      </c>
      <c r="K239" s="70" t="s">
        <v>227</v>
      </c>
      <c r="L239" s="70"/>
      <c r="M239" s="70" t="s">
        <v>95</v>
      </c>
      <c r="N239" s="70">
        <v>1</v>
      </c>
      <c r="O239" s="70">
        <v>0.8</v>
      </c>
      <c r="P239" s="127" t="s">
        <v>156</v>
      </c>
      <c r="Q239" s="70" t="s">
        <v>7</v>
      </c>
      <c r="R239" s="70" t="s">
        <v>7</v>
      </c>
      <c r="S239" s="70" t="s">
        <v>7</v>
      </c>
      <c r="T239" s="76">
        <f>SUM(T227:T238)</f>
        <v>97679.997702400011</v>
      </c>
      <c r="U239" s="70"/>
    </row>
    <row r="240" spans="1:21" ht="80.25" customHeight="1" x14ac:dyDescent="0.25">
      <c r="A240" s="129" t="s">
        <v>125</v>
      </c>
      <c r="B240" s="129" t="s">
        <v>312</v>
      </c>
      <c r="C240" s="112" t="s">
        <v>313</v>
      </c>
      <c r="D240" s="112" t="s">
        <v>462</v>
      </c>
      <c r="E240" s="112" t="s">
        <v>86</v>
      </c>
      <c r="F240" s="112" t="s">
        <v>7</v>
      </c>
      <c r="G240" s="112" t="s">
        <v>101</v>
      </c>
      <c r="H240" s="112">
        <v>2022</v>
      </c>
      <c r="I240" s="112">
        <v>0.4</v>
      </c>
      <c r="J240" s="112" t="s">
        <v>461</v>
      </c>
      <c r="K240" s="112"/>
      <c r="L240" s="112"/>
      <c r="M240" s="112" t="s">
        <v>95</v>
      </c>
      <c r="N240" s="112">
        <v>1</v>
      </c>
      <c r="O240" s="112">
        <v>250</v>
      </c>
      <c r="P240" s="112" t="s">
        <v>86</v>
      </c>
      <c r="Q240" s="112" t="s">
        <v>463</v>
      </c>
      <c r="R240" s="112">
        <v>55.25</v>
      </c>
      <c r="S240" s="112">
        <v>1.27</v>
      </c>
      <c r="T240" s="112">
        <f>S240*R240*O240</f>
        <v>17541.875</v>
      </c>
      <c r="U240" s="70"/>
    </row>
    <row r="241" spans="1:25" ht="44.25" customHeight="1" x14ac:dyDescent="0.25">
      <c r="A241" s="129" t="s">
        <v>125</v>
      </c>
      <c r="B241" s="129" t="s">
        <v>312</v>
      </c>
      <c r="C241" s="112" t="s">
        <v>313</v>
      </c>
      <c r="D241" s="112" t="s">
        <v>56</v>
      </c>
      <c r="E241" s="112" t="s">
        <v>54</v>
      </c>
      <c r="F241" s="112" t="s">
        <v>7</v>
      </c>
      <c r="G241" s="112" t="s">
        <v>101</v>
      </c>
      <c r="H241" s="112">
        <v>2022</v>
      </c>
      <c r="I241" s="112">
        <v>0.4</v>
      </c>
      <c r="J241" s="112" t="s">
        <v>225</v>
      </c>
      <c r="K241" s="112"/>
      <c r="L241" s="112"/>
      <c r="M241" s="112" t="s">
        <v>95</v>
      </c>
      <c r="N241" s="112">
        <v>1</v>
      </c>
      <c r="O241" s="112">
        <v>1</v>
      </c>
      <c r="P241" s="112" t="s">
        <v>57</v>
      </c>
      <c r="Q241" s="112" t="s">
        <v>80</v>
      </c>
      <c r="R241" s="112">
        <v>425.5</v>
      </c>
      <c r="S241" s="112">
        <v>1</v>
      </c>
      <c r="T241" s="112">
        <f t="shared" ref="T241" si="26">S241*R241*O241</f>
        <v>425.5</v>
      </c>
      <c r="U241" s="70"/>
    </row>
    <row r="242" spans="1:25" ht="44.25" customHeight="1" x14ac:dyDescent="0.25">
      <c r="A242" s="129" t="s">
        <v>125</v>
      </c>
      <c r="B242" s="129" t="s">
        <v>312</v>
      </c>
      <c r="C242" s="112" t="s">
        <v>313</v>
      </c>
      <c r="D242" s="112" t="s">
        <v>74</v>
      </c>
      <c r="E242" s="112" t="s">
        <v>57</v>
      </c>
      <c r="F242" s="112" t="s">
        <v>7</v>
      </c>
      <c r="G242" s="112" t="s">
        <v>101</v>
      </c>
      <c r="H242" s="112">
        <v>2022</v>
      </c>
      <c r="I242" s="112">
        <v>0.4</v>
      </c>
      <c r="J242" s="112" t="s">
        <v>7</v>
      </c>
      <c r="K242" s="112"/>
      <c r="L242" s="112"/>
      <c r="M242" s="112" t="s">
        <v>95</v>
      </c>
      <c r="N242" s="112">
        <v>1</v>
      </c>
      <c r="O242" s="112">
        <v>1</v>
      </c>
      <c r="P242" s="112" t="s">
        <v>57</v>
      </c>
      <c r="Q242" s="112" t="s">
        <v>7</v>
      </c>
      <c r="R242" s="112" t="s">
        <v>7</v>
      </c>
      <c r="S242" s="112" t="s">
        <v>7</v>
      </c>
      <c r="T242" s="130">
        <f>SUM(T240:T241)</f>
        <v>17967.375</v>
      </c>
      <c r="U242" s="70"/>
    </row>
    <row r="243" spans="1:25" ht="129" customHeight="1" x14ac:dyDescent="0.25">
      <c r="A243" s="116" t="s">
        <v>127</v>
      </c>
      <c r="B243" s="114" t="s">
        <v>128</v>
      </c>
      <c r="C243" s="116" t="s">
        <v>129</v>
      </c>
      <c r="D243" s="70" t="s">
        <v>504</v>
      </c>
      <c r="E243" s="70" t="s">
        <v>226</v>
      </c>
      <c r="F243" s="70" t="s">
        <v>7</v>
      </c>
      <c r="G243" s="70" t="s">
        <v>100</v>
      </c>
      <c r="H243" s="70">
        <v>2024</v>
      </c>
      <c r="I243" s="70">
        <v>0.4</v>
      </c>
      <c r="J243" s="70" t="s">
        <v>504</v>
      </c>
      <c r="K243" s="70" t="s">
        <v>227</v>
      </c>
      <c r="L243" s="70" t="s">
        <v>228</v>
      </c>
      <c r="M243" s="70" t="s">
        <v>95</v>
      </c>
      <c r="N243" s="70">
        <v>1</v>
      </c>
      <c r="O243" s="70">
        <v>1</v>
      </c>
      <c r="P243" s="70" t="s">
        <v>54</v>
      </c>
      <c r="Q243" s="70" t="s">
        <v>505</v>
      </c>
      <c r="R243" s="80">
        <v>2252.79</v>
      </c>
      <c r="S243" s="70">
        <v>1.27</v>
      </c>
      <c r="T243" s="130">
        <f t="shared" ref="T243:T245" si="27">S243*R243*O243</f>
        <v>2861.0432999999998</v>
      </c>
      <c r="U243" s="70"/>
      <c r="W243" s="58" t="s">
        <v>508</v>
      </c>
      <c r="X243" s="58" t="s">
        <v>509</v>
      </c>
      <c r="Y243" s="131">
        <v>5131.7700000000004</v>
      </c>
    </row>
    <row r="244" spans="1:25" ht="129" customHeight="1" x14ac:dyDescent="0.25">
      <c r="A244" s="116" t="s">
        <v>127</v>
      </c>
      <c r="B244" s="114" t="s">
        <v>128</v>
      </c>
      <c r="C244" s="116" t="s">
        <v>129</v>
      </c>
      <c r="D244" s="70" t="s">
        <v>61</v>
      </c>
      <c r="E244" s="70" t="s">
        <v>226</v>
      </c>
      <c r="F244" s="70" t="s">
        <v>7</v>
      </c>
      <c r="G244" s="70" t="s">
        <v>100</v>
      </c>
      <c r="H244" s="70">
        <v>2024</v>
      </c>
      <c r="I244" s="70">
        <v>0.4</v>
      </c>
      <c r="J244" s="70" t="s">
        <v>507</v>
      </c>
      <c r="K244" s="70" t="s">
        <v>227</v>
      </c>
      <c r="L244" s="70" t="s">
        <v>228</v>
      </c>
      <c r="M244" s="70" t="s">
        <v>95</v>
      </c>
      <c r="N244" s="70">
        <v>1</v>
      </c>
      <c r="O244" s="70">
        <v>1</v>
      </c>
      <c r="P244" s="70" t="s">
        <v>54</v>
      </c>
      <c r="Q244" s="70" t="s">
        <v>508</v>
      </c>
      <c r="R244" s="80">
        <v>5131.7700000000004</v>
      </c>
      <c r="S244" s="70">
        <v>1.27</v>
      </c>
      <c r="T244" s="130">
        <f t="shared" si="27"/>
        <v>6517.3479000000007</v>
      </c>
      <c r="U244" s="70"/>
    </row>
    <row r="245" spans="1:25" ht="129" customHeight="1" x14ac:dyDescent="0.25">
      <c r="A245" s="116" t="s">
        <v>127</v>
      </c>
      <c r="B245" s="114" t="s">
        <v>128</v>
      </c>
      <c r="C245" s="116" t="s">
        <v>129</v>
      </c>
      <c r="D245" s="70" t="s">
        <v>56</v>
      </c>
      <c r="E245" s="70" t="s">
        <v>226</v>
      </c>
      <c r="F245" s="70" t="s">
        <v>7</v>
      </c>
      <c r="G245" s="70" t="s">
        <v>100</v>
      </c>
      <c r="H245" s="70">
        <v>2024</v>
      </c>
      <c r="I245" s="70">
        <v>0.4</v>
      </c>
      <c r="J245" s="70" t="s">
        <v>7</v>
      </c>
      <c r="K245" s="70" t="s">
        <v>227</v>
      </c>
      <c r="L245" s="70" t="s">
        <v>228</v>
      </c>
      <c r="M245" s="70" t="s">
        <v>95</v>
      </c>
      <c r="N245" s="70">
        <v>1</v>
      </c>
      <c r="O245" s="70">
        <v>1</v>
      </c>
      <c r="P245" s="70" t="s">
        <v>57</v>
      </c>
      <c r="Q245" s="70" t="s">
        <v>79</v>
      </c>
      <c r="R245" s="70">
        <v>709.17</v>
      </c>
      <c r="S245" s="70">
        <v>1</v>
      </c>
      <c r="T245" s="130">
        <f t="shared" si="27"/>
        <v>709.17</v>
      </c>
      <c r="U245" s="70"/>
    </row>
    <row r="246" spans="1:25" ht="129" customHeight="1" x14ac:dyDescent="0.25">
      <c r="A246" s="116" t="s">
        <v>127</v>
      </c>
      <c r="B246" s="114" t="s">
        <v>128</v>
      </c>
      <c r="C246" s="116" t="s">
        <v>129</v>
      </c>
      <c r="D246" s="70" t="s">
        <v>74</v>
      </c>
      <c r="E246" s="70" t="s">
        <v>226</v>
      </c>
      <c r="F246" s="70" t="s">
        <v>7</v>
      </c>
      <c r="G246" s="70" t="s">
        <v>100</v>
      </c>
      <c r="H246" s="70">
        <v>2024</v>
      </c>
      <c r="I246" s="70">
        <v>0.4</v>
      </c>
      <c r="J246" s="70" t="s">
        <v>7</v>
      </c>
      <c r="K246" s="70" t="s">
        <v>227</v>
      </c>
      <c r="L246" s="70" t="s">
        <v>228</v>
      </c>
      <c r="M246" s="70" t="s">
        <v>95</v>
      </c>
      <c r="N246" s="70">
        <v>1</v>
      </c>
      <c r="O246" s="70" t="s">
        <v>7</v>
      </c>
      <c r="P246" s="70" t="s">
        <v>7</v>
      </c>
      <c r="Q246" s="70" t="s">
        <v>7</v>
      </c>
      <c r="R246" s="70" t="s">
        <v>7</v>
      </c>
      <c r="S246" s="70" t="s">
        <v>7</v>
      </c>
      <c r="T246" s="132">
        <f>SUM(T243:T245)</f>
        <v>10087.5612</v>
      </c>
      <c r="U246" s="70"/>
    </row>
    <row r="247" spans="1:25" ht="60" customHeight="1" x14ac:dyDescent="0.25">
      <c r="A247" s="133" t="s">
        <v>127</v>
      </c>
      <c r="B247" s="129" t="s">
        <v>465</v>
      </c>
      <c r="C247" s="116" t="s">
        <v>417</v>
      </c>
      <c r="D247" s="70" t="s">
        <v>466</v>
      </c>
      <c r="E247" s="128" t="s">
        <v>506</v>
      </c>
      <c r="F247" s="128"/>
      <c r="G247" s="128" t="s">
        <v>102</v>
      </c>
      <c r="H247" s="128">
        <v>2028</v>
      </c>
      <c r="I247" s="70">
        <v>0.4</v>
      </c>
      <c r="J247" s="70" t="s">
        <v>464</v>
      </c>
      <c r="K247" s="70"/>
      <c r="L247" s="70"/>
      <c r="M247" s="70" t="s">
        <v>95</v>
      </c>
      <c r="N247" s="70">
        <v>1</v>
      </c>
      <c r="O247" s="134">
        <v>1</v>
      </c>
      <c r="P247" s="135" t="s">
        <v>54</v>
      </c>
      <c r="Q247" s="135" t="s">
        <v>467</v>
      </c>
      <c r="R247" s="136">
        <v>23534.95</v>
      </c>
      <c r="S247" s="70">
        <v>1.27</v>
      </c>
      <c r="T247" s="80">
        <f>S247*R247*O247</f>
        <v>29889.386500000001</v>
      </c>
      <c r="U247" s="70"/>
    </row>
    <row r="248" spans="1:25" ht="60" customHeight="1" x14ac:dyDescent="0.25">
      <c r="A248" s="133" t="s">
        <v>470</v>
      </c>
      <c r="B248" s="114" t="s">
        <v>465</v>
      </c>
      <c r="C248" s="116" t="s">
        <v>471</v>
      </c>
      <c r="D248" s="135" t="s">
        <v>468</v>
      </c>
      <c r="E248" s="128" t="s">
        <v>506</v>
      </c>
      <c r="F248" s="128"/>
      <c r="G248" s="128" t="s">
        <v>102</v>
      </c>
      <c r="H248" s="128">
        <v>2028</v>
      </c>
      <c r="I248" s="70">
        <v>0.4</v>
      </c>
      <c r="J248" s="70" t="s">
        <v>468</v>
      </c>
      <c r="K248" s="70"/>
      <c r="L248" s="70"/>
      <c r="M248" s="70" t="s">
        <v>95</v>
      </c>
      <c r="N248" s="70">
        <v>1</v>
      </c>
      <c r="O248" s="134">
        <v>0</v>
      </c>
      <c r="P248" s="135" t="s">
        <v>57</v>
      </c>
      <c r="Q248" s="70" t="s">
        <v>88</v>
      </c>
      <c r="R248" s="70">
        <v>5306.44</v>
      </c>
      <c r="S248" s="70">
        <v>1.27</v>
      </c>
      <c r="T248" s="80">
        <f t="shared" ref="T248:T250" si="28">S248*R248*O248</f>
        <v>0</v>
      </c>
      <c r="U248" s="70"/>
    </row>
    <row r="249" spans="1:25" ht="60" customHeight="1" x14ac:dyDescent="0.25">
      <c r="A249" s="133" t="s">
        <v>472</v>
      </c>
      <c r="B249" s="114" t="s">
        <v>465</v>
      </c>
      <c r="C249" s="116" t="s">
        <v>473</v>
      </c>
      <c r="D249" s="135" t="s">
        <v>469</v>
      </c>
      <c r="E249" s="128" t="s">
        <v>506</v>
      </c>
      <c r="F249" s="128"/>
      <c r="G249" s="128" t="s">
        <v>102</v>
      </c>
      <c r="H249" s="128">
        <v>2028</v>
      </c>
      <c r="I249" s="70">
        <v>0.4</v>
      </c>
      <c r="J249" s="70" t="s">
        <v>469</v>
      </c>
      <c r="K249" s="70"/>
      <c r="L249" s="70"/>
      <c r="M249" s="70" t="s">
        <v>95</v>
      </c>
      <c r="N249" s="70">
        <v>1</v>
      </c>
      <c r="O249" s="134">
        <v>1</v>
      </c>
      <c r="P249" s="135" t="s">
        <v>57</v>
      </c>
      <c r="Q249" s="70" t="s">
        <v>85</v>
      </c>
      <c r="R249" s="70">
        <v>860.27</v>
      </c>
      <c r="S249" s="70">
        <v>1.27</v>
      </c>
      <c r="T249" s="80">
        <f t="shared" si="28"/>
        <v>1092.5428999999999</v>
      </c>
      <c r="U249" s="70"/>
    </row>
    <row r="250" spans="1:25" ht="60" customHeight="1" x14ac:dyDescent="0.25">
      <c r="A250" s="133" t="s">
        <v>474</v>
      </c>
      <c r="B250" s="114" t="s">
        <v>465</v>
      </c>
      <c r="C250" s="116" t="s">
        <v>475</v>
      </c>
      <c r="D250" s="135" t="s">
        <v>479</v>
      </c>
      <c r="E250" s="128" t="s">
        <v>506</v>
      </c>
      <c r="F250" s="128"/>
      <c r="G250" s="128" t="s">
        <v>102</v>
      </c>
      <c r="H250" s="128">
        <v>2028</v>
      </c>
      <c r="I250" s="70">
        <v>0.4</v>
      </c>
      <c r="J250" s="70"/>
      <c r="K250" s="70"/>
      <c r="L250" s="70"/>
      <c r="M250" s="70" t="s">
        <v>95</v>
      </c>
      <c r="N250" s="70">
        <v>1</v>
      </c>
      <c r="O250" s="70">
        <v>1</v>
      </c>
      <c r="P250" s="70" t="s">
        <v>478</v>
      </c>
      <c r="Q250" s="70" t="s">
        <v>87</v>
      </c>
      <c r="R250" s="70">
        <v>4255.01</v>
      </c>
      <c r="S250" s="80">
        <v>1</v>
      </c>
      <c r="T250" s="80">
        <f t="shared" si="28"/>
        <v>4255.01</v>
      </c>
      <c r="U250" s="70"/>
    </row>
    <row r="251" spans="1:25" ht="60" customHeight="1" x14ac:dyDescent="0.25">
      <c r="A251" s="133" t="s">
        <v>476</v>
      </c>
      <c r="B251" s="114" t="s">
        <v>465</v>
      </c>
      <c r="C251" s="116" t="s">
        <v>477</v>
      </c>
      <c r="D251" s="135" t="s">
        <v>74</v>
      </c>
      <c r="E251" s="128"/>
      <c r="F251" s="128"/>
      <c r="G251" s="128"/>
      <c r="H251" s="128"/>
      <c r="I251" s="70"/>
      <c r="J251" s="70"/>
      <c r="K251" s="70"/>
      <c r="L251" s="70"/>
      <c r="M251" s="70" t="s">
        <v>95</v>
      </c>
      <c r="N251" s="70">
        <v>1</v>
      </c>
      <c r="O251" s="70"/>
      <c r="P251" s="70"/>
      <c r="Q251" s="70"/>
      <c r="R251" s="70"/>
      <c r="S251" s="70"/>
      <c r="T251" s="132">
        <f>SUM(T247:T250)</f>
        <v>35236.939400000003</v>
      </c>
      <c r="U251" s="70"/>
    </row>
    <row r="252" spans="1:25" ht="53.25" customHeight="1" x14ac:dyDescent="0.25">
      <c r="A252" s="138" t="s">
        <v>130</v>
      </c>
      <c r="B252" s="129" t="s">
        <v>453</v>
      </c>
      <c r="C252" s="112" t="s">
        <v>454</v>
      </c>
      <c r="D252" s="146" t="s">
        <v>456</v>
      </c>
      <c r="E252" s="137">
        <v>2025</v>
      </c>
      <c r="F252" s="112">
        <v>2026</v>
      </c>
      <c r="G252" s="70" t="s">
        <v>102</v>
      </c>
      <c r="H252" s="70"/>
      <c r="I252" s="70">
        <v>15</v>
      </c>
      <c r="J252" s="70" t="s">
        <v>458</v>
      </c>
      <c r="K252" s="70" t="s">
        <v>227</v>
      </c>
      <c r="L252" s="120"/>
      <c r="M252" s="70" t="s">
        <v>95</v>
      </c>
      <c r="N252" s="72">
        <f>12/7</f>
        <v>1.7142857142857142</v>
      </c>
      <c r="O252" s="70">
        <v>1</v>
      </c>
      <c r="P252" s="70" t="s">
        <v>90</v>
      </c>
      <c r="Q252" s="70" t="s">
        <v>460</v>
      </c>
      <c r="R252" s="70">
        <v>2968.29</v>
      </c>
      <c r="S252" s="70">
        <v>1.27</v>
      </c>
      <c r="T252" s="132">
        <f>O252*R252*S252*N252</f>
        <v>6462.3913714285718</v>
      </c>
      <c r="U252" s="70"/>
    </row>
    <row r="253" spans="1:25" ht="53.25" customHeight="1" x14ac:dyDescent="0.25">
      <c r="A253" s="138" t="s">
        <v>130</v>
      </c>
      <c r="B253" s="129" t="s">
        <v>453</v>
      </c>
      <c r="C253" s="112" t="s">
        <v>454</v>
      </c>
      <c r="D253" s="70" t="s">
        <v>457</v>
      </c>
      <c r="E253" s="137">
        <v>2025</v>
      </c>
      <c r="F253" s="112">
        <v>2026</v>
      </c>
      <c r="G253" s="70" t="s">
        <v>102</v>
      </c>
      <c r="H253" s="70"/>
      <c r="I253" s="70">
        <v>16</v>
      </c>
      <c r="J253" s="70" t="s">
        <v>459</v>
      </c>
      <c r="K253" s="70" t="s">
        <v>227</v>
      </c>
      <c r="L253" s="120"/>
      <c r="M253" s="70" t="s">
        <v>95</v>
      </c>
      <c r="N253" s="70">
        <v>1</v>
      </c>
      <c r="O253" s="70">
        <v>7</v>
      </c>
      <c r="P253" s="70" t="s">
        <v>423</v>
      </c>
      <c r="Q253" s="70" t="s">
        <v>78</v>
      </c>
      <c r="R253" s="70">
        <v>1495.46</v>
      </c>
      <c r="S253" s="70">
        <v>1.27</v>
      </c>
      <c r="T253" s="132">
        <f>O253*R253*S253</f>
        <v>13294.639400000002</v>
      </c>
      <c r="U253" s="70"/>
    </row>
    <row r="254" spans="1:25" ht="53.25" customHeight="1" x14ac:dyDescent="0.25">
      <c r="A254" s="138" t="s">
        <v>130</v>
      </c>
      <c r="B254" s="129" t="s">
        <v>453</v>
      </c>
      <c r="C254" s="112" t="s">
        <v>454</v>
      </c>
      <c r="D254" s="70" t="s">
        <v>180</v>
      </c>
      <c r="E254" s="137">
        <v>2025</v>
      </c>
      <c r="F254" s="112">
        <v>2026</v>
      </c>
      <c r="G254" s="70" t="s">
        <v>102</v>
      </c>
      <c r="H254" s="70"/>
      <c r="I254" s="70">
        <v>17</v>
      </c>
      <c r="J254" s="70" t="s">
        <v>153</v>
      </c>
      <c r="K254" s="70" t="s">
        <v>227</v>
      </c>
      <c r="L254" s="120"/>
      <c r="M254" s="70" t="s">
        <v>95</v>
      </c>
      <c r="N254" s="70">
        <v>1</v>
      </c>
      <c r="O254" s="70">
        <v>1</v>
      </c>
      <c r="P254" s="70"/>
      <c r="Q254" s="70" t="s">
        <v>79</v>
      </c>
      <c r="R254" s="70">
        <v>2127.5100000000002</v>
      </c>
      <c r="S254" s="70">
        <v>1</v>
      </c>
      <c r="T254" s="132">
        <f>O254*R254*S254</f>
        <v>2127.5100000000002</v>
      </c>
      <c r="U254" s="70"/>
    </row>
    <row r="255" spans="1:25" ht="53.25" customHeight="1" x14ac:dyDescent="0.25">
      <c r="A255" s="138" t="s">
        <v>130</v>
      </c>
      <c r="B255" s="129" t="s">
        <v>453</v>
      </c>
      <c r="C255" s="112" t="s">
        <v>454</v>
      </c>
      <c r="D255" s="70" t="s">
        <v>183</v>
      </c>
      <c r="E255" s="137">
        <v>2025</v>
      </c>
      <c r="F255" s="112">
        <v>2026</v>
      </c>
      <c r="G255" s="70" t="s">
        <v>102</v>
      </c>
      <c r="H255" s="70"/>
      <c r="I255" s="70">
        <v>18</v>
      </c>
      <c r="J255" s="70"/>
      <c r="K255" s="70" t="s">
        <v>227</v>
      </c>
      <c r="L255" s="120"/>
      <c r="M255" s="70" t="s">
        <v>95</v>
      </c>
      <c r="N255" s="70">
        <v>1</v>
      </c>
      <c r="O255" s="70"/>
      <c r="P255" s="70"/>
      <c r="Q255" s="70"/>
      <c r="R255" s="70"/>
      <c r="S255" s="70"/>
      <c r="T255" s="132">
        <f>SUM(T252:T254)</f>
        <v>21884.540771428576</v>
      </c>
      <c r="U255" s="70"/>
    </row>
  </sheetData>
  <dataConsolidate/>
  <mergeCells count="14">
    <mergeCell ref="U15:U16"/>
    <mergeCell ref="F15:F16"/>
    <mergeCell ref="A5:T5"/>
    <mergeCell ref="A7:T7"/>
    <mergeCell ref="A15:A16"/>
    <mergeCell ref="B15:B16"/>
    <mergeCell ref="C15:C16"/>
    <mergeCell ref="D15:D16"/>
    <mergeCell ref="E15:E16"/>
    <mergeCell ref="I15:M15"/>
    <mergeCell ref="N15:T15"/>
    <mergeCell ref="G15:G16"/>
    <mergeCell ref="A6:T6"/>
    <mergeCell ref="H15:H16"/>
  </mergeCells>
  <phoneticPr fontId="59" type="noConversion"/>
  <pageMargins left="0.23622047244094491" right="0.23622047244094491" top="0.31496062992125984" bottom="0.23622047244094491" header="0.19685039370078741" footer="0.15748031496062992"/>
  <pageSetup paperSize="9" scale="21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AU25"/>
  <sheetViews>
    <sheetView view="pageBreakPreview" zoomScale="70" zoomScaleNormal="55" zoomScaleSheetLayoutView="70" workbookViewId="0">
      <selection activeCell="E11" sqref="E11"/>
    </sheetView>
  </sheetViews>
  <sheetFormatPr defaultColWidth="9.140625" defaultRowHeight="15.75" x14ac:dyDescent="0.25"/>
  <cols>
    <col min="1" max="1" width="12.42578125" style="8" customWidth="1"/>
    <col min="2" max="2" width="22" style="8" customWidth="1"/>
    <col min="3" max="4" width="22.42578125" style="8" customWidth="1"/>
    <col min="5" max="5" width="102.7109375" style="8" customWidth="1"/>
    <col min="6" max="6" width="29.42578125" style="8" customWidth="1"/>
    <col min="7" max="7" width="19.42578125" style="8" customWidth="1"/>
    <col min="8" max="8" width="25.7109375" style="8" customWidth="1"/>
    <col min="9" max="9" width="15" style="8" customWidth="1"/>
    <col min="10" max="10" width="17.42578125" style="8" customWidth="1"/>
    <col min="11" max="11" width="16.7109375" style="8" customWidth="1"/>
    <col min="12" max="12" width="28.28515625" style="8" customWidth="1"/>
    <col min="13" max="13" width="22" style="8" customWidth="1"/>
    <col min="14" max="14" width="24.42578125" style="8" customWidth="1"/>
    <col min="15" max="15" width="11" style="8" customWidth="1"/>
    <col min="16" max="16" width="10.140625" style="8" customWidth="1"/>
    <col min="17" max="16384" width="9.140625" style="8"/>
  </cols>
  <sheetData>
    <row r="1" spans="1:47" s="1" customFormat="1" x14ac:dyDescent="0.25">
      <c r="K1" s="2"/>
      <c r="L1" s="2"/>
      <c r="M1" s="2"/>
      <c r="N1" s="2"/>
    </row>
    <row r="2" spans="1:47" s="1" customFormat="1" x14ac:dyDescent="0.25">
      <c r="K2" s="2"/>
      <c r="L2" s="2"/>
      <c r="M2" s="2"/>
      <c r="N2" s="2"/>
    </row>
    <row r="3" spans="1:47" s="1" customFormat="1" x14ac:dyDescent="0.25">
      <c r="K3" s="2"/>
      <c r="L3" s="2"/>
      <c r="M3" s="2"/>
      <c r="N3" s="2"/>
    </row>
    <row r="4" spans="1:47" s="1" customFormat="1" ht="18.75" customHeight="1" x14ac:dyDescent="0.25">
      <c r="A4" s="40" t="s">
        <v>31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47" s="1" customFormat="1" x14ac:dyDescent="0.25">
      <c r="K5" s="2"/>
      <c r="L5" s="2"/>
      <c r="M5" s="2"/>
      <c r="N5" s="2"/>
    </row>
    <row r="6" spans="1:47" s="1" customFormat="1" ht="18.75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47" s="1" customFormat="1" x14ac:dyDescent="0.25"/>
    <row r="8" spans="1:47" s="1" customFormat="1" x14ac:dyDescent="0.25">
      <c r="E8" s="3" t="str">
        <f>'20.1'!E8</f>
        <v>Инвестиционная программа  Акционерное общество  "Западная энергетическая компания"</v>
      </c>
      <c r="F8" s="5"/>
      <c r="G8" s="5"/>
      <c r="H8" s="5"/>
      <c r="I8" s="5"/>
      <c r="J8" s="5"/>
      <c r="K8" s="5"/>
    </row>
    <row r="9" spans="1:47" s="1" customFormat="1" x14ac:dyDescent="0.25">
      <c r="E9" s="7" t="s">
        <v>11</v>
      </c>
      <c r="F9" s="7"/>
      <c r="G9" s="7"/>
      <c r="H9" s="7"/>
      <c r="I9" s="7"/>
      <c r="J9" s="7"/>
      <c r="K9" s="7"/>
    </row>
    <row r="10" spans="1:47" s="1" customFormat="1" x14ac:dyDescent="0.25">
      <c r="E10" s="2"/>
      <c r="F10" s="5"/>
      <c r="G10" s="5"/>
      <c r="H10" s="5"/>
      <c r="I10" s="5"/>
      <c r="J10" s="5"/>
      <c r="K10" s="5"/>
    </row>
    <row r="11" spans="1:47" s="1" customFormat="1" x14ac:dyDescent="0.25">
      <c r="E11" s="3" t="str">
        <f>'20.1'!E11</f>
        <v>Год раскрытия информации: 2024 год</v>
      </c>
    </row>
    <row r="13" spans="1:47" x14ac:dyDescent="0.25">
      <c r="E13" s="3"/>
    </row>
    <row r="14" spans="1:47" s="3" customFormat="1" x14ac:dyDescent="0.25"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</row>
    <row r="16" spans="1:47" s="9" customFormat="1" ht="94.5" x14ac:dyDescent="0.25">
      <c r="A16" s="21" t="s">
        <v>23</v>
      </c>
      <c r="B16" s="21" t="s">
        <v>13</v>
      </c>
      <c r="C16" s="21" t="s">
        <v>12</v>
      </c>
      <c r="D16" s="21" t="s">
        <v>38</v>
      </c>
      <c r="E16" s="21" t="s">
        <v>1</v>
      </c>
      <c r="F16" s="21" t="s">
        <v>19</v>
      </c>
      <c r="G16" s="21" t="s">
        <v>46</v>
      </c>
      <c r="H16" s="25" t="s">
        <v>29</v>
      </c>
      <c r="I16" s="25" t="s">
        <v>14</v>
      </c>
      <c r="J16" s="25" t="s">
        <v>15</v>
      </c>
      <c r="K16" s="25" t="s">
        <v>32</v>
      </c>
      <c r="L16" s="25" t="s">
        <v>48</v>
      </c>
      <c r="M16" s="25" t="s">
        <v>94</v>
      </c>
      <c r="N16" s="25" t="s">
        <v>24</v>
      </c>
    </row>
    <row r="17" spans="1:14" s="9" customFormat="1" x14ac:dyDescent="0.25">
      <c r="A17" s="27">
        <v>1</v>
      </c>
      <c r="B17" s="25">
        <v>2</v>
      </c>
      <c r="C17" s="25">
        <v>3</v>
      </c>
      <c r="D17" s="25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</row>
    <row r="18" spans="1:14" s="9" customFormat="1" x14ac:dyDescent="0.25">
      <c r="A18" s="28"/>
      <c r="B18" s="29"/>
      <c r="C18" s="22"/>
      <c r="D18" s="25"/>
      <c r="E18" s="30"/>
      <c r="F18" s="30"/>
      <c r="G18" s="27"/>
      <c r="H18" s="31"/>
      <c r="I18" s="31"/>
      <c r="J18" s="31"/>
      <c r="K18" s="32"/>
      <c r="L18" s="33"/>
      <c r="M18" s="31"/>
      <c r="N18" s="27"/>
    </row>
    <row r="19" spans="1:14" s="9" customFormat="1" x14ac:dyDescent="0.25">
      <c r="A19" s="28"/>
      <c r="B19" s="29"/>
      <c r="C19" s="22"/>
      <c r="D19" s="25"/>
      <c r="E19" s="30"/>
      <c r="F19" s="30"/>
      <c r="G19" s="27"/>
      <c r="H19" s="31"/>
      <c r="I19" s="31"/>
      <c r="J19" s="31"/>
      <c r="K19" s="32"/>
      <c r="L19" s="33"/>
      <c r="M19" s="31"/>
      <c r="N19" s="27"/>
    </row>
    <row r="20" spans="1:14" s="9" customFormat="1" x14ac:dyDescent="0.25">
      <c r="A20" s="28"/>
      <c r="B20" s="29"/>
      <c r="C20" s="22"/>
      <c r="D20" s="25"/>
      <c r="E20" s="30"/>
      <c r="F20" s="30"/>
      <c r="G20" s="27"/>
      <c r="H20" s="31"/>
      <c r="I20" s="31"/>
      <c r="J20" s="31"/>
      <c r="K20" s="30"/>
      <c r="L20" s="33"/>
      <c r="M20" s="31"/>
      <c r="N20" s="27"/>
    </row>
    <row r="21" spans="1:14" s="9" customFormat="1" x14ac:dyDescent="0.25">
      <c r="A21" s="27"/>
      <c r="B21" s="25"/>
      <c r="C21" s="25"/>
      <c r="D21" s="25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4" s="9" customFormat="1" x14ac:dyDescent="0.25">
      <c r="A22" s="27"/>
      <c r="B22" s="25"/>
      <c r="C22" s="34"/>
      <c r="D22" s="25"/>
      <c r="E22" s="35" t="s">
        <v>8</v>
      </c>
      <c r="F22" s="25"/>
      <c r="G22" s="25"/>
      <c r="H22" s="25"/>
      <c r="I22" s="25"/>
      <c r="J22" s="25"/>
      <c r="K22" s="25"/>
      <c r="L22" s="25"/>
      <c r="M22" s="25"/>
      <c r="N22" s="25"/>
    </row>
    <row r="23" spans="1:14" s="9" customFormat="1" x14ac:dyDescent="0.25">
      <c r="A23" s="27"/>
      <c r="B23" s="34"/>
      <c r="C23" s="34"/>
      <c r="D23" s="25" t="s">
        <v>7</v>
      </c>
      <c r="E23" s="36" t="s">
        <v>27</v>
      </c>
      <c r="F23" s="25" t="s">
        <v>7</v>
      </c>
      <c r="G23" s="25" t="s">
        <v>7</v>
      </c>
      <c r="H23" s="25" t="s">
        <v>7</v>
      </c>
      <c r="I23" s="25" t="s">
        <v>7</v>
      </c>
      <c r="J23" s="25" t="s">
        <v>7</v>
      </c>
      <c r="K23" s="25" t="s">
        <v>7</v>
      </c>
      <c r="L23" s="10"/>
      <c r="M23" s="25" t="s">
        <v>7</v>
      </c>
      <c r="N23" s="25" t="s">
        <v>7</v>
      </c>
    </row>
    <row r="24" spans="1:14" s="9" customFormat="1" x14ac:dyDescent="0.25">
      <c r="A24" s="37"/>
      <c r="B24" s="8"/>
      <c r="C24" s="8"/>
      <c r="D24" s="38"/>
      <c r="E24" s="23"/>
      <c r="F24" s="38"/>
      <c r="G24" s="38"/>
      <c r="H24" s="38"/>
      <c r="I24" s="38"/>
      <c r="J24" s="38"/>
      <c r="K24" s="38"/>
      <c r="L24" s="8"/>
      <c r="M24" s="38"/>
      <c r="N24" s="38"/>
    </row>
    <row r="25" spans="1:14" s="9" customFormat="1" x14ac:dyDescent="0.25">
      <c r="A25" s="24"/>
      <c r="B25" s="24"/>
      <c r="C25" s="24"/>
      <c r="D25" s="24"/>
      <c r="E25" s="24"/>
      <c r="F25" s="24"/>
      <c r="G25" s="24"/>
      <c r="H25" s="24"/>
      <c r="I25" s="8"/>
      <c r="J25" s="8"/>
      <c r="K25" s="8"/>
      <c r="L25" s="8"/>
      <c r="M25" s="8"/>
      <c r="N25" s="8"/>
    </row>
  </sheetData>
  <mergeCells count="1">
    <mergeCell ref="A4:N4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U56"/>
  <sheetViews>
    <sheetView zoomScale="80" zoomScaleNormal="80" zoomScaleSheetLayoutView="70" workbookViewId="0">
      <selection sqref="A1:XFD1048576"/>
    </sheetView>
  </sheetViews>
  <sheetFormatPr defaultColWidth="9.140625" defaultRowHeight="15" x14ac:dyDescent="0.25"/>
  <cols>
    <col min="1" max="1" width="10.140625" style="85" customWidth="1"/>
    <col min="2" max="2" width="91.7109375" style="86" customWidth="1"/>
    <col min="3" max="3" width="18.85546875" style="85" customWidth="1"/>
    <col min="4" max="4" width="10" style="85" customWidth="1"/>
    <col min="5" max="5" width="14.140625" style="85" customWidth="1"/>
    <col min="6" max="9" width="20.28515625" style="85" customWidth="1"/>
    <col min="10" max="10" width="27" style="85" customWidth="1"/>
    <col min="11" max="11" width="21.42578125" style="85" customWidth="1"/>
    <col min="12" max="12" width="17.28515625" style="85" customWidth="1"/>
    <col min="13" max="13" width="19.5703125" style="85" customWidth="1"/>
    <col min="14" max="14" width="22.42578125" style="85" customWidth="1"/>
    <col min="15" max="15" width="24.140625" style="85" customWidth="1"/>
    <col min="16" max="21" width="12.7109375" style="85" customWidth="1"/>
    <col min="22" max="16384" width="9.140625" style="85"/>
  </cols>
  <sheetData>
    <row r="1" spans="1:21" s="43" customFormat="1" ht="15.75" x14ac:dyDescent="0.25">
      <c r="I1" s="44"/>
      <c r="K1" s="45"/>
      <c r="L1" s="46"/>
      <c r="M1" s="46"/>
      <c r="N1" s="45"/>
    </row>
    <row r="2" spans="1:21" s="43" customFormat="1" ht="15.75" x14ac:dyDescent="0.25">
      <c r="I2" s="44"/>
      <c r="K2" s="45"/>
      <c r="L2" s="46"/>
      <c r="M2" s="46"/>
      <c r="N2" s="45"/>
    </row>
    <row r="3" spans="1:21" s="43" customFormat="1" ht="15.75" x14ac:dyDescent="0.25">
      <c r="I3" s="44"/>
      <c r="K3" s="45"/>
      <c r="L3" s="46"/>
      <c r="M3" s="46"/>
      <c r="N3" s="45"/>
    </row>
    <row r="4" spans="1:21" s="43" customFormat="1" ht="37.5" customHeight="1" x14ac:dyDescent="0.25">
      <c r="A4" s="47" t="s">
        <v>37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21" s="43" customFormat="1" ht="15.75" x14ac:dyDescent="0.25">
      <c r="I5" s="44"/>
      <c r="K5" s="45"/>
      <c r="L5" s="46"/>
      <c r="M5" s="46"/>
      <c r="N5" s="45"/>
    </row>
    <row r="6" spans="1:21" s="43" customFormat="1" ht="18.75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</row>
    <row r="7" spans="1:21" s="43" customFormat="1" ht="15.75" x14ac:dyDescent="0.25">
      <c r="I7" s="44"/>
      <c r="L7" s="44"/>
      <c r="M7" s="44"/>
    </row>
    <row r="8" spans="1:21" s="43" customFormat="1" ht="15.75" x14ac:dyDescent="0.25">
      <c r="D8" s="44" t="str">
        <f>'20.1'!E8</f>
        <v>Инвестиционная программа  Акционерное общество  "Западная энергетическая компания"</v>
      </c>
      <c r="E8" s="49"/>
      <c r="F8" s="49"/>
      <c r="G8" s="49"/>
      <c r="H8" s="49"/>
      <c r="I8" s="50"/>
      <c r="J8" s="49"/>
      <c r="K8" s="49"/>
      <c r="L8" s="44"/>
      <c r="M8" s="44"/>
    </row>
    <row r="9" spans="1:21" s="43" customFormat="1" ht="15.75" x14ac:dyDescent="0.25">
      <c r="D9" s="51" t="s">
        <v>11</v>
      </c>
      <c r="E9" s="51"/>
      <c r="F9" s="51"/>
      <c r="G9" s="51"/>
      <c r="H9" s="51"/>
      <c r="I9" s="52"/>
      <c r="J9" s="51"/>
      <c r="K9" s="51"/>
      <c r="L9" s="44"/>
      <c r="M9" s="44"/>
    </row>
    <row r="10" spans="1:21" s="43" customFormat="1" ht="15.75" x14ac:dyDescent="0.25">
      <c r="D10" s="45"/>
      <c r="E10" s="49"/>
      <c r="F10" s="49"/>
      <c r="G10" s="49"/>
      <c r="H10" s="49"/>
      <c r="I10" s="50"/>
      <c r="J10" s="49"/>
      <c r="K10" s="49"/>
      <c r="L10" s="44"/>
      <c r="M10" s="44"/>
    </row>
    <row r="11" spans="1:21" s="43" customFormat="1" ht="15.75" x14ac:dyDescent="0.25">
      <c r="D11" s="44" t="s">
        <v>238</v>
      </c>
      <c r="I11" s="44"/>
      <c r="L11" s="44"/>
      <c r="M11" s="44"/>
    </row>
    <row r="12" spans="1:21" s="53" customFormat="1" ht="15.75" x14ac:dyDescent="0.25">
      <c r="I12" s="54"/>
      <c r="L12" s="54"/>
      <c r="M12" s="54"/>
      <c r="O12" s="55">
        <f>M23+N23*(P23/O23*(100+'20.4'!B17)/200+'20.3'!Q23/'20.3'!O23*(100+'20.4'!C17)/200*'20.4'!B17/100+'20.3'!R23/'20.3'!O23*(100+'20.4'!D17)/200*'20.4'!C17/100*'20.4'!B17/100)</f>
        <v>61.334114990772413</v>
      </c>
      <c r="P12" s="44"/>
      <c r="Q12" s="44"/>
      <c r="R12" s="44"/>
      <c r="S12" s="44"/>
      <c r="T12" s="44"/>
      <c r="U12" s="44"/>
    </row>
    <row r="13" spans="1:21" s="53" customFormat="1" ht="15.75" x14ac:dyDescent="0.25">
      <c r="I13" s="54"/>
      <c r="L13" s="54"/>
      <c r="M13" s="54"/>
      <c r="P13" s="44"/>
      <c r="Q13" s="44"/>
      <c r="R13" s="44"/>
      <c r="S13" s="44"/>
      <c r="T13" s="44"/>
      <c r="U13" s="44"/>
    </row>
    <row r="14" spans="1:21" s="56" customFormat="1" ht="15.75" x14ac:dyDescent="0.25">
      <c r="B14" s="57"/>
      <c r="P14" s="58"/>
      <c r="Q14" s="58"/>
      <c r="R14" s="58"/>
      <c r="S14" s="58"/>
      <c r="T14" s="58"/>
      <c r="U14" s="58"/>
    </row>
    <row r="15" spans="1:21" s="58" customFormat="1" ht="70.5" customHeight="1" x14ac:dyDescent="0.25">
      <c r="A15" s="59" t="s">
        <v>23</v>
      </c>
      <c r="B15" s="59" t="s">
        <v>13</v>
      </c>
      <c r="C15" s="59" t="s">
        <v>12</v>
      </c>
      <c r="D15" s="59" t="s">
        <v>51</v>
      </c>
      <c r="E15" s="59" t="s">
        <v>52</v>
      </c>
      <c r="F15" s="60" t="s">
        <v>36</v>
      </c>
      <c r="G15" s="61"/>
      <c r="H15" s="61"/>
      <c r="I15" s="61"/>
      <c r="J15" s="62"/>
      <c r="K15" s="59" t="s">
        <v>53</v>
      </c>
      <c r="L15" s="59" t="s">
        <v>104</v>
      </c>
      <c r="M15" s="63" t="s">
        <v>35</v>
      </c>
      <c r="N15" s="63" t="s">
        <v>105</v>
      </c>
      <c r="O15" s="63" t="s">
        <v>34</v>
      </c>
      <c r="P15" s="64" t="s">
        <v>62</v>
      </c>
      <c r="Q15" s="64" t="s">
        <v>63</v>
      </c>
      <c r="R15" s="64" t="s">
        <v>64</v>
      </c>
      <c r="S15" s="64" t="s">
        <v>65</v>
      </c>
      <c r="T15" s="64" t="s">
        <v>66</v>
      </c>
      <c r="U15" s="64" t="s">
        <v>67</v>
      </c>
    </row>
    <row r="16" spans="1:21" s="68" customFormat="1" ht="135.75" customHeight="1" x14ac:dyDescent="0.25">
      <c r="A16" s="59"/>
      <c r="B16" s="59"/>
      <c r="C16" s="59"/>
      <c r="D16" s="59"/>
      <c r="E16" s="59"/>
      <c r="F16" s="65" t="s">
        <v>231</v>
      </c>
      <c r="G16" s="65" t="s">
        <v>103</v>
      </c>
      <c r="H16" s="65" t="s">
        <v>42</v>
      </c>
      <c r="I16" s="66" t="s">
        <v>33</v>
      </c>
      <c r="J16" s="65" t="s">
        <v>106</v>
      </c>
      <c r="K16" s="59"/>
      <c r="L16" s="59"/>
      <c r="M16" s="63"/>
      <c r="N16" s="63"/>
      <c r="O16" s="63"/>
      <c r="P16" s="67"/>
      <c r="Q16" s="67"/>
      <c r="R16" s="67"/>
      <c r="S16" s="67"/>
      <c r="T16" s="67"/>
      <c r="U16" s="67"/>
    </row>
    <row r="17" spans="1:21" s="68" customFormat="1" ht="29.25" customHeight="1" x14ac:dyDescent="0.25">
      <c r="A17" s="66">
        <v>1</v>
      </c>
      <c r="B17" s="66">
        <v>2</v>
      </c>
      <c r="C17" s="66">
        <v>3</v>
      </c>
      <c r="D17" s="66">
        <v>4</v>
      </c>
      <c r="E17" s="66">
        <v>5</v>
      </c>
      <c r="F17" s="66">
        <v>6</v>
      </c>
      <c r="G17" s="66">
        <v>7</v>
      </c>
      <c r="H17" s="66">
        <v>8</v>
      </c>
      <c r="I17" s="66">
        <v>9</v>
      </c>
      <c r="J17" s="66">
        <v>10</v>
      </c>
      <c r="K17" s="66">
        <v>11</v>
      </c>
      <c r="L17" s="66">
        <v>12</v>
      </c>
      <c r="M17" s="66">
        <v>13</v>
      </c>
      <c r="N17" s="66">
        <v>14</v>
      </c>
      <c r="O17" s="66">
        <v>15</v>
      </c>
      <c r="P17" s="69" t="s">
        <v>39</v>
      </c>
      <c r="Q17" s="69" t="s">
        <v>40</v>
      </c>
      <c r="R17" s="69" t="s">
        <v>41</v>
      </c>
      <c r="S17" s="69" t="s">
        <v>68</v>
      </c>
      <c r="T17" s="69" t="s">
        <v>69</v>
      </c>
      <c r="U17" s="69" t="s">
        <v>70</v>
      </c>
    </row>
    <row r="18" spans="1:21" s="68" customFormat="1" ht="47.25" x14ac:dyDescent="0.25">
      <c r="A18" s="70" t="s">
        <v>108</v>
      </c>
      <c r="B18" s="71" t="s">
        <v>109</v>
      </c>
      <c r="C18" s="70" t="s">
        <v>110</v>
      </c>
      <c r="D18" s="70">
        <v>2021</v>
      </c>
      <c r="E18" s="70">
        <v>2028</v>
      </c>
      <c r="F18" s="72">
        <f>'20.1'!T30/1000</f>
        <v>444.46619880000003</v>
      </c>
      <c r="G18" s="72">
        <f>F18*1.2</f>
        <v>533.35943856000006</v>
      </c>
      <c r="H18" s="73">
        <f>M18+N18*(P18/O18*(100+'20.4'!B17)/200+'20.3'!Q18/'20.3'!O18*(100+'20.4'!C17)/200*'20.4'!B17/100+'20.3'!R18/'20.3'!O18*(100+'20.4'!D17)/200*'20.4'!C17/100*'20.4'!B17/100+'20.3'!S18/'20.3'!O18*(100+'20.4'!E17)/200*'20.4'!D17/100*'20.4'!C17/100*'20.4'!B17/100+'20.3'!T18/'20.3'!O18*(100+'20.4'!F17)/200*'20.4'!E17/100*'20.4'!D17/100*'20.4'!C17/100*'20.4'!B17/100+'20.3'!U18/'20.3'!O18*(100+'20.4'!G17)/200*'20.4'!F17/100*'20.4'!E17/100*'20.4'!D17/100*'20.4'!C17/100*'20.4'!B17/100)</f>
        <v>596.94989064503932</v>
      </c>
      <c r="I18" s="72">
        <v>0</v>
      </c>
      <c r="J18" s="72">
        <f>H18+I18</f>
        <v>596.94989064503932</v>
      </c>
      <c r="K18" s="72">
        <v>341.65587945394435</v>
      </c>
      <c r="L18" s="72">
        <f t="shared" ref="L18:L21" si="0">J18-K18</f>
        <v>255.29401119109497</v>
      </c>
      <c r="M18" s="72">
        <v>7.6872039999999995</v>
      </c>
      <c r="N18" s="72">
        <f>G18-M18</f>
        <v>525.67223456000011</v>
      </c>
      <c r="O18" s="72">
        <v>341.65587945394435</v>
      </c>
      <c r="P18" s="74">
        <v>96.805458884757812</v>
      </c>
      <c r="Q18" s="74">
        <v>61.212605142296638</v>
      </c>
      <c r="R18" s="74">
        <v>61.212605142296638</v>
      </c>
      <c r="S18" s="74">
        <v>61.212605142296638</v>
      </c>
      <c r="T18" s="74">
        <v>61.212605142296638</v>
      </c>
      <c r="U18" s="74">
        <v>0</v>
      </c>
    </row>
    <row r="19" spans="1:21" s="68" customFormat="1" ht="31.5" x14ac:dyDescent="0.25">
      <c r="A19" s="70" t="s">
        <v>111</v>
      </c>
      <c r="B19" s="71" t="s">
        <v>112</v>
      </c>
      <c r="C19" s="70" t="s">
        <v>113</v>
      </c>
      <c r="D19" s="70">
        <v>2024</v>
      </c>
      <c r="E19" s="70">
        <v>2024</v>
      </c>
      <c r="F19" s="72">
        <f>'20.1'!T35/1000</f>
        <v>12.2107624</v>
      </c>
      <c r="G19" s="72">
        <f t="shared" ref="G19:G22" si="1">F19*1.2</f>
        <v>14.652914879999999</v>
      </c>
      <c r="H19" s="72">
        <f>M19+N19*(P19/O19*(100+'20.4'!B17)/200)</f>
        <v>15.041383786589302</v>
      </c>
      <c r="I19" s="72">
        <v>0</v>
      </c>
      <c r="J19" s="72">
        <f t="shared" ref="J19:J22" si="2">H19+I19</f>
        <v>15.041383786589302</v>
      </c>
      <c r="K19" s="72">
        <v>6.5564908609617412</v>
      </c>
      <c r="L19" s="72">
        <f t="shared" si="0"/>
        <v>8.4848929256275607</v>
      </c>
      <c r="M19" s="72">
        <v>0</v>
      </c>
      <c r="N19" s="72">
        <f t="shared" ref="N19:N21" si="3">G19-M19</f>
        <v>14.652914879999999</v>
      </c>
      <c r="O19" s="72">
        <v>6.5564908609617412</v>
      </c>
      <c r="P19" s="74">
        <v>6.5564908609617412</v>
      </c>
      <c r="Q19" s="75"/>
      <c r="R19" s="75"/>
      <c r="S19" s="75"/>
      <c r="T19" s="75"/>
      <c r="U19" s="75"/>
    </row>
    <row r="20" spans="1:21" s="68" customFormat="1" ht="31.5" x14ac:dyDescent="0.25">
      <c r="A20" s="70" t="s">
        <v>114</v>
      </c>
      <c r="B20" s="71" t="s">
        <v>115</v>
      </c>
      <c r="C20" s="70" t="s">
        <v>116</v>
      </c>
      <c r="D20" s="70">
        <v>2022</v>
      </c>
      <c r="E20" s="70">
        <v>2024</v>
      </c>
      <c r="F20" s="72">
        <f>'20.1'!T45/1000</f>
        <v>287.39893990000007</v>
      </c>
      <c r="G20" s="72">
        <f t="shared" si="1"/>
        <v>344.8787278800001</v>
      </c>
      <c r="H20" s="72">
        <v>363.1651457596696</v>
      </c>
      <c r="I20" s="72">
        <v>0</v>
      </c>
      <c r="J20" s="72">
        <f t="shared" si="2"/>
        <v>363.1651457596696</v>
      </c>
      <c r="K20" s="72">
        <v>240.36562359100114</v>
      </c>
      <c r="L20" s="72">
        <f t="shared" si="0"/>
        <v>122.79952216866846</v>
      </c>
      <c r="M20" s="72">
        <v>153.01774359799998</v>
      </c>
      <c r="N20" s="72">
        <f>G20-M20</f>
        <v>191.86098428200012</v>
      </c>
      <c r="O20" s="72">
        <v>240.36562359100114</v>
      </c>
      <c r="P20" s="74">
        <v>82.75348051615201</v>
      </c>
      <c r="Q20" s="75"/>
      <c r="R20" s="75"/>
      <c r="S20" s="75"/>
      <c r="T20" s="75"/>
      <c r="U20" s="75"/>
    </row>
    <row r="21" spans="1:21" s="68" customFormat="1" ht="18.75" x14ac:dyDescent="0.25">
      <c r="A21" s="70" t="s">
        <v>117</v>
      </c>
      <c r="B21" s="71" t="s">
        <v>118</v>
      </c>
      <c r="C21" s="70" t="s">
        <v>119</v>
      </c>
      <c r="D21" s="70">
        <v>2023</v>
      </c>
      <c r="E21" s="70">
        <v>2024</v>
      </c>
      <c r="F21" s="72">
        <f>'20.1'!T51/1000</f>
        <v>37.9065048</v>
      </c>
      <c r="G21" s="72">
        <f t="shared" si="1"/>
        <v>45.487805760000001</v>
      </c>
      <c r="H21" s="72">
        <f>G21*'20.4'!$B$17/100</f>
        <v>47.899694221981406</v>
      </c>
      <c r="I21" s="72">
        <v>0</v>
      </c>
      <c r="J21" s="72">
        <f t="shared" si="2"/>
        <v>47.899694221981406</v>
      </c>
      <c r="K21" s="72">
        <v>22.597621746948949</v>
      </c>
      <c r="L21" s="72">
        <f t="shared" si="0"/>
        <v>25.302072475032457</v>
      </c>
      <c r="M21" s="72">
        <v>0</v>
      </c>
      <c r="N21" s="72">
        <f t="shared" si="3"/>
        <v>45.487805760000001</v>
      </c>
      <c r="O21" s="72">
        <v>22.597621746948949</v>
      </c>
      <c r="P21" s="76">
        <v>12.097621746948949</v>
      </c>
      <c r="Q21" s="75"/>
      <c r="R21" s="75"/>
      <c r="S21" s="75"/>
      <c r="T21" s="75"/>
      <c r="U21" s="75"/>
    </row>
    <row r="22" spans="1:21" s="68" customFormat="1" ht="18.75" x14ac:dyDescent="0.25">
      <c r="A22" s="70" t="s">
        <v>117</v>
      </c>
      <c r="B22" s="71" t="s">
        <v>120</v>
      </c>
      <c r="C22" s="70" t="s">
        <v>121</v>
      </c>
      <c r="D22" s="70">
        <v>2022</v>
      </c>
      <c r="E22" s="70">
        <v>2024</v>
      </c>
      <c r="F22" s="72">
        <f>'20.1'!T56/1000</f>
        <v>98.833734100000001</v>
      </c>
      <c r="G22" s="72">
        <f t="shared" si="1"/>
        <v>118.60048092</v>
      </c>
      <c r="H22" s="72">
        <f>G22</f>
        <v>118.60048092</v>
      </c>
      <c r="I22" s="72">
        <v>0</v>
      </c>
      <c r="J22" s="72">
        <f t="shared" si="2"/>
        <v>118.60048092</v>
      </c>
      <c r="K22" s="72">
        <v>88.959179651487531</v>
      </c>
      <c r="L22" s="72">
        <f t="shared" ref="L22:L42" si="4">J22-K22</f>
        <v>29.641301268512464</v>
      </c>
      <c r="M22" s="72">
        <v>20.283453779999999</v>
      </c>
      <c r="N22" s="72">
        <f t="shared" ref="N22:N42" si="5">G22-M22</f>
        <v>98.317027139999993</v>
      </c>
      <c r="O22" s="72">
        <v>88.959179651487531</v>
      </c>
      <c r="P22" s="76">
        <v>30.893386394615995</v>
      </c>
      <c r="Q22" s="75"/>
      <c r="R22" s="75"/>
      <c r="S22" s="75"/>
      <c r="T22" s="75"/>
      <c r="U22" s="75"/>
    </row>
    <row r="23" spans="1:21" s="68" customFormat="1" ht="34.5" customHeight="1" x14ac:dyDescent="0.25">
      <c r="A23" s="70" t="s">
        <v>117</v>
      </c>
      <c r="B23" s="71" t="s">
        <v>240</v>
      </c>
      <c r="C23" s="70" t="s">
        <v>241</v>
      </c>
      <c r="D23" s="70">
        <v>2025</v>
      </c>
      <c r="E23" s="70">
        <v>2026</v>
      </c>
      <c r="F23" s="72">
        <f>'20.1'!T70/1000</f>
        <v>46.556817699999996</v>
      </c>
      <c r="G23" s="77">
        <f>F23*1.2</f>
        <v>55.868181239999991</v>
      </c>
      <c r="H23" s="77">
        <f>M23+N23*(P23/O23*(100+'20.4'!$B$17)/200+'20.3'!Q23/'20.3'!O23*(100+'20.4'!$C$17)/200*'20.4'!$B$17/100+'20.3'!R23/'20.3'!O23*(100+'20.4'!$D$17)/200*'20.4'!$C$17/100*'20.4'!$B$17/100)</f>
        <v>61.334114990772413</v>
      </c>
      <c r="I23" s="72">
        <v>0</v>
      </c>
      <c r="J23" s="72">
        <f t="shared" ref="J23:J26" si="6">I23+H23</f>
        <v>61.334114990772413</v>
      </c>
      <c r="K23" s="72">
        <v>42.894341013179996</v>
      </c>
      <c r="L23" s="72">
        <f t="shared" si="4"/>
        <v>18.439773977592417</v>
      </c>
      <c r="M23" s="72">
        <v>0</v>
      </c>
      <c r="N23" s="72">
        <f t="shared" ref="N23:N29" si="7">G23-M23</f>
        <v>55.868181239999991</v>
      </c>
      <c r="O23" s="72">
        <f t="shared" ref="O23:O29" si="8">SUM(Q23:U23)</f>
        <v>42.894341013179996</v>
      </c>
      <c r="P23" s="74"/>
      <c r="Q23" s="78">
        <v>26.654933000000003</v>
      </c>
      <c r="R23" s="78">
        <v>16.239408013179993</v>
      </c>
      <c r="S23" s="78"/>
      <c r="T23" s="78"/>
      <c r="U23" s="78"/>
    </row>
    <row r="24" spans="1:21" s="68" customFormat="1" ht="34.5" customHeight="1" x14ac:dyDescent="0.25">
      <c r="A24" s="70" t="s">
        <v>117</v>
      </c>
      <c r="B24" s="71" t="s">
        <v>242</v>
      </c>
      <c r="C24" s="70" t="s">
        <v>243</v>
      </c>
      <c r="D24" s="70">
        <v>2025</v>
      </c>
      <c r="E24" s="70">
        <v>2025</v>
      </c>
      <c r="F24" s="72">
        <f>'20.1'!T80/1000</f>
        <v>40.2124819</v>
      </c>
      <c r="G24" s="77">
        <f>F24*1.2</f>
        <v>48.254978279999996</v>
      </c>
      <c r="H24" s="77">
        <f>M24+N24*(P24/O24*(100+'20.4'!$B$17)/200+'20.3'!Q24/'20.3'!O24*(100+'20.4'!$C$17)/200*'20.4'!$B$17/100+'20.3'!R24/'20.3'!O24*(100+'20.4'!$D$17)/200*'20.4'!$C$17/100*'20.4'!$B$17/100)</f>
        <v>52.031657407732631</v>
      </c>
      <c r="I24" s="72">
        <v>0</v>
      </c>
      <c r="J24" s="72">
        <f t="shared" si="6"/>
        <v>52.031657407732631</v>
      </c>
      <c r="K24" s="72">
        <v>28.976096714179999</v>
      </c>
      <c r="L24" s="72">
        <f t="shared" si="4"/>
        <v>23.055560693552632</v>
      </c>
      <c r="M24" s="72">
        <v>0</v>
      </c>
      <c r="N24" s="72">
        <f t="shared" si="7"/>
        <v>48.254978279999996</v>
      </c>
      <c r="O24" s="72">
        <f t="shared" si="8"/>
        <v>28.976096714179999</v>
      </c>
      <c r="P24" s="74"/>
      <c r="Q24" s="78">
        <v>28.976096714179999</v>
      </c>
      <c r="R24" s="78"/>
      <c r="S24" s="78"/>
      <c r="T24" s="78"/>
      <c r="U24" s="78"/>
    </row>
    <row r="25" spans="1:21" s="68" customFormat="1" ht="34.5" customHeight="1" x14ac:dyDescent="0.25">
      <c r="A25" s="70" t="s">
        <v>117</v>
      </c>
      <c r="B25" s="71" t="str">
        <f>'20.1'!B81</f>
        <v>Реконструкция ПС 110 "Университетская"</v>
      </c>
      <c r="C25" s="70" t="str">
        <f>'20.1'!C81</f>
        <v>O 24-03</v>
      </c>
      <c r="D25" s="70">
        <v>2025</v>
      </c>
      <c r="E25" s="70">
        <v>2029</v>
      </c>
      <c r="F25" s="72">
        <f>'20.1'!T122/1000</f>
        <v>366.84347859999997</v>
      </c>
      <c r="G25" s="72">
        <f>F25*1.2</f>
        <v>440.21217431999997</v>
      </c>
      <c r="H25" s="77">
        <f>M25+N25*(P25/O25*(100+'20.4'!$B$17)/200+'20.3'!Q25/'20.3'!O25*(100+'20.4'!$C$17)/200*'20.4'!$B$17/100+'20.3'!R25/'20.3'!O25*(100+'20.4'!$D$17)/200*'20.4'!$C$17/100*'20.4'!$B$17/100+S25/O25*(100+'20.4'!$E$17)/200*'20.4'!$D$17/100*'20.4'!$C$17/100*'20.4'!$B$17/100+T25/O25*(100+'20.4'!$F$17)/200*'20.4'!$E$17/100*'20.4'!$D$17/100*'20.4'!$C$17/100*'20.4'!$B$17/100+U25/O25*(100+'20.4'!$G$17)/200*'20.4'!$F$17/100*'20.4'!$E$17/100*'20.4'!$D$17/100*'20.4'!$C$17/100*'20.4'!$B$17/100)</f>
        <v>545.02458174403137</v>
      </c>
      <c r="I25" s="72">
        <v>0</v>
      </c>
      <c r="J25" s="72">
        <f t="shared" si="6"/>
        <v>545.02458174403137</v>
      </c>
      <c r="K25" s="72">
        <v>400.29599999999999</v>
      </c>
      <c r="L25" s="72">
        <f t="shared" si="4"/>
        <v>144.72858174403137</v>
      </c>
      <c r="M25" s="72">
        <v>0</v>
      </c>
      <c r="N25" s="72">
        <f t="shared" si="7"/>
        <v>440.21217431999997</v>
      </c>
      <c r="O25" s="72">
        <f>SUM(Q25:U25)</f>
        <v>400.29599999999994</v>
      </c>
      <c r="P25" s="74"/>
      <c r="Q25" s="78">
        <v>9.1679999999999993</v>
      </c>
      <c r="R25" s="78">
        <v>19.832000000000001</v>
      </c>
      <c r="S25" s="78">
        <v>96</v>
      </c>
      <c r="T25" s="78">
        <v>140.53679775399999</v>
      </c>
      <c r="U25" s="78">
        <v>134.759202246</v>
      </c>
    </row>
    <row r="26" spans="1:21" s="68" customFormat="1" ht="34.5" customHeight="1" x14ac:dyDescent="0.25">
      <c r="A26" s="70" t="s">
        <v>117</v>
      </c>
      <c r="B26" s="71" t="str">
        <f>'20.1'!B123</f>
        <v xml:space="preserve">Модернизация системы видеонаблюдения на ПС "Луговая" АО "Западная энергетическая компания" </v>
      </c>
      <c r="C26" s="70" t="str">
        <f>'20.1'!C123</f>
        <v>O 24-04</v>
      </c>
      <c r="D26" s="70">
        <v>2025</v>
      </c>
      <c r="E26" s="70">
        <v>2025</v>
      </c>
      <c r="F26" s="72">
        <f>'20.1'!T125/1000</f>
        <v>4.8600527999999992</v>
      </c>
      <c r="G26" s="77">
        <f>F26*1.2</f>
        <v>5.8320633599999985</v>
      </c>
      <c r="H26" s="77">
        <f>M26+N26*(P26/O26*(100+'20.4'!$B$17)/200+'20.3'!Q26/'20.3'!O26*(100+'20.4'!$C$17)/200*'20.4'!$B$17/100+'20.3'!R26/'20.3'!O26*(100+'20.4'!$D$17)/200*'20.4'!$C$17/100*'20.4'!$B$17/100+S26/O26*(100+'20.4'!$E$17)/200*'20.4'!$D$17/100*'20.4'!$C$17/100*'20.4'!$B$17/100+T26/O26*(100+'20.4'!$F$17)/200*'20.4'!$E$17/100*'20.4'!$D$17/100*'20.4'!$C$17/100*'20.4'!$B$17/100+U26/O26*(100+'20.4'!$G$17)/200*'20.4'!$F$17/100*'20.4'!$E$17/100*'20.4'!$D$17/100*'20.4'!$C$17/100*'20.4'!$B$17/100)</f>
        <v>6.2885101919832431</v>
      </c>
      <c r="I26" s="72">
        <v>0</v>
      </c>
      <c r="J26" s="72">
        <f t="shared" si="6"/>
        <v>6.2885101919832431</v>
      </c>
      <c r="K26" s="72">
        <v>2.5931651134920002</v>
      </c>
      <c r="L26" s="72">
        <f t="shared" si="4"/>
        <v>3.6953450784912429</v>
      </c>
      <c r="M26" s="72">
        <v>0</v>
      </c>
      <c r="N26" s="72">
        <f t="shared" si="7"/>
        <v>5.8320633599999985</v>
      </c>
      <c r="O26" s="72">
        <f t="shared" si="8"/>
        <v>2.5931651134919997</v>
      </c>
      <c r="P26" s="74"/>
      <c r="Q26" s="78">
        <v>2.5931651134919997</v>
      </c>
      <c r="R26" s="78"/>
      <c r="S26" s="78"/>
      <c r="T26" s="78"/>
      <c r="U26" s="78"/>
    </row>
    <row r="27" spans="1:21" s="68" customFormat="1" ht="34.5" customHeight="1" x14ac:dyDescent="0.25">
      <c r="A27" s="70" t="s">
        <v>117</v>
      </c>
      <c r="B27" s="71" t="str">
        <f>'20.1'!B126</f>
        <v>Реконструкция  распределительного пункта 10кВ (РП 37) с заменой оборудования 10 кВ  по адресу г. Калининград, ул. Ю. Маточкина, д. 12 а</v>
      </c>
      <c r="C27" s="70" t="str">
        <f>'20.1'!C126</f>
        <v>O 24-05</v>
      </c>
      <c r="D27" s="70">
        <v>2027</v>
      </c>
      <c r="E27" s="70">
        <v>2028</v>
      </c>
      <c r="F27" s="72">
        <f>'20.1'!T130/1000</f>
        <v>38.212959800000007</v>
      </c>
      <c r="G27" s="77">
        <f>F27*1.2</f>
        <v>45.855551760000004</v>
      </c>
      <c r="H27" s="77">
        <f>M27+N27*(P27/O27*(100+'20.4'!$B$17)/200+'20.3'!Q27/'20.3'!O27*(100+'20.4'!$C$17)/200*'20.4'!$B$17/100+'20.3'!R27/'20.3'!O27*(100+'20.4'!$D$17)/200*'20.4'!$C$17/100*'20.4'!$B$17/100+S27/O27*(100+'20.4'!$E$17)/200*'20.4'!$D$17/100*'20.4'!$C$17/100*'20.4'!$B$17/100+T27/O27*(100+'20.4'!$F$17)/200*'20.4'!$E$17/100*'20.4'!$D$17/100*'20.4'!$C$17/100*'20.4'!$B$17/100+U27/O27*(100+'20.4'!$G$17)/200*'20.4'!$F$17/100*'20.4'!$E$17/100*'20.4'!$D$17/100*'20.4'!$C$17/100*'20.4'!$B$17/100)</f>
        <v>54.732949406557921</v>
      </c>
      <c r="I27" s="72">
        <v>0</v>
      </c>
      <c r="J27" s="72">
        <f>I27+H27</f>
        <v>54.732949406557921</v>
      </c>
      <c r="K27" s="72">
        <v>34.634831337919991</v>
      </c>
      <c r="L27" s="72">
        <f t="shared" ref="L27:L41" si="9">J27-K27</f>
        <v>20.09811806863793</v>
      </c>
      <c r="M27" s="72">
        <v>0</v>
      </c>
      <c r="N27" s="72">
        <f t="shared" si="7"/>
        <v>45.855551760000004</v>
      </c>
      <c r="O27" s="72">
        <f t="shared" si="8"/>
        <v>34.634831337919991</v>
      </c>
      <c r="P27" s="74"/>
      <c r="Q27" s="79"/>
      <c r="R27" s="79"/>
      <c r="S27" s="76">
        <v>28.862359448269999</v>
      </c>
      <c r="T27" s="78">
        <v>5.7724718896499896</v>
      </c>
      <c r="U27" s="79"/>
    </row>
    <row r="28" spans="1:21" s="68" customFormat="1" ht="34.5" customHeight="1" x14ac:dyDescent="0.25">
      <c r="A28" s="70" t="s">
        <v>117</v>
      </c>
      <c r="B28" s="71" t="str">
        <f>'20.1'!B131</f>
        <v>Реконструкция трансформаторной подстанции 10/0,4 кВ (ТП-997) по адресу: г Калининград, бульвар Ф. Лефорта замена РУ 10 кВ</v>
      </c>
      <c r="C28" s="70" t="str">
        <f>'20.1'!C131</f>
        <v>O 24-06</v>
      </c>
      <c r="D28" s="70">
        <v>2025</v>
      </c>
      <c r="E28" s="70">
        <v>2025</v>
      </c>
      <c r="F28" s="72">
        <f>'20.1'!T134/1000</f>
        <v>15.619373600000001</v>
      </c>
      <c r="G28" s="77">
        <f t="shared" ref="G28:G42" si="10">F28*1.2</f>
        <v>18.743248319999999</v>
      </c>
      <c r="H28" s="77">
        <f>M28+N28*(P28/O28*(100+'20.4'!$B$17)/200+'20.3'!Q28/'20.3'!O28*(100+'20.4'!$C$17)/200*'20.4'!$B$17/100+'20.3'!R28/'20.3'!O28*(100+'20.4'!$D$17)/200*'20.4'!$C$17/100*'20.4'!$B$17/100+S28/O28*(100+'20.4'!$E$17)/200*'20.4'!$D$17/100*'20.4'!$C$17/100*'20.4'!$B$17/100+T28/O28*(100+'20.4'!$F$17)/200*'20.4'!$E$17/100*'20.4'!$D$17/100*'20.4'!$C$17/100*'20.4'!$B$17/100+U28/O28*(100+'20.4'!$G$17)/200*'20.4'!$F$17/100*'20.4'!$E$17/100*'20.4'!$D$17/100*'20.4'!$C$17/100*'20.4'!$B$17/100)</f>
        <v>20.210189913161852</v>
      </c>
      <c r="I28" s="72">
        <v>0</v>
      </c>
      <c r="J28" s="72">
        <f t="shared" ref="J28:J42" si="11">I28+H28</f>
        <v>20.210189913161852</v>
      </c>
      <c r="K28" s="72">
        <v>12.95292297354</v>
      </c>
      <c r="L28" s="72">
        <f t="shared" si="9"/>
        <v>7.2572669396218519</v>
      </c>
      <c r="M28" s="72">
        <v>0</v>
      </c>
      <c r="N28" s="72">
        <f t="shared" si="7"/>
        <v>18.743248319999999</v>
      </c>
      <c r="O28" s="72">
        <f t="shared" si="8"/>
        <v>12.95292297354</v>
      </c>
      <c r="P28" s="74"/>
      <c r="Q28" s="78">
        <v>12.95292297354</v>
      </c>
      <c r="R28" s="79"/>
      <c r="S28" s="79"/>
      <c r="T28" s="79"/>
      <c r="U28" s="79"/>
    </row>
    <row r="29" spans="1:21" s="68" customFormat="1" ht="34.5" customHeight="1" x14ac:dyDescent="0.25">
      <c r="A29" s="70" t="s">
        <v>117</v>
      </c>
      <c r="B29" s="71" t="str">
        <f>'20.1'!B135</f>
        <v>Реконструкция трансформаторной подстанции 10/0,4 кВ (ТП-996) по адресу: г Калининград, бульвар Ф. Лефорта,18А замена РУ 10 кВ</v>
      </c>
      <c r="C29" s="70" t="str">
        <f>'20.1'!C135</f>
        <v>O 24-07</v>
      </c>
      <c r="D29" s="70">
        <f>'20.1'!H135</f>
        <v>2025</v>
      </c>
      <c r="E29" s="70">
        <v>2025</v>
      </c>
      <c r="F29" s="72">
        <f>'20.1'!T138/1000</f>
        <v>15.619373600000001</v>
      </c>
      <c r="G29" s="77">
        <f t="shared" si="10"/>
        <v>18.743248319999999</v>
      </c>
      <c r="H29" s="77">
        <f>M29+N29*(P29/O29*(100+'20.4'!$B$17)/200+'20.3'!Q29/'20.3'!O29*(100+'20.4'!$C$17)/200*'20.4'!$B$17/100+'20.3'!R29/'20.3'!O29*(100+'20.4'!$D$17)/200*'20.4'!$C$17/100*'20.4'!$B$17/100+S29/O29*(100+'20.4'!$E$17)/200*'20.4'!$D$17/100*'20.4'!$C$17/100*'20.4'!$B$17/100+T29/O29*(100+'20.4'!$F$17)/200*'20.4'!$E$17/100*'20.4'!$D$17/100*'20.4'!$C$17/100*'20.4'!$B$17/100+U29/O29*(100+'20.4'!$G$17)/200*'20.4'!$F$17/100*'20.4'!$E$17/100*'20.4'!$D$17/100*'20.4'!$C$17/100*'20.4'!$B$17/100)</f>
        <v>20.210189913161852</v>
      </c>
      <c r="I29" s="72">
        <v>0</v>
      </c>
      <c r="J29" s="72">
        <f t="shared" si="11"/>
        <v>20.210189913161852</v>
      </c>
      <c r="K29" s="72">
        <v>12.95292297354</v>
      </c>
      <c r="L29" s="72">
        <f t="shared" si="9"/>
        <v>7.2572669396218519</v>
      </c>
      <c r="M29" s="72">
        <v>0</v>
      </c>
      <c r="N29" s="72">
        <f t="shared" si="7"/>
        <v>18.743248319999999</v>
      </c>
      <c r="O29" s="72">
        <f t="shared" si="8"/>
        <v>12.95292297354</v>
      </c>
      <c r="P29" s="74"/>
      <c r="Q29" s="78">
        <v>12.95292297354</v>
      </c>
      <c r="R29" s="79"/>
      <c r="S29" s="79"/>
      <c r="T29" s="79"/>
      <c r="U29" s="79"/>
    </row>
    <row r="30" spans="1:21" s="68" customFormat="1" ht="34.5" customHeight="1" x14ac:dyDescent="0.25">
      <c r="A30" s="70" t="s">
        <v>117</v>
      </c>
      <c r="B30" s="71" t="str">
        <f>'20.1'!B139</f>
        <v>Реконструкция трансформаторной подстанции 10/0,4 кВ (ТП-994) по адресу: г Калининград, бульвар Ф. Лефорта, 22А замена РУ 10 кВ</v>
      </c>
      <c r="C30" s="70" t="str">
        <f>'20.1'!C139</f>
        <v>O 24-08</v>
      </c>
      <c r="D30" s="70">
        <f>'20.1'!H139</f>
        <v>2026</v>
      </c>
      <c r="E30" s="70">
        <v>2026</v>
      </c>
      <c r="F30" s="72">
        <f>'20.1'!T142/1000</f>
        <v>15.619373600000001</v>
      </c>
      <c r="G30" s="77">
        <f t="shared" si="10"/>
        <v>18.743248319999999</v>
      </c>
      <c r="H30" s="77">
        <f>M30+N30*(P30/O30*(100+'20.4'!$B$17)/200+'20.3'!Q30/'20.3'!O30*(100+'20.4'!$C$17)/200*'20.4'!$B$17/100+'20.3'!R30/'20.3'!O30*(100+'20.4'!$D$17)/200*'20.4'!$C$17/100*'20.4'!$B$17/100+S30/O30*(100+'20.4'!$E$17)/200*'20.4'!$D$17/100*'20.4'!$C$17/100*'20.4'!$B$17/100+T30/O30*(100+'20.4'!$F$17)/200*'20.4'!$E$17/100*'20.4'!$D$17/100*'20.4'!$C$17/100*'20.4'!$B$17/100+U30/O30*(100+'20.4'!$G$17)/200*'20.4'!$F$17/100*'20.4'!$E$17/100*'20.4'!$D$17/100*'20.4'!$C$17/100*'20.4'!$B$17/100)</f>
        <v>21.179118780003645</v>
      </c>
      <c r="I30" s="72">
        <v>0</v>
      </c>
      <c r="J30" s="72">
        <f t="shared" si="11"/>
        <v>21.179118780003645</v>
      </c>
      <c r="K30" s="72">
        <v>13.5739196605</v>
      </c>
      <c r="L30" s="72">
        <f t="shared" si="9"/>
        <v>7.605199119503645</v>
      </c>
      <c r="M30" s="72">
        <v>0</v>
      </c>
      <c r="N30" s="72">
        <f t="shared" ref="N30" si="12">G30-M30</f>
        <v>18.743248319999999</v>
      </c>
      <c r="O30" s="72">
        <f t="shared" ref="O30:O35" si="13">SUM(Q30:U30)</f>
        <v>13.5739196605</v>
      </c>
      <c r="P30" s="74"/>
      <c r="Q30" s="79"/>
      <c r="R30" s="78">
        <v>13.5739196605</v>
      </c>
      <c r="S30" s="79"/>
      <c r="T30" s="79"/>
      <c r="U30" s="79"/>
    </row>
    <row r="31" spans="1:21" s="68" customFormat="1" ht="34.5" customHeight="1" x14ac:dyDescent="0.25">
      <c r="A31" s="70" t="s">
        <v>117</v>
      </c>
      <c r="B31" s="71" t="str">
        <f>'20.1'!B143</f>
        <v>Реконструкция трансформаторной подстанции 10/0,4 кВ (ТП-987) по адресу: г Калининград, бульвар Ф. Лефорта, 1 замена РУ 10 кВ</v>
      </c>
      <c r="C31" s="70" t="str">
        <f>'20.1'!C143</f>
        <v>O 24-09</v>
      </c>
      <c r="D31" s="70">
        <f>'20.1'!H140</f>
        <v>2026</v>
      </c>
      <c r="E31" s="70">
        <v>2026</v>
      </c>
      <c r="F31" s="72">
        <f>'20.1'!T146/1000</f>
        <v>15.619373600000001</v>
      </c>
      <c r="G31" s="77">
        <f t="shared" si="10"/>
        <v>18.743248319999999</v>
      </c>
      <c r="H31" s="77">
        <f>M31+N31*(P31/O31*(100+'20.4'!$B$17)/200+'20.3'!Q31/'20.3'!O31*(100+'20.4'!$C$17)/200*'20.4'!$B$17/100+'20.3'!R31/'20.3'!O31*(100+'20.4'!$D$17)/200*'20.4'!$C$17/100*'20.4'!$B$17/100+S31/O31*(100+'20.4'!$E$17)/200*'20.4'!$D$17/100*'20.4'!$C$17/100*'20.4'!$B$17/100+T31/O31*(100+'20.4'!$F$17)/200*'20.4'!$E$17/100*'20.4'!$D$17/100*'20.4'!$C$17/100*'20.4'!$B$17/100+U31/O31*(100+'20.4'!$G$17)/200*'20.4'!$F$17/100*'20.4'!$E$17/100*'20.4'!$D$17/100*'20.4'!$C$17/100*'20.4'!$B$17/100)</f>
        <v>21.179118780003645</v>
      </c>
      <c r="I31" s="72">
        <v>0</v>
      </c>
      <c r="J31" s="72">
        <f t="shared" si="11"/>
        <v>21.179118780003645</v>
      </c>
      <c r="K31" s="72">
        <v>13.573919660495999</v>
      </c>
      <c r="L31" s="72">
        <f t="shared" si="9"/>
        <v>7.6051991195076454</v>
      </c>
      <c r="M31" s="72">
        <v>0</v>
      </c>
      <c r="N31" s="72">
        <f t="shared" ref="N31:N41" si="14">G31-M31</f>
        <v>18.743248319999999</v>
      </c>
      <c r="O31" s="72">
        <f t="shared" si="13"/>
        <v>13.5739196605</v>
      </c>
      <c r="P31" s="74"/>
      <c r="Q31" s="79"/>
      <c r="R31" s="78">
        <v>13.5739196605</v>
      </c>
      <c r="S31" s="79"/>
      <c r="T31" s="79"/>
      <c r="U31" s="79"/>
    </row>
    <row r="32" spans="1:21" s="68" customFormat="1" ht="34.5" customHeight="1" x14ac:dyDescent="0.25">
      <c r="A32" s="70" t="s">
        <v>117</v>
      </c>
      <c r="B32" s="71" t="str">
        <f>'20.1'!B147</f>
        <v>Реконструкция трансформаторной подстанции 10/0,4 кВ (ТП-990) по адресу: г Калининград, ул. Генерала Челнокова замена РУ 10 кВ</v>
      </c>
      <c r="C32" s="70" t="str">
        <f>'20.1'!C147</f>
        <v>O 24-10</v>
      </c>
      <c r="D32" s="70">
        <f>'20.1'!H147</f>
        <v>2027</v>
      </c>
      <c r="E32" s="70">
        <v>2027</v>
      </c>
      <c r="F32" s="72">
        <f>'20.1'!T150/1000</f>
        <v>15.619373600000001</v>
      </c>
      <c r="G32" s="77">
        <f t="shared" si="10"/>
        <v>18.743248319999999</v>
      </c>
      <c r="H32" s="77">
        <f>M32+N32*(P32/O32*(100+'20.4'!$B$17)/200+'20.3'!Q32/'20.3'!O32*(100+'20.4'!$C$17)/200*'20.4'!$B$17/100+'20.3'!R32/'20.3'!O32*(100+'20.4'!$D$17)/200*'20.4'!$C$17/100*'20.4'!$B$17/100+S32/O32*(100+'20.4'!$E$17)/200*'20.4'!$D$17/100*'20.4'!$C$17/100*'20.4'!$B$17/100+T32/O32*(100+'20.4'!$F$17)/200*'20.4'!$E$17/100*'20.4'!$D$17/100*'20.4'!$C$17/100*'20.4'!$B$17/100+U32/O32*(100+'20.4'!$G$17)/200*'20.4'!$F$17/100*'20.4'!$E$17/100*'20.4'!$D$17/100*'20.4'!$C$17/100*'20.4'!$B$17/100)</f>
        <v>22.194500607111188</v>
      </c>
      <c r="I32" s="72">
        <v>0</v>
      </c>
      <c r="J32" s="72">
        <f t="shared" si="11"/>
        <v>22.194500607111188</v>
      </c>
      <c r="K32" s="72">
        <v>14.224688537579999</v>
      </c>
      <c r="L32" s="72">
        <f t="shared" si="9"/>
        <v>7.9698120695311889</v>
      </c>
      <c r="M32" s="72">
        <v>0</v>
      </c>
      <c r="N32" s="72">
        <f t="shared" si="14"/>
        <v>18.743248319999999</v>
      </c>
      <c r="O32" s="72">
        <f t="shared" si="13"/>
        <v>14.224688537579999</v>
      </c>
      <c r="P32" s="74"/>
      <c r="Q32" s="79"/>
      <c r="R32" s="79"/>
      <c r="S32" s="78">
        <v>14.224688537579999</v>
      </c>
      <c r="T32" s="79"/>
      <c r="U32" s="79"/>
    </row>
    <row r="33" spans="1:21" s="68" customFormat="1" ht="34.5" customHeight="1" x14ac:dyDescent="0.25">
      <c r="A33" s="70" t="s">
        <v>117</v>
      </c>
      <c r="B33" s="71" t="str">
        <f>'20.1'!B151</f>
        <v>Реконструкция трансформаторной подстанции 10/0,4 кВ (ТП-991) по адресу: г. Калининград, ул. В. Фермора, 2</v>
      </c>
      <c r="C33" s="70" t="str">
        <f>'20.1'!C151</f>
        <v>O 24-11</v>
      </c>
      <c r="D33" s="70">
        <v>2027</v>
      </c>
      <c r="E33" s="70">
        <v>2027</v>
      </c>
      <c r="F33" s="72">
        <f>'20.1'!T154/1000</f>
        <v>15.619373600000001</v>
      </c>
      <c r="G33" s="77">
        <f t="shared" si="10"/>
        <v>18.743248319999999</v>
      </c>
      <c r="H33" s="77">
        <f>M33+N33*(P33/O33*(100+'20.4'!$B$17)/200+'20.3'!Q33/'20.3'!O33*(100+'20.4'!$C$17)/200*'20.4'!$B$17/100+'20.3'!R33/'20.3'!O33*(100+'20.4'!$D$17)/200*'20.4'!$C$17/100*'20.4'!$B$17/100+S33/O33*(100+'20.4'!$E$17)/200*'20.4'!$D$17/100*'20.4'!$C$17/100*'20.4'!$B$17/100+T33/O33*(100+'20.4'!$F$17)/200*'20.4'!$E$17/100*'20.4'!$D$17/100*'20.4'!$C$17/100*'20.4'!$B$17/100+U33/O33*(100+'20.4'!$G$17)/200*'20.4'!$F$17/100*'20.4'!$E$17/100*'20.4'!$D$17/100*'20.4'!$C$17/100*'20.4'!$B$17/100)</f>
        <v>22.194500607111188</v>
      </c>
      <c r="I33" s="72">
        <v>0</v>
      </c>
      <c r="J33" s="72">
        <f t="shared" si="11"/>
        <v>22.194500607111188</v>
      </c>
      <c r="K33" s="72">
        <v>14.224688537579999</v>
      </c>
      <c r="L33" s="72">
        <f t="shared" si="9"/>
        <v>7.9698120695311889</v>
      </c>
      <c r="M33" s="72">
        <v>0</v>
      </c>
      <c r="N33" s="72">
        <f t="shared" si="14"/>
        <v>18.743248319999999</v>
      </c>
      <c r="O33" s="72">
        <f t="shared" si="13"/>
        <v>14.224688537579999</v>
      </c>
      <c r="P33" s="74"/>
      <c r="Q33" s="79"/>
      <c r="R33" s="79"/>
      <c r="S33" s="78">
        <v>14.224688537579999</v>
      </c>
      <c r="T33" s="79"/>
      <c r="U33" s="79"/>
    </row>
    <row r="34" spans="1:21" s="68" customFormat="1" ht="34.5" customHeight="1" x14ac:dyDescent="0.25">
      <c r="A34" s="70" t="s">
        <v>117</v>
      </c>
      <c r="B34" s="71" t="str">
        <f>'20.1'!B155</f>
        <v xml:space="preserve">Реконструкция трансформаторной подстанции 10/0,4 кВ (ТП-992) по адресу: г. Калининград, ул. Ю. Маточкина, д. 16 а. ЗУ 39:15:130712:112 </v>
      </c>
      <c r="C34" s="70" t="str">
        <f>'20.1'!C155</f>
        <v>O 24-12</v>
      </c>
      <c r="D34" s="70">
        <v>2028</v>
      </c>
      <c r="E34" s="70">
        <v>2028</v>
      </c>
      <c r="F34" s="72">
        <f>'20.1'!T158/1000</f>
        <v>15.619373600000001</v>
      </c>
      <c r="G34" s="77">
        <f t="shared" si="10"/>
        <v>18.743248319999999</v>
      </c>
      <c r="H34" s="77">
        <f>M34+N34*(P34/O34*(100+'20.4'!$B$17)/200+'20.3'!Q34/'20.3'!O34*(100+'20.4'!$C$17)/200*'20.4'!$B$17/100+'20.3'!R34/'20.3'!O34*(100+'20.4'!$D$17)/200*'20.4'!$C$17/100*'20.4'!$B$17/100+S34/O34*(100+'20.4'!$E$17)/200*'20.4'!$D$17/100*'20.4'!$C$17/100*'20.4'!$B$17/100+T34/O34*(100+'20.4'!$F$17)/200*'20.4'!$E$17/100*'20.4'!$D$17/100*'20.4'!$C$17/100*'20.4'!$B$17/100+U34/O34*(100+'20.4'!$G$17)/200*'20.4'!$F$17/100*'20.4'!$E$17/100*'20.4'!$D$17/100*'20.4'!$C$17/100*'20.4'!$B$17/100)</f>
        <v>23.258562469754185</v>
      </c>
      <c r="I34" s="72">
        <v>0</v>
      </c>
      <c r="J34" s="72">
        <f t="shared" si="11"/>
        <v>23.258562469754185</v>
      </c>
      <c r="K34" s="72">
        <v>14.906656960689999</v>
      </c>
      <c r="L34" s="72">
        <f t="shared" si="9"/>
        <v>8.3519055090641867</v>
      </c>
      <c r="M34" s="72">
        <v>0</v>
      </c>
      <c r="N34" s="72">
        <f t="shared" si="14"/>
        <v>18.743248319999999</v>
      </c>
      <c r="O34" s="72">
        <f t="shared" si="13"/>
        <v>14.906656960689999</v>
      </c>
      <c r="P34" s="74"/>
      <c r="Q34" s="79"/>
      <c r="R34" s="79"/>
      <c r="S34" s="79"/>
      <c r="T34" s="78">
        <v>14.906656960689999</v>
      </c>
      <c r="U34" s="79"/>
    </row>
    <row r="35" spans="1:21" s="68" customFormat="1" ht="34.5" customHeight="1" x14ac:dyDescent="0.25">
      <c r="A35" s="70" t="s">
        <v>117</v>
      </c>
      <c r="B35" s="71" t="str">
        <f>'20.1'!B159</f>
        <v>Реконструкция трансформаторной подстанции 10/0,4 кВ (ТП-193) по адресу: г. Калининград, ул Колхозная, дом 12а. ЗУ 39:15:130910:104</v>
      </c>
      <c r="C35" s="70" t="str">
        <f>'20.1'!C159</f>
        <v>O 24-13</v>
      </c>
      <c r="D35" s="70">
        <f>'20.1'!H160</f>
        <v>2028</v>
      </c>
      <c r="E35" s="70">
        <v>2028</v>
      </c>
      <c r="F35" s="72">
        <f>'20.1'!T162/1000</f>
        <v>15.619373600000001</v>
      </c>
      <c r="G35" s="77">
        <f t="shared" si="10"/>
        <v>18.743248319999999</v>
      </c>
      <c r="H35" s="77">
        <f>M35+N35*(P35/O35*(100+'20.4'!$B$17)/200+'20.3'!Q35/'20.3'!O35*(100+'20.4'!$C$17)/200*'20.4'!$B$17/100+'20.3'!R35/'20.3'!O35*(100+'20.4'!$D$17)/200*'20.4'!$C$17/100*'20.4'!$B$17/100+S35/O35*(100+'20.4'!$E$17)/200*'20.4'!$D$17/100*'20.4'!$C$17/100*'20.4'!$B$17/100+T35/O35*(100+'20.4'!$F$17)/200*'20.4'!$E$17/100*'20.4'!$D$17/100*'20.4'!$C$17/100*'20.4'!$B$17/100+U35/O35*(100+'20.4'!$G$17)/200*'20.4'!$F$17/100*'20.4'!$E$17/100*'20.4'!$D$17/100*'20.4'!$C$17/100*'20.4'!$B$17/100)</f>
        <v>23.258562469754185</v>
      </c>
      <c r="I35" s="72">
        <v>0</v>
      </c>
      <c r="J35" s="72">
        <f t="shared" si="11"/>
        <v>23.258562469754185</v>
      </c>
      <c r="K35" s="72">
        <v>14.906656960692001</v>
      </c>
      <c r="L35" s="72">
        <f t="shared" si="9"/>
        <v>8.3519055090621848</v>
      </c>
      <c r="M35" s="72">
        <v>0</v>
      </c>
      <c r="N35" s="72">
        <f t="shared" si="14"/>
        <v>18.743248319999999</v>
      </c>
      <c r="O35" s="72">
        <f t="shared" si="13"/>
        <v>14.906656960692001</v>
      </c>
      <c r="P35" s="74"/>
      <c r="Q35" s="79"/>
      <c r="R35" s="79"/>
      <c r="S35" s="79"/>
      <c r="T35" s="78">
        <v>14.906656960692001</v>
      </c>
      <c r="U35" s="79"/>
    </row>
    <row r="36" spans="1:21" s="68" customFormat="1" ht="34.5" customHeight="1" x14ac:dyDescent="0.25">
      <c r="A36" s="70" t="s">
        <v>117</v>
      </c>
      <c r="B36" s="71" t="str">
        <f>'20.1'!B163</f>
        <v>Реконструкция трансформаторной подстанции 10/0,4 кВ (РП-10) (Северный промузел) замена РУ 10 кВ</v>
      </c>
      <c r="C36" s="70" t="str">
        <f>'20.1'!C163</f>
        <v>O 24-18</v>
      </c>
      <c r="D36" s="70">
        <v>2026</v>
      </c>
      <c r="E36" s="70">
        <v>2027</v>
      </c>
      <c r="F36" s="72">
        <f>'20.1'!T166/1000</f>
        <v>47.937396600000007</v>
      </c>
      <c r="G36" s="77">
        <f t="shared" si="10"/>
        <v>57.524875920000007</v>
      </c>
      <c r="H36" s="77">
        <f>M36+N36*(P36/O36*(100+'20.4'!$B$17)/200+'20.3'!Q36/'20.3'!O36*(100+'20.4'!$C$17)/200*'20.4'!$B$17/100+'20.3'!R36/'20.3'!O36*(100+'20.4'!$D$17)/200*'20.4'!$C$17/100*'20.4'!$B$17/100+S36/O36*(100+'20.4'!$E$17)/200*'20.4'!$D$17/100*'20.4'!$C$17/100*'20.4'!$B$17/100+T36/O36*(100+'20.4'!$F$17)/200*'20.4'!$E$17/100*'20.4'!$D$17/100*'20.4'!$C$17/100*'20.4'!$B$17/100+U36/O36*(100+'20.4'!$G$17)/200*'20.4'!$F$17/100*'20.4'!$E$17/100*'20.4'!$D$17/100*'20.4'!$C$17/100*'20.4'!$B$17/100)</f>
        <v>65.73900694564189</v>
      </c>
      <c r="I36" s="72">
        <v>0</v>
      </c>
      <c r="J36" s="72">
        <f t="shared" si="11"/>
        <v>65.73900694564189</v>
      </c>
      <c r="K36" s="72">
        <v>44.035373185404005</v>
      </c>
      <c r="L36" s="72">
        <f t="shared" si="9"/>
        <v>21.703633760237885</v>
      </c>
      <c r="M36" s="72">
        <v>0</v>
      </c>
      <c r="N36" s="72">
        <f>G36-M36</f>
        <v>57.524875920000007</v>
      </c>
      <c r="O36" s="72">
        <f>SUM(Q36:U36)</f>
        <v>44.035373185404005</v>
      </c>
      <c r="P36" s="74"/>
      <c r="Q36" s="74"/>
      <c r="R36" s="78">
        <v>33.604079013048</v>
      </c>
      <c r="S36" s="78">
        <v>10.431294172356004</v>
      </c>
      <c r="T36" s="75"/>
      <c r="U36" s="75"/>
    </row>
    <row r="37" spans="1:21" s="68" customFormat="1" ht="34.5" customHeight="1" x14ac:dyDescent="0.25">
      <c r="A37" s="70" t="s">
        <v>117</v>
      </c>
      <c r="B37" s="71" t="str">
        <f>'20.1'!B171</f>
        <v xml:space="preserve">Реконструкция трансформаторной подстанции 15/0,4 кВ (ТП-3) по адресу:г. Калининград, ул Заводская, д 11. </v>
      </c>
      <c r="C37" s="70" t="str">
        <f>'20.1'!C171</f>
        <v>O 24-23</v>
      </c>
      <c r="D37" s="70">
        <v>2029</v>
      </c>
      <c r="E37" s="70">
        <v>2029</v>
      </c>
      <c r="F37" s="72">
        <f>'20.1'!T175/1000</f>
        <v>15.619373600000001</v>
      </c>
      <c r="G37" s="77">
        <f t="shared" si="10"/>
        <v>18.743248319999999</v>
      </c>
      <c r="H37" s="77">
        <f>M37+N37*(P37/O37*(100+'20.4'!$B$17)/200+'20.3'!Q37/'20.3'!O37*(100+'20.4'!$C$17)/200*'20.4'!$B$17/100+'20.3'!R37/'20.3'!O37*(100+'20.4'!$D$17)/200*'20.4'!$C$17/100*'20.4'!$B$17/100+S37/O37*(100+'20.4'!$E$17)/200*'20.4'!$D$17/100*'20.4'!$C$17/100*'20.4'!$B$17/100+T37/O37*(100+'20.4'!$F$17)/200*'20.4'!$E$17/100*'20.4'!$D$17/100*'20.4'!$C$17/100*'20.4'!$B$17/100+U37/O37*(100+'20.4'!$G$17)/200*'20.4'!$F$17/100*'20.4'!$E$17/100*'20.4'!$D$17/100*'20.4'!$C$17/100*'20.4'!$B$17/100)</f>
        <v>24.373638214960891</v>
      </c>
      <c r="I37" s="72">
        <v>0</v>
      </c>
      <c r="J37" s="72">
        <f t="shared" si="11"/>
        <v>24.373638214960891</v>
      </c>
      <c r="K37" s="72">
        <v>20.502038612709999</v>
      </c>
      <c r="L37" s="72">
        <f t="shared" si="9"/>
        <v>3.8715996022508925</v>
      </c>
      <c r="M37" s="72">
        <v>0</v>
      </c>
      <c r="N37" s="72">
        <f t="shared" si="14"/>
        <v>18.743248319999999</v>
      </c>
      <c r="O37" s="72">
        <f t="shared" ref="O37:O40" si="15">SUM(Q37:U37)</f>
        <v>20.502038612709999</v>
      </c>
      <c r="P37" s="78"/>
      <c r="Q37" s="79"/>
      <c r="R37" s="79"/>
      <c r="S37" s="79"/>
      <c r="T37" s="79"/>
      <c r="U37" s="76">
        <v>20.502038612709999</v>
      </c>
    </row>
    <row r="38" spans="1:21" s="68" customFormat="1" ht="34.5" customHeight="1" x14ac:dyDescent="0.25">
      <c r="A38" s="70" t="s">
        <v>117</v>
      </c>
      <c r="B38" s="71" t="str">
        <f>'20.1'!B176</f>
        <v xml:space="preserve">Реконструкция трансформаторной подстанции 15/0,4 кВ (ТП-1) по адресу:г. Калининград, ул Заводская, д 11. </v>
      </c>
      <c r="C38" s="70" t="str">
        <f>'20.1'!C176</f>
        <v>O 24-24</v>
      </c>
      <c r="D38" s="70">
        <v>2029</v>
      </c>
      <c r="E38" s="70">
        <v>2029</v>
      </c>
      <c r="F38" s="72">
        <f>'20.1'!T181/1000</f>
        <v>15.619373600000001</v>
      </c>
      <c r="G38" s="77">
        <f t="shared" si="10"/>
        <v>18.743248319999999</v>
      </c>
      <c r="H38" s="77">
        <f>M38+N38*(P38/O38*(100+'20.4'!$B$17)/200+'20.3'!Q38/'20.3'!O38*(100+'20.4'!$C$17)/200*'20.4'!$B$17/100+'20.3'!R38/'20.3'!O38*(100+'20.4'!$D$17)/200*'20.4'!$C$17/100*'20.4'!$B$17/100+S38/O38*(100+'20.4'!$E$17)/200*'20.4'!$D$17/100*'20.4'!$C$17/100*'20.4'!$B$17/100+T38/O38*(100+'20.4'!$F$17)/200*'20.4'!$E$17/100*'20.4'!$D$17/100*'20.4'!$C$17/100*'20.4'!$B$17/100+U38/O38*(100+'20.4'!$G$17)/200*'20.4'!$F$17/100*'20.4'!$E$17/100*'20.4'!$D$17/100*'20.4'!$C$17/100*'20.4'!$B$17/100)</f>
        <v>24.373638214960891</v>
      </c>
      <c r="I38" s="72">
        <v>0</v>
      </c>
      <c r="J38" s="72">
        <f t="shared" si="11"/>
        <v>24.373638214960891</v>
      </c>
      <c r="K38" s="72">
        <v>20.502038612709999</v>
      </c>
      <c r="L38" s="72">
        <f t="shared" si="9"/>
        <v>3.8715996022508925</v>
      </c>
      <c r="M38" s="72">
        <v>0</v>
      </c>
      <c r="N38" s="72">
        <f t="shared" si="14"/>
        <v>18.743248319999999</v>
      </c>
      <c r="O38" s="72">
        <f t="shared" si="15"/>
        <v>20.502038612709999</v>
      </c>
      <c r="P38" s="78"/>
      <c r="Q38" s="79"/>
      <c r="R38" s="79"/>
      <c r="S38" s="79"/>
      <c r="T38" s="79"/>
      <c r="U38" s="76">
        <v>20.502038612709999</v>
      </c>
    </row>
    <row r="39" spans="1:21" s="68" customFormat="1" ht="34.5" customHeight="1" x14ac:dyDescent="0.25">
      <c r="A39" s="70" t="s">
        <v>117</v>
      </c>
      <c r="B39" s="71" t="str">
        <f>'20.1'!B182</f>
        <v xml:space="preserve">Реконструкция трансформаторной подстанции 15/0,4 кВ (ТП-7) по адресу:г. Калининград, ул Заводская, д 28А. </v>
      </c>
      <c r="C39" s="70" t="str">
        <f>'20.1'!C182</f>
        <v>O 24-25</v>
      </c>
      <c r="D39" s="70">
        <f>'20.1'!H182</f>
        <v>2029</v>
      </c>
      <c r="E39" s="70">
        <v>2029</v>
      </c>
      <c r="F39" s="72">
        <f>'20.1'!T187/1000</f>
        <v>9.9216709999999999</v>
      </c>
      <c r="G39" s="77">
        <f t="shared" si="10"/>
        <v>11.906005199999999</v>
      </c>
      <c r="H39" s="77">
        <f>M39+N39*(P39/O39*(100+'20.4'!$B$17)/200+'20.3'!Q39/'20.3'!O39*(100+'20.4'!$C$17)/200*'20.4'!$B$17/100+'20.3'!R39/'20.3'!O39*(100+'20.4'!$D$17)/200*'20.4'!$C$17/100*'20.4'!$B$17/100+S39/O39*(100+'20.4'!$E$17)/200*'20.4'!$D$17/100*'20.4'!$C$17/100*'20.4'!$B$17/100+T39/O39*(100+'20.4'!$F$17)/200*'20.4'!$E$17/100*'20.4'!$D$17/100*'20.4'!$C$17/100*'20.4'!$B$17/100+U39/O39*(100+'20.4'!$G$17)/200*'20.4'!$F$17/100*'20.4'!$E$17/100*'20.4'!$D$17/100*'20.4'!$C$17/100*'20.4'!$B$17/100)</f>
        <v>15.482517137682732</v>
      </c>
      <c r="I39" s="72">
        <v>0</v>
      </c>
      <c r="J39" s="72">
        <f t="shared" si="11"/>
        <v>15.482517137682732</v>
      </c>
      <c r="K39" s="72">
        <v>15.192093785679999</v>
      </c>
      <c r="L39" s="72">
        <f t="shared" si="9"/>
        <v>0.29042335200273328</v>
      </c>
      <c r="M39" s="72">
        <v>0</v>
      </c>
      <c r="N39" s="72">
        <f t="shared" si="14"/>
        <v>11.906005199999999</v>
      </c>
      <c r="O39" s="72">
        <f t="shared" si="15"/>
        <v>15.192093785679999</v>
      </c>
      <c r="P39" s="78"/>
      <c r="Q39" s="79"/>
      <c r="R39" s="79"/>
      <c r="S39" s="79"/>
      <c r="T39" s="79"/>
      <c r="U39" s="76">
        <v>15.192093785679999</v>
      </c>
    </row>
    <row r="40" spans="1:21" s="68" customFormat="1" ht="34.5" customHeight="1" x14ac:dyDescent="0.25">
      <c r="A40" s="70" t="s">
        <v>117</v>
      </c>
      <c r="B40" s="71" t="str">
        <f>'20.1'!B188</f>
        <v xml:space="preserve">Реконструкция трансформаторной подстанции 15/0,4 кВ (ТП-8) по адресу:г. Калининград, ул Заводская, д 31А. </v>
      </c>
      <c r="C40" s="70" t="str">
        <f>'20.1'!C188</f>
        <v>O 24-26</v>
      </c>
      <c r="D40" s="70">
        <f>'20.1'!H183</f>
        <v>2029</v>
      </c>
      <c r="E40" s="70">
        <v>2029</v>
      </c>
      <c r="F40" s="72">
        <f>'20.1'!T193/1000</f>
        <v>9.9216709999999999</v>
      </c>
      <c r="G40" s="77">
        <f t="shared" si="10"/>
        <v>11.906005199999999</v>
      </c>
      <c r="H40" s="77">
        <f>M40+N40*(P40/O40*(100+'20.4'!$B$17)/200+'20.3'!Q40/'20.3'!O40*(100+'20.4'!$C$17)/200*'20.4'!$B$17/100+'20.3'!R40/'20.3'!O40*(100+'20.4'!$D$17)/200*'20.4'!$C$17/100*'20.4'!$B$17/100+S40/O40*(100+'20.4'!$E$17)/200*'20.4'!$D$17/100*'20.4'!$C$17/100*'20.4'!$B$17/100+T40/O40*(100+'20.4'!$F$17)/200*'20.4'!$E$17/100*'20.4'!$D$17/100*'20.4'!$C$17/100*'20.4'!$B$17/100+U40/O40*(100+'20.4'!$G$17)/200*'20.4'!$F$17/100*'20.4'!$E$17/100*'20.4'!$D$17/100*'20.4'!$C$17/100*'20.4'!$B$17/100)</f>
        <v>15.482517137682732</v>
      </c>
      <c r="I40" s="72">
        <v>0</v>
      </c>
      <c r="J40" s="72">
        <f t="shared" si="11"/>
        <v>15.482517137682732</v>
      </c>
      <c r="K40" s="72">
        <v>15.192093785679999</v>
      </c>
      <c r="L40" s="72">
        <f t="shared" si="9"/>
        <v>0.29042335200273328</v>
      </c>
      <c r="M40" s="72">
        <v>0</v>
      </c>
      <c r="N40" s="72">
        <f t="shared" si="14"/>
        <v>11.906005199999999</v>
      </c>
      <c r="O40" s="72">
        <f t="shared" si="15"/>
        <v>15.192093785679999</v>
      </c>
      <c r="P40" s="78"/>
      <c r="Q40" s="79"/>
      <c r="R40" s="79"/>
      <c r="S40" s="79"/>
      <c r="T40" s="79"/>
      <c r="U40" s="76">
        <v>15.192093785679999</v>
      </c>
    </row>
    <row r="41" spans="1:21" s="68" customFormat="1" ht="34.5" customHeight="1" x14ac:dyDescent="0.25">
      <c r="A41" s="70" t="s">
        <v>117</v>
      </c>
      <c r="B41" s="71" t="str">
        <f>'20.1'!B194</f>
        <v xml:space="preserve">Реконструкция трансформаторной подстанции 15/0,4 кВ (ТП-9) по адресу:г. Калининград, ул Заводская, д 27Г. </v>
      </c>
      <c r="C41" s="70" t="str">
        <f>'20.1'!C194</f>
        <v>O 24-27</v>
      </c>
      <c r="D41" s="70">
        <v>2029</v>
      </c>
      <c r="E41" s="70">
        <v>2029</v>
      </c>
      <c r="F41" s="72">
        <f>'20.1'!T197/1000</f>
        <v>11.8209052</v>
      </c>
      <c r="G41" s="77">
        <f t="shared" si="10"/>
        <v>14.18508624</v>
      </c>
      <c r="H41" s="77">
        <f>M41+N41*(P41/O41*(100+'20.4'!$B$17)/200+'20.3'!Q41/'20.3'!O41*(100+'20.4'!$C$17)/200*'20.4'!$B$17/100+'20.3'!R41/'20.3'!O41*(100+'20.4'!$D$17)/200*'20.4'!$C$17/100*'20.4'!$B$17/100+S41/O41*(100+'20.4'!$E$17)/200*'20.4'!$D$17/100*'20.4'!$C$17/100*'20.4'!$B$17/100+T41/O41*(100+'20.4'!$F$17)/200*'20.4'!$E$17/100*'20.4'!$D$17/100*'20.4'!$C$17/100*'20.4'!$B$17/100+U41/O41*(100+'20.4'!$G$17)/200*'20.4'!$F$17/100*'20.4'!$E$17/100*'20.4'!$D$17/100*'20.4'!$C$17/100*'20.4'!$B$17/100)</f>
        <v>18.446224163442121</v>
      </c>
      <c r="I41" s="72">
        <v>0</v>
      </c>
      <c r="J41" s="72">
        <f t="shared" si="11"/>
        <v>18.446224163442121</v>
      </c>
      <c r="K41" s="72">
        <v>16.986056592320001</v>
      </c>
      <c r="L41" s="72">
        <f t="shared" si="9"/>
        <v>1.4601675711221205</v>
      </c>
      <c r="M41" s="72">
        <v>0</v>
      </c>
      <c r="N41" s="72">
        <f t="shared" si="14"/>
        <v>14.18508624</v>
      </c>
      <c r="O41" s="72">
        <f>SUM(Q41:U41)</f>
        <v>16.986056592320001</v>
      </c>
      <c r="P41" s="78"/>
      <c r="Q41" s="79"/>
      <c r="R41" s="79"/>
      <c r="S41" s="79"/>
      <c r="T41" s="79"/>
      <c r="U41" s="76">
        <v>16.986056592320001</v>
      </c>
    </row>
    <row r="42" spans="1:21" s="68" customFormat="1" ht="31.5" x14ac:dyDescent="0.25">
      <c r="A42" s="70" t="s">
        <v>122</v>
      </c>
      <c r="B42" s="70" t="s">
        <v>123</v>
      </c>
      <c r="C42" s="70" t="s">
        <v>124</v>
      </c>
      <c r="D42" s="70">
        <v>2024</v>
      </c>
      <c r="E42" s="70">
        <v>2024</v>
      </c>
      <c r="F42" s="72">
        <f>'20.1'!T202/1000</f>
        <v>13.558704575999998</v>
      </c>
      <c r="G42" s="77">
        <f t="shared" si="10"/>
        <v>16.270445491199997</v>
      </c>
      <c r="H42" s="77">
        <f>M42+N42*(P42/O42*(100+'20.4'!$B$17)/200+'20.3'!Q42/'20.3'!O42*(100+'20.4'!$C$17)/200*'20.4'!$B$17/100+'20.3'!R42/'20.3'!O42*(100+'20.4'!$D$17)/200*'20.4'!$C$17/100*'20.4'!$B$17/100+S42/O42*(100+'20.4'!$E$17)/200*'20.4'!$D$17/100*'20.4'!$C$17/100*'20.4'!$B$17/100+T42/O42*(100+'20.4'!$F$17)/200*'20.4'!$E$17/100*'20.4'!$D$17/100*'20.4'!$C$17/100*'20.4'!$B$17/100+U42/O42*(100+'20.4'!$G$17)/200*'20.4'!$F$17/100*'20.4'!$E$17/100*'20.4'!$D$17/100*'20.4'!$C$17/100*'20.4'!$B$17/100)</f>
        <v>16.701797356780979</v>
      </c>
      <c r="I42" s="72">
        <v>0</v>
      </c>
      <c r="J42" s="72">
        <f t="shared" si="11"/>
        <v>16.701797356780979</v>
      </c>
      <c r="K42" s="72">
        <v>12.915153027427881</v>
      </c>
      <c r="L42" s="72">
        <f t="shared" si="4"/>
        <v>3.7866443293530985</v>
      </c>
      <c r="M42" s="72">
        <v>0</v>
      </c>
      <c r="N42" s="72">
        <f t="shared" si="5"/>
        <v>16.270445491199997</v>
      </c>
      <c r="O42" s="72">
        <v>12.915153027427881</v>
      </c>
      <c r="P42" s="74">
        <v>12.915153027427881</v>
      </c>
      <c r="Q42" s="75"/>
      <c r="R42" s="75"/>
      <c r="S42" s="75"/>
      <c r="T42" s="75"/>
      <c r="U42" s="75"/>
    </row>
    <row r="43" spans="1:21" s="68" customFormat="1" ht="34.5" customHeight="1" x14ac:dyDescent="0.25">
      <c r="A43" s="70" t="s">
        <v>122</v>
      </c>
      <c r="B43" s="71" t="str">
        <f>'20.1'!B203</f>
        <v xml:space="preserve">Реконструкция КЛ 10 кВ от ТП-994 до ТП-996 1 сек.с заменой  кабеля на кабель большего сечения, протяженностью 0,180 км </v>
      </c>
      <c r="C43" s="70" t="str">
        <f>'20.1'!C203</f>
        <v>O 24-14</v>
      </c>
      <c r="D43" s="70">
        <v>2025</v>
      </c>
      <c r="E43" s="70">
        <v>2025</v>
      </c>
      <c r="F43" s="72">
        <f>'20.1'!T206/1000</f>
        <v>1.6465489099999999</v>
      </c>
      <c r="G43" s="77">
        <f>F43*1.2</f>
        <v>1.9758586919999999</v>
      </c>
      <c r="H43" s="77">
        <f>M43+N43*(P43/O43*(100+'20.4'!$B$17)/200+'20.3'!Q43/'20.3'!O43*(100+'20.4'!$C$17)/200*'20.4'!$B$17/100+'20.3'!R43/'20.3'!O43*(100+'20.4'!$D$17)/200*'20.4'!$C$17/100*'20.4'!$B$17/100+S43/O43*(100+'20.4'!$E$17)/200*'20.4'!$D$17/100*'20.4'!$C$17/100*'20.4'!$B$17/100+T43/O43*(100+'20.4'!$F$17)/200*'20.4'!$E$17/100*'20.4'!$D$17/100*'20.4'!$C$17/100*'20.4'!$B$17/100+U43/O43*(100+'20.4'!$G$17)/200*'20.4'!$F$17/100*'20.4'!$E$17/100*'20.4'!$D$17/100*'20.4'!$C$17/100*'20.4'!$B$17/100)</f>
        <v>2.1304994057130204</v>
      </c>
      <c r="I43" s="72">
        <v>0</v>
      </c>
      <c r="J43" s="72">
        <f t="shared" ref="J43:J47" si="16">I43+H43</f>
        <v>2.1304994057130204</v>
      </c>
      <c r="K43" s="72">
        <v>1.0489371753700001</v>
      </c>
      <c r="L43" s="72">
        <f>J43-K43</f>
        <v>1.0815622303430203</v>
      </c>
      <c r="M43" s="72">
        <v>0</v>
      </c>
      <c r="N43" s="72">
        <f>G43-M43</f>
        <v>1.9758586919999999</v>
      </c>
      <c r="O43" s="72">
        <f t="shared" ref="O43:O46" si="17">SUM(Q43:U43)</f>
        <v>1.0489371753700001</v>
      </c>
      <c r="P43" s="74"/>
      <c r="Q43" s="78">
        <v>1.0489371753700001</v>
      </c>
      <c r="R43" s="79"/>
      <c r="S43" s="79"/>
      <c r="T43" s="79"/>
      <c r="U43" s="79"/>
    </row>
    <row r="44" spans="1:21" s="68" customFormat="1" ht="34.5" customHeight="1" x14ac:dyDescent="0.25">
      <c r="A44" s="70" t="s">
        <v>122</v>
      </c>
      <c r="B44" s="71" t="str">
        <f>'20.1'!B207</f>
        <v xml:space="preserve">Реконструкция КЛ 10 кВ от ТП-994 до ТП-996 2 сек.с заменой  кабеля на кабель большего сечения, протяженностью 0,180 км </v>
      </c>
      <c r="C44" s="70" t="str">
        <f>'20.1'!C207</f>
        <v>O 24-15</v>
      </c>
      <c r="D44" s="70">
        <v>2025</v>
      </c>
      <c r="E44" s="70">
        <v>2025</v>
      </c>
      <c r="F44" s="72">
        <f>'20.1'!T210/1000</f>
        <v>1.6465489099999999</v>
      </c>
      <c r="G44" s="77">
        <f>F44*1.2</f>
        <v>1.9758586919999999</v>
      </c>
      <c r="H44" s="77">
        <f>M44+N44*(P44/O44*(100+'20.4'!$B$17)/200+'20.3'!Q44/'20.3'!O44*(100+'20.4'!$C$17)/200*'20.4'!$B$17/100+'20.3'!R44/'20.3'!O44*(100+'20.4'!$D$17)/200*'20.4'!$C$17/100*'20.4'!$B$17/100+S44/O44*(100+'20.4'!$E$17)/200*'20.4'!$D$17/100*'20.4'!$C$17/100*'20.4'!$B$17/100+T44/O44*(100+'20.4'!$F$17)/200*'20.4'!$E$17/100*'20.4'!$D$17/100*'20.4'!$C$17/100*'20.4'!$B$17/100+U44/O44*(100+'20.4'!$G$17)/200*'20.4'!$F$17/100*'20.4'!$E$17/100*'20.4'!$D$17/100*'20.4'!$C$17/100*'20.4'!$B$17/100)</f>
        <v>2.1304994057130204</v>
      </c>
      <c r="I44" s="72">
        <v>0</v>
      </c>
      <c r="J44" s="72">
        <f t="shared" si="16"/>
        <v>2.1304994057130204</v>
      </c>
      <c r="K44" s="72">
        <v>1.0489371753700001</v>
      </c>
      <c r="L44" s="72">
        <f>J44-K44</f>
        <v>1.0815622303430203</v>
      </c>
      <c r="M44" s="72">
        <v>0</v>
      </c>
      <c r="N44" s="72">
        <f>G44-M44</f>
        <v>1.9758586919999999</v>
      </c>
      <c r="O44" s="72">
        <f t="shared" si="17"/>
        <v>1.0489371753700001</v>
      </c>
      <c r="P44" s="74"/>
      <c r="Q44" s="78">
        <v>1.0489371753700001</v>
      </c>
      <c r="R44" s="79"/>
      <c r="S44" s="79"/>
      <c r="T44" s="79"/>
      <c r="U44" s="79"/>
    </row>
    <row r="45" spans="1:21" s="68" customFormat="1" ht="34.5" customHeight="1" x14ac:dyDescent="0.25">
      <c r="A45" s="70" t="s">
        <v>122</v>
      </c>
      <c r="B45" s="71" t="str">
        <f>'20.1'!B211</f>
        <v xml:space="preserve">Реконструкция КЛ 10 кВ от ТП-994 до ТП-997 1 сек.с заменой  кабеля на кабель большего сечения, протяженностью 0,240 км </v>
      </c>
      <c r="C45" s="70" t="str">
        <f>'20.1'!C211</f>
        <v>O 24-16</v>
      </c>
      <c r="D45" s="70">
        <v>2026</v>
      </c>
      <c r="E45" s="70">
        <v>2026</v>
      </c>
      <c r="F45" s="72">
        <f>'20.1'!T214/1000</f>
        <v>2.5872942800000001</v>
      </c>
      <c r="G45" s="77">
        <f t="shared" ref="G45:G46" si="18">F45*1.2</f>
        <v>3.1047531359999998</v>
      </c>
      <c r="H45" s="77">
        <f>M45+N45*(P45/O45*(100+'20.4'!$B$17)/200+'20.3'!Q45/'20.3'!O45*(100+'20.4'!$C$17)/200*'20.4'!$B$17/100+'20.3'!R45/'20.3'!O45*(100+'20.4'!$D$17)/200*'20.4'!$C$17/100*'20.4'!$B$17/100+S45/O45*(100+'20.4'!$E$17)/200*'20.4'!$D$17/100*'20.4'!$C$17/100*'20.4'!$B$17/100+T45/O45*(100+'20.4'!$F$17)/200*'20.4'!$E$17/100*'20.4'!$D$17/100*'20.4'!$C$17/100*'20.4'!$B$17/100+U45/O45*(100+'20.4'!$G$17)/200*'20.4'!$F$17/100*'20.4'!$E$17/100*'20.4'!$D$17/100*'20.4'!$C$17/100*'20.4'!$B$17/100)</f>
        <v>3.5082465070778515</v>
      </c>
      <c r="I45" s="72">
        <v>0</v>
      </c>
      <c r="J45" s="72">
        <f t="shared" si="16"/>
        <v>3.5082465070778515</v>
      </c>
      <c r="K45" s="72">
        <v>1.3733784866000001</v>
      </c>
      <c r="L45" s="72">
        <f t="shared" ref="L45:L47" si="19">J45-K45</f>
        <v>2.1348680204778514</v>
      </c>
      <c r="M45" s="72">
        <v>0</v>
      </c>
      <c r="N45" s="72">
        <f t="shared" ref="N45:N46" si="20">G45-M45</f>
        <v>3.1047531359999998</v>
      </c>
      <c r="O45" s="72">
        <f t="shared" si="17"/>
        <v>1.3733784866000001</v>
      </c>
      <c r="P45" s="74"/>
      <c r="Q45" s="79"/>
      <c r="R45" s="78">
        <v>1.3733784866000001</v>
      </c>
      <c r="S45" s="79"/>
      <c r="T45" s="79"/>
      <c r="U45" s="79"/>
    </row>
    <row r="46" spans="1:21" s="68" customFormat="1" ht="34.5" customHeight="1" x14ac:dyDescent="0.25">
      <c r="A46" s="70" t="s">
        <v>122</v>
      </c>
      <c r="B46" s="71" t="str">
        <f>'20.1'!B215</f>
        <v xml:space="preserve">Реконструкция КЛ 10 кВ от ТП-994 до ТП-997 2 сек.с заменой  кабеля на кабель большего сечения, протяженностью 0,240 км </v>
      </c>
      <c r="C46" s="70" t="str">
        <f>'20.1'!C215</f>
        <v>O 24-17</v>
      </c>
      <c r="D46" s="70">
        <v>2026</v>
      </c>
      <c r="E46" s="70">
        <v>2026</v>
      </c>
      <c r="F46" s="72">
        <f>'20.1'!T218/1000</f>
        <v>2.5872942800000001</v>
      </c>
      <c r="G46" s="77">
        <f t="shared" si="18"/>
        <v>3.1047531359999998</v>
      </c>
      <c r="H46" s="77">
        <f>M46+N46*(P46/O46*(100+'20.4'!$B$17)/200+'20.3'!Q46/'20.3'!O46*(100+'20.4'!$C$17)/200*'20.4'!$B$17/100+'20.3'!R46/'20.3'!O46*(100+'20.4'!$D$17)/200*'20.4'!$C$17/100*'20.4'!$B$17/100+S46/O46*(100+'20.4'!$E$17)/200*'20.4'!$D$17/100*'20.4'!$C$17/100*'20.4'!$B$17/100+T46/O46*(100+'20.4'!$F$17)/200*'20.4'!$E$17/100*'20.4'!$D$17/100*'20.4'!$C$17/100*'20.4'!$B$17/100+U46/O46*(100+'20.4'!$G$17)/200*'20.4'!$F$17/100*'20.4'!$E$17/100*'20.4'!$D$17/100*'20.4'!$C$17/100*'20.4'!$B$17/100)</f>
        <v>3.5082465070778515</v>
      </c>
      <c r="I46" s="72">
        <v>0</v>
      </c>
      <c r="J46" s="72">
        <f t="shared" si="16"/>
        <v>3.5082465070778515</v>
      </c>
      <c r="K46" s="72">
        <v>1.3733784866000001</v>
      </c>
      <c r="L46" s="72">
        <f t="shared" si="19"/>
        <v>2.1348680204778514</v>
      </c>
      <c r="M46" s="72">
        <v>0</v>
      </c>
      <c r="N46" s="72">
        <f t="shared" si="20"/>
        <v>3.1047531359999998</v>
      </c>
      <c r="O46" s="72">
        <f t="shared" si="17"/>
        <v>1.3733784866000001</v>
      </c>
      <c r="P46" s="74"/>
      <c r="Q46" s="79"/>
      <c r="R46" s="78">
        <v>1.3733784866000001</v>
      </c>
      <c r="S46" s="79"/>
      <c r="T46" s="79"/>
      <c r="U46" s="79"/>
    </row>
    <row r="47" spans="1:21" s="68" customFormat="1" ht="34.5" customHeight="1" x14ac:dyDescent="0.25">
      <c r="A47" s="70" t="str">
        <f>'20.1'!A231</f>
        <v>1.2.2.1</v>
      </c>
      <c r="B47" s="71" t="str">
        <f>'20.1'!B231</f>
        <v>«Реконструкция ВЛ 15-298 от ПС 110кВ О-35 "Космодемьянская" до ТП 2500/15/6/0,4 протяженностью 12 832 м"</v>
      </c>
      <c r="C47" s="70" t="str">
        <f>'20.1'!C231</f>
        <v>O 24-29</v>
      </c>
      <c r="D47" s="70">
        <v>2025</v>
      </c>
      <c r="E47" s="70">
        <v>2026</v>
      </c>
      <c r="F47" s="72">
        <f>'20.1'!T236/1000</f>
        <v>40.669847251200004</v>
      </c>
      <c r="G47" s="77">
        <f>F47*1.2</f>
        <v>48.803816701440006</v>
      </c>
      <c r="H47" s="77">
        <f>M47+N47*(P47/O47*(100+'20.4'!$B$17)/200+'20.3'!Q47/'20.3'!O47*(100+'20.4'!$C$17)/200*'20.4'!$B$17/100+'20.3'!R47/'20.3'!O47*(100+'20.4'!$D$17)/200*'20.4'!$C$17/100*'20.4'!$B$17/100+S47/O47*(100+'20.4'!$E$17)/200*'20.4'!$D$17/100*'20.4'!$C$17/100*'20.4'!$B$17/100+T47/O47*(100+'20.4'!$F$17)/200*'20.4'!$E$17/100*'20.4'!$D$17/100*'20.4'!$C$17/100*'20.4'!$B$17/100+U47/O47*(100+'20.4'!$G$17)/200*'20.4'!$F$17/100*'20.4'!$E$17/100*'20.4'!$D$17/100*'20.4'!$C$17/100*'20.4'!$B$17/100)</f>
        <v>54.254862982843797</v>
      </c>
      <c r="I47" s="72">
        <v>0</v>
      </c>
      <c r="J47" s="72">
        <f t="shared" si="16"/>
        <v>54.254862982843797</v>
      </c>
      <c r="K47" s="72">
        <v>33.516422779607993</v>
      </c>
      <c r="L47" s="72">
        <f t="shared" si="19"/>
        <v>20.738440203235804</v>
      </c>
      <c r="M47" s="72">
        <v>0</v>
      </c>
      <c r="N47" s="72">
        <f>G47-M47</f>
        <v>48.803816701440006</v>
      </c>
      <c r="O47" s="72">
        <f t="shared" ref="O47" si="21">SUM(Q47:U47)</f>
        <v>33.516422779607993</v>
      </c>
      <c r="P47" s="79"/>
      <c r="Q47" s="78">
        <v>11.843346315096001</v>
      </c>
      <c r="R47" s="78">
        <v>21.673076464511993</v>
      </c>
      <c r="S47" s="79"/>
      <c r="T47" s="79"/>
      <c r="U47" s="75"/>
    </row>
    <row r="48" spans="1:21" s="68" customFormat="1" ht="28.5" customHeight="1" x14ac:dyDescent="0.25">
      <c r="A48" s="70" t="s">
        <v>125</v>
      </c>
      <c r="B48" s="71" t="s">
        <v>126</v>
      </c>
      <c r="C48" s="70" t="str">
        <f>'20.1'!C240</f>
        <v>O 24-31</v>
      </c>
      <c r="D48" s="70">
        <v>2025</v>
      </c>
      <c r="E48" s="70">
        <v>2026</v>
      </c>
      <c r="F48" s="80">
        <f>'20.1'!T242/1000</f>
        <v>17.967375000000001</v>
      </c>
      <c r="G48" s="80">
        <f>F48*1.2</f>
        <v>21.560849999999999</v>
      </c>
      <c r="H48" s="77">
        <f>M48+N48*(P48/O48*(100+'20.4'!$B$17)/200+'20.3'!Q48/'20.3'!O48*(100+'20.4'!$C$17)/200*'20.4'!$B$17/100+'20.3'!R48/'20.3'!O48*(100+'20.4'!$D$17)/200*'20.4'!$C$17/100*'20.4'!$B$17/100+S48/O48*(100+'20.4'!$E$17)/200*'20.4'!$D$17/100*'20.4'!$C$17/100*'20.4'!$B$17/100+T48/O48*(100+'20.4'!$F$17)/200*'20.4'!$E$17/100*'20.4'!$D$17/100*'20.4'!$C$17/100*'20.4'!$B$17/100+U48/O48*(100+'20.4'!$G$17)/200*'20.4'!$F$17/100*'20.4'!$E$17/100*'20.4'!$D$17/100*'20.4'!$C$17/100*'20.4'!$B$17/100)</f>
        <v>23.898485542681307</v>
      </c>
      <c r="I48" s="80">
        <v>0</v>
      </c>
      <c r="J48" s="80">
        <f>H48+I48</f>
        <v>23.898485542681307</v>
      </c>
      <c r="K48" s="80">
        <v>7.2</v>
      </c>
      <c r="L48" s="80">
        <f>J48-K48</f>
        <v>16.698485542681308</v>
      </c>
      <c r="M48" s="80">
        <v>0</v>
      </c>
      <c r="N48" s="80">
        <f>G48-M48</f>
        <v>21.560849999999999</v>
      </c>
      <c r="O48" s="72">
        <f t="shared" ref="O48" si="22">SUM(Q48:U48)</f>
        <v>7.2</v>
      </c>
      <c r="P48" s="72"/>
      <c r="Q48" s="78">
        <v>3</v>
      </c>
      <c r="R48" s="78">
        <v>4.2</v>
      </c>
      <c r="S48" s="72"/>
      <c r="T48" s="72"/>
      <c r="U48" s="72"/>
    </row>
    <row r="49" spans="1:21" s="68" customFormat="1" ht="86.25" customHeight="1" x14ac:dyDescent="0.25">
      <c r="A49" s="70" t="s">
        <v>127</v>
      </c>
      <c r="B49" s="71" t="s">
        <v>128</v>
      </c>
      <c r="C49" s="70" t="s">
        <v>129</v>
      </c>
      <c r="D49" s="70">
        <v>2023</v>
      </c>
      <c r="E49" s="70">
        <v>2024</v>
      </c>
      <c r="F49" s="72">
        <f>'20.1'!T246/1000</f>
        <v>10.0875612</v>
      </c>
      <c r="G49" s="77">
        <f>F49*1.2</f>
        <v>12.10507344</v>
      </c>
      <c r="H49" s="77">
        <f>M49+N49*(P49/O49*(100+'20.4'!$B$17)/200+'20.3'!Q49/'20.3'!O49*(100+'20.4'!$C$17)/200*'20.4'!$B$17/100+'20.3'!R49/'20.3'!O49*(100+'20.4'!$D$17)/200*'20.4'!$C$17/100*'20.4'!$B$17/100+S49/O49*(100+'20.4'!$E$17)/200*'20.4'!$D$17/100*'20.4'!$C$17/100*'20.4'!$B$17/100+T49/O49*(100+'20.4'!$F$17)/200*'20.4'!$E$17/100*'20.4'!$D$17/100*'20.4'!$C$17/100*'20.4'!$B$17/100+U49/O49*(100+'20.4'!$G$17)/200*'20.4'!$F$17/100*'20.4'!$E$17/100*'20.4'!$D$17/100*'20.4'!$C$17/100*'20.4'!$B$17/100)</f>
        <v>12.415268263933974</v>
      </c>
      <c r="I49" s="72">
        <v>0</v>
      </c>
      <c r="J49" s="80">
        <f>H49+I49</f>
        <v>12.415268263933974</v>
      </c>
      <c r="K49" s="72">
        <v>8.4741075899999991</v>
      </c>
      <c r="L49" s="80">
        <f t="shared" ref="L49" si="23">J49-K49</f>
        <v>3.9411606739339753</v>
      </c>
      <c r="M49" s="80">
        <v>0.40462996800000001</v>
      </c>
      <c r="N49" s="80">
        <f>G49-M49</f>
        <v>11.700443472</v>
      </c>
      <c r="O49" s="72">
        <f>K49-M49</f>
        <v>8.0694776219999991</v>
      </c>
      <c r="P49" s="74">
        <v>8.0694776160000004</v>
      </c>
      <c r="Q49" s="75"/>
      <c r="R49" s="75"/>
      <c r="S49" s="75"/>
      <c r="T49" s="75"/>
      <c r="U49" s="75"/>
    </row>
    <row r="50" spans="1:21" s="68" customFormat="1" ht="63" customHeight="1" x14ac:dyDescent="0.25">
      <c r="A50" s="70" t="s">
        <v>127</v>
      </c>
      <c r="B50" s="71" t="str">
        <f>'20.1'!B247</f>
        <v xml:space="preserve">Создание единого диспетчерского пункта, модернизация ТП в количестве 50 шт., РП 10/15 кВ  с установкой устройств телемеханики </v>
      </c>
      <c r="C50" s="70" t="str">
        <f>'20.1'!C247</f>
        <v>O 24-30</v>
      </c>
      <c r="D50" s="70">
        <v>2025</v>
      </c>
      <c r="E50" s="70">
        <v>2029</v>
      </c>
      <c r="F50" s="72">
        <f>'20.1'!T251/1000</f>
        <v>35.236939400000004</v>
      </c>
      <c r="G50" s="80">
        <f>F50*1.2</f>
        <v>42.284327280000007</v>
      </c>
      <c r="H50" s="77">
        <f>M50+N50*(P50/O50*(100+'20.4'!$B$17)/200+'20.3'!Q50/'20.3'!O50*(100+'20.4'!$C$17)/200*'20.4'!$B$17/100+'20.3'!R50/'20.3'!O50*(100+'20.4'!$D$17)/200*'20.4'!$C$17/100*'20.4'!$B$17/100+S50/O50*(100+'20.4'!$E$17)/200*'20.4'!$D$17/100*'20.4'!$C$17/100*'20.4'!$B$17/100+T50/O50*(100+'20.4'!$F$17)/200*'20.4'!$E$17/100*'20.4'!$D$17/100*'20.4'!$C$17/100*'20.4'!$B$17/100+U50/O50*(100+'20.4'!$G$17)/200*'20.4'!$F$17/100*'20.4'!$E$17/100*'20.4'!$D$17/100*'20.4'!$C$17/100*'20.4'!$B$17/100)</f>
        <v>48.741034000692267</v>
      </c>
      <c r="I50" s="72">
        <v>0</v>
      </c>
      <c r="J50" s="80">
        <f>H50+I50</f>
        <v>48.741034000692267</v>
      </c>
      <c r="K50" s="80">
        <v>35.715969964860001</v>
      </c>
      <c r="L50" s="80">
        <f>J50-K50</f>
        <v>13.025064035832266</v>
      </c>
      <c r="M50" s="72">
        <v>0</v>
      </c>
      <c r="N50" s="80">
        <f>G50-M50</f>
        <v>42.284327280000007</v>
      </c>
      <c r="O50" s="72">
        <f>SUM(Q50:U50)</f>
        <v>35.715969964860001</v>
      </c>
      <c r="P50" s="74">
        <v>0</v>
      </c>
      <c r="Q50" s="72">
        <v>6.2077578074039996</v>
      </c>
      <c r="R50" s="72">
        <v>19.378641580022713</v>
      </c>
      <c r="S50" s="72">
        <v>3.3765235258110957</v>
      </c>
      <c r="T50" s="72">
        <v>3.3765235258110957</v>
      </c>
      <c r="U50" s="72">
        <v>3.3765235258110957</v>
      </c>
    </row>
    <row r="51" spans="1:21" s="68" customFormat="1" ht="34.5" customHeight="1" x14ac:dyDescent="0.25">
      <c r="A51" s="70" t="s">
        <v>130</v>
      </c>
      <c r="B51" s="71" t="str">
        <f>'20.1'!B252</f>
        <v>Строительство РП-15 кВ (замена СП-2 15 кВ) в г. Пионерский Калининградской области</v>
      </c>
      <c r="C51" s="70" t="str">
        <f>'20.1'!C252</f>
        <v>O 24-28</v>
      </c>
      <c r="D51" s="70">
        <v>2025</v>
      </c>
      <c r="E51" s="70">
        <v>2026</v>
      </c>
      <c r="F51" s="72">
        <f>'20.1'!T255/1000</f>
        <v>21.884540771428576</v>
      </c>
      <c r="G51" s="72">
        <f>F51*1.2</f>
        <v>26.261448925714291</v>
      </c>
      <c r="H51" s="77">
        <f>M51+N51*(P51/O51*(100+'20.4'!$B$17)/200+'20.3'!Q51/'20.3'!O51*(100+'20.4'!$C$17)/200*'20.4'!$B$17/100+'20.3'!R51/'20.3'!O51*(100+'20.4'!$D$17)/200*'20.4'!$C$17/100*'20.4'!$B$17/100+S51/O51*(100+'20.4'!$E$17)/200*'20.4'!$D$17/100*'20.4'!$C$17/100*'20.4'!$B$17/100+T51/O51*(100+'20.4'!$F$17)/200*'20.4'!$E$17/100*'20.4'!$D$17/100*'20.4'!$C$17/100*'20.4'!$B$17/100+U51/O51*(100+'20.4'!$G$17)/200*'20.4'!$F$17/100*'20.4'!$E$17/100*'20.4'!$D$17/100*'20.4'!$C$17/100*'20.4'!$B$17/100)</f>
        <v>28.665092366274152</v>
      </c>
      <c r="I51" s="72">
        <v>0</v>
      </c>
      <c r="J51" s="72">
        <f>H51+I51</f>
        <v>28.665092366274152</v>
      </c>
      <c r="K51" s="72">
        <v>27.988047120800001</v>
      </c>
      <c r="L51" s="72">
        <f>J51-K51</f>
        <v>0.6770452454741509</v>
      </c>
      <c r="M51" s="72">
        <v>0</v>
      </c>
      <c r="N51" s="72">
        <f>G51-M51</f>
        <v>26.261448925714291</v>
      </c>
      <c r="O51" s="72">
        <f>SUM(Q51:U51)</f>
        <v>27.988047120803998</v>
      </c>
      <c r="P51" s="74">
        <v>0</v>
      </c>
      <c r="Q51" s="75">
        <v>20.807672606447994</v>
      </c>
      <c r="R51" s="75">
        <v>7.1803745143560036</v>
      </c>
      <c r="S51" s="75">
        <v>0</v>
      </c>
      <c r="T51" s="75">
        <v>0</v>
      </c>
      <c r="U51" s="75">
        <v>0</v>
      </c>
    </row>
    <row r="52" spans="1:21" s="84" customFormat="1" ht="31.5" customHeight="1" x14ac:dyDescent="0.25">
      <c r="A52" s="81"/>
      <c r="B52" s="82" t="s">
        <v>481</v>
      </c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3">
        <f t="shared" ref="O52:U52" si="24">SUM(O18:O51)</f>
        <v>1583.5050021608815</v>
      </c>
      <c r="P52" s="83">
        <f t="shared" si="24"/>
        <v>250.09106904686439</v>
      </c>
      <c r="Q52" s="83">
        <f t="shared" si="24"/>
        <v>198.46729699673668</v>
      </c>
      <c r="R52" s="83">
        <f t="shared" si="24"/>
        <v>213.21478102161529</v>
      </c>
      <c r="S52" s="83">
        <f t="shared" si="24"/>
        <v>228.33215936389374</v>
      </c>
      <c r="T52" s="83">
        <f t="shared" si="24"/>
        <v>240.71171223313971</v>
      </c>
      <c r="U52" s="83">
        <f t="shared" si="24"/>
        <v>226.51004716091111</v>
      </c>
    </row>
    <row r="53" spans="1:21" ht="30.75" customHeight="1" x14ac:dyDescent="0.25">
      <c r="Q53" s="87"/>
      <c r="R53" s="87"/>
      <c r="S53" s="87"/>
      <c r="T53" s="87"/>
      <c r="U53" s="87"/>
    </row>
    <row r="54" spans="1:21" ht="38.25" customHeight="1" x14ac:dyDescent="0.25">
      <c r="P54" s="87"/>
      <c r="Q54" s="87"/>
      <c r="R54" s="87"/>
      <c r="S54" s="87"/>
      <c r="T54" s="87"/>
      <c r="U54" s="87"/>
    </row>
    <row r="55" spans="1:21" x14ac:dyDescent="0.25">
      <c r="P55" s="87"/>
      <c r="Q55" s="87"/>
      <c r="R55" s="87"/>
      <c r="S55" s="87"/>
      <c r="T55" s="87"/>
      <c r="U55" s="87"/>
    </row>
    <row r="56" spans="1:21" x14ac:dyDescent="0.25">
      <c r="Q56" s="87"/>
      <c r="R56" s="87"/>
      <c r="S56" s="87"/>
      <c r="T56" s="87"/>
      <c r="U56" s="87"/>
    </row>
  </sheetData>
  <mergeCells count="19">
    <mergeCell ref="O15:O16"/>
    <mergeCell ref="A4:N4"/>
    <mergeCell ref="A6:N6"/>
    <mergeCell ref="F15:J15"/>
    <mergeCell ref="A15:A16"/>
    <mergeCell ref="B15:B16"/>
    <mergeCell ref="C15:C16"/>
    <mergeCell ref="D15:D16"/>
    <mergeCell ref="E15:E16"/>
    <mergeCell ref="K15:K16"/>
    <mergeCell ref="L15:L16"/>
    <mergeCell ref="M15:M16"/>
    <mergeCell ref="N15:N16"/>
    <mergeCell ref="U15:U16"/>
    <mergeCell ref="P15:P16"/>
    <mergeCell ref="Q15:Q16"/>
    <mergeCell ref="R15:R16"/>
    <mergeCell ref="S15:S16"/>
    <mergeCell ref="T15:T16"/>
  </mergeCells>
  <phoneticPr fontId="59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4:K34"/>
  <sheetViews>
    <sheetView zoomScale="70" zoomScaleNormal="70" zoomScaleSheetLayoutView="55" workbookViewId="0">
      <selection activeCell="M20" sqref="M20"/>
    </sheetView>
  </sheetViews>
  <sheetFormatPr defaultRowHeight="15" x14ac:dyDescent="0.25"/>
  <cols>
    <col min="1" max="1" width="20.5703125" customWidth="1"/>
    <col min="2" max="7" width="20.28515625" customWidth="1"/>
  </cols>
  <sheetData>
    <row r="4" spans="1:11" ht="18.75" x14ac:dyDescent="0.3">
      <c r="A4" s="11" t="s">
        <v>49</v>
      </c>
    </row>
    <row r="5" spans="1:11" ht="18.75" x14ac:dyDescent="0.3">
      <c r="A5" s="11"/>
    </row>
    <row r="6" spans="1:11" ht="18.75" x14ac:dyDescent="0.3">
      <c r="A6" s="11"/>
    </row>
    <row r="7" spans="1:11" ht="15.75" x14ac:dyDescent="0.25">
      <c r="A7" s="3" t="str">
        <f>'20.1'!E8</f>
        <v>Инвестиционная программа  Акционерное общество  "Западная энергетическая компания"</v>
      </c>
      <c r="B7" s="5"/>
      <c r="C7" s="5"/>
      <c r="D7" s="5"/>
      <c r="E7" s="12"/>
      <c r="F7" s="12"/>
      <c r="G7" s="12"/>
      <c r="H7" s="12"/>
      <c r="I7" s="12"/>
    </row>
    <row r="8" spans="1:11" x14ac:dyDescent="0.25">
      <c r="A8" s="7" t="s">
        <v>11</v>
      </c>
      <c r="B8" s="7"/>
      <c r="C8" s="7"/>
      <c r="D8" s="7"/>
      <c r="E8" s="12"/>
      <c r="F8" s="12"/>
      <c r="G8" s="12"/>
      <c r="H8" s="12"/>
      <c r="I8" s="12"/>
    </row>
    <row r="9" spans="1:11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1" ht="15.75" x14ac:dyDescent="0.25">
      <c r="A10" s="13" t="s">
        <v>276</v>
      </c>
      <c r="B10" s="12"/>
      <c r="C10" s="12"/>
      <c r="D10" s="12"/>
      <c r="E10" s="12"/>
      <c r="F10" s="12"/>
      <c r="G10" s="12"/>
      <c r="H10" s="12"/>
      <c r="I10" s="12"/>
    </row>
    <row r="11" spans="1:11" x14ac:dyDescent="0.25">
      <c r="A11" s="12"/>
      <c r="B11" s="12"/>
      <c r="C11" s="12"/>
      <c r="D11" s="12"/>
      <c r="E11" s="12"/>
      <c r="F11" s="12"/>
      <c r="G11" s="12"/>
      <c r="H11" s="12"/>
      <c r="I11" s="12"/>
    </row>
    <row r="12" spans="1:11" x14ac:dyDescent="0.25">
      <c r="A12" s="12"/>
      <c r="B12" s="12"/>
      <c r="C12" s="12"/>
      <c r="D12" s="12"/>
      <c r="E12" s="12"/>
      <c r="F12" s="12"/>
      <c r="G12" s="12"/>
      <c r="H12" s="12"/>
      <c r="I12" s="12"/>
    </row>
    <row r="13" spans="1:11" x14ac:dyDescent="0.25">
      <c r="A13" s="12"/>
      <c r="B13" s="12"/>
      <c r="C13" s="12"/>
      <c r="D13" s="12"/>
      <c r="E13" s="12"/>
      <c r="F13" s="12"/>
      <c r="G13" s="12"/>
      <c r="H13" s="12"/>
      <c r="I13" s="12"/>
    </row>
    <row r="14" spans="1:11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11" ht="15" customHeight="1" x14ac:dyDescent="0.25">
      <c r="A15" s="41" t="s">
        <v>1</v>
      </c>
      <c r="B15" s="42"/>
      <c r="C15" s="42"/>
      <c r="D15" s="42"/>
      <c r="E15" s="42"/>
      <c r="F15" s="42"/>
      <c r="G15" s="42"/>
      <c r="H15" s="13"/>
      <c r="I15" s="13"/>
      <c r="J15" s="19"/>
      <c r="K15" s="19"/>
    </row>
    <row r="16" spans="1:11" ht="15.75" x14ac:dyDescent="0.25">
      <c r="A16" s="41"/>
      <c r="B16" s="20">
        <v>2024</v>
      </c>
      <c r="C16" s="20">
        <v>2025</v>
      </c>
      <c r="D16" s="20">
        <v>2026</v>
      </c>
      <c r="E16" s="20">
        <v>2027</v>
      </c>
      <c r="F16" s="20">
        <v>2028</v>
      </c>
      <c r="G16" s="20">
        <v>2029</v>
      </c>
      <c r="H16" s="13"/>
      <c r="I16" s="13"/>
      <c r="J16" s="19"/>
      <c r="K16" s="19"/>
    </row>
    <row r="17" spans="1:11" ht="15.75" x14ac:dyDescent="0.25">
      <c r="A17" s="17" t="s">
        <v>50</v>
      </c>
      <c r="B17" s="39">
        <v>105.30227480021099</v>
      </c>
      <c r="C17" s="39">
        <v>104.794259089128</v>
      </c>
      <c r="D17" s="39">
        <v>104.794259089128</v>
      </c>
      <c r="E17" s="39">
        <v>104.794259089128</v>
      </c>
      <c r="F17" s="39">
        <v>104.794259089128</v>
      </c>
      <c r="G17" s="39">
        <v>104.794259089128</v>
      </c>
      <c r="H17" s="13"/>
      <c r="I17" s="13"/>
      <c r="J17" s="19"/>
      <c r="K17" s="19"/>
    </row>
    <row r="18" spans="1:11" ht="15.75" x14ac:dyDescent="0.25">
      <c r="A18" s="18"/>
      <c r="B18" s="14"/>
      <c r="C18" s="14"/>
      <c r="D18" s="14"/>
      <c r="E18" s="14"/>
      <c r="F18" s="14"/>
      <c r="G18" s="14"/>
      <c r="H18" s="13"/>
      <c r="I18" s="13"/>
      <c r="J18" s="19"/>
      <c r="K18" s="19"/>
    </row>
    <row r="19" spans="1:11" s="16" customFormat="1" x14ac:dyDescent="0.25"/>
    <row r="32" spans="1:11" ht="15.75" x14ac:dyDescent="0.25">
      <c r="B32" s="6"/>
      <c r="C32" s="6"/>
      <c r="D32" s="6"/>
      <c r="E32" s="6"/>
      <c r="F32" s="6"/>
    </row>
    <row r="33" spans="2:6" ht="15.75" x14ac:dyDescent="0.25">
      <c r="B33" s="14"/>
      <c r="C33" s="14"/>
      <c r="D33" s="14"/>
      <c r="E33" s="14"/>
      <c r="F33" s="14"/>
    </row>
    <row r="34" spans="2:6" ht="15.75" x14ac:dyDescent="0.25">
      <c r="B34" s="15"/>
      <c r="C34" s="15"/>
      <c r="D34" s="15"/>
      <c r="E34" s="4"/>
      <c r="F34" s="4"/>
    </row>
  </sheetData>
  <mergeCells count="2">
    <mergeCell ref="A15:A16"/>
    <mergeCell ref="B15:G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sergenhappy@mail.ru</cp:lastModifiedBy>
  <cp:lastPrinted>2023-03-27T21:09:10Z</cp:lastPrinted>
  <dcterms:created xsi:type="dcterms:W3CDTF">2018-08-07T02:20:41Z</dcterms:created>
  <dcterms:modified xsi:type="dcterms:W3CDTF">2024-04-23T20:42:33Z</dcterms:modified>
</cp:coreProperties>
</file>