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елемеханика_сметы\Телемеханика\"/>
    </mc:Choice>
  </mc:AlternateContent>
  <xr:revisionPtr revIDLastSave="0" documentId="13_ncr:1_{6155A04E-CB54-478F-A17D-E159EFA408F6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ЕДП_4 квартал 2023" sheetId="6" r:id="rId1"/>
    <sheet name="Сводка ЕДП_базовые цены" sheetId="7" r:id="rId2"/>
    <sheet name="в прогнознох ценах" sheetId="8" r:id="rId3"/>
  </sheets>
  <calcPr calcId="181029"/>
</workbook>
</file>

<file path=xl/calcChain.xml><?xml version="1.0" encoding="utf-8"?>
<calcChain xmlns="http://schemas.openxmlformats.org/spreadsheetml/2006/main">
  <c r="E24" i="8" l="1"/>
  <c r="F24" i="8"/>
  <c r="G24" i="8"/>
  <c r="D24" i="8"/>
  <c r="L25" i="8"/>
  <c r="K25" i="8"/>
  <c r="G10" i="8"/>
  <c r="F10" i="8"/>
  <c r="E10" i="8"/>
  <c r="D10" i="8"/>
  <c r="H9" i="8"/>
  <c r="G9" i="8"/>
  <c r="D9" i="8"/>
  <c r="E9" i="8"/>
  <c r="F9" i="8"/>
  <c r="G23" i="8"/>
  <c r="F23" i="8"/>
  <c r="E23" i="8"/>
  <c r="D23" i="8"/>
  <c r="H23" i="8" s="1"/>
  <c r="G22" i="8"/>
  <c r="D22" i="8"/>
  <c r="H12" i="8"/>
  <c r="H11" i="8"/>
  <c r="H10" i="8"/>
  <c r="I10" i="8" s="1"/>
  <c r="D25" i="8" l="1"/>
  <c r="D26" i="8" s="1"/>
  <c r="I9" i="8"/>
  <c r="E25" i="8"/>
  <c r="E26" i="8" s="1"/>
  <c r="F25" i="8"/>
  <c r="F26" i="8" s="1"/>
  <c r="G25" i="8"/>
  <c r="G26" i="8" s="1"/>
  <c r="H22" i="8"/>
  <c r="I23" i="8" s="1"/>
  <c r="I25" i="8" s="1"/>
  <c r="H26" i="8" l="1"/>
  <c r="I26" i="8" s="1"/>
  <c r="H25" i="8"/>
  <c r="G18" i="6" l="1"/>
  <c r="F18" i="6"/>
  <c r="E18" i="6"/>
  <c r="D18" i="6"/>
  <c r="H17" i="7"/>
  <c r="H16" i="7"/>
  <c r="H18" i="7" s="1"/>
  <c r="H19" i="7" s="1"/>
  <c r="H17" i="6"/>
  <c r="G31" i="7"/>
  <c r="F31" i="7"/>
  <c r="E31" i="7"/>
  <c r="D31" i="7"/>
  <c r="H30" i="7"/>
  <c r="G27" i="7"/>
  <c r="F27" i="7"/>
  <c r="H25" i="7"/>
  <c r="F22" i="7"/>
  <c r="G18" i="7"/>
  <c r="G19" i="7" s="1"/>
  <c r="F18" i="7"/>
  <c r="F19" i="7" s="1"/>
  <c r="F23" i="7" s="1"/>
  <c r="E18" i="7"/>
  <c r="E19" i="7" s="1"/>
  <c r="D18" i="7"/>
  <c r="D19" i="7" s="1"/>
  <c r="H31" i="7" l="1"/>
  <c r="F28" i="7"/>
  <c r="F32" i="7" s="1"/>
  <c r="D21" i="7"/>
  <c r="E21" i="7"/>
  <c r="E22" i="7" s="1"/>
  <c r="E23" i="7" s="1"/>
  <c r="G21" i="7"/>
  <c r="G22" i="7" s="1"/>
  <c r="G23" i="7" s="1"/>
  <c r="G28" i="7" s="1"/>
  <c r="G32" i="7" s="1"/>
  <c r="H30" i="6"/>
  <c r="H25" i="6"/>
  <c r="F27" i="6"/>
  <c r="G27" i="6"/>
  <c r="E26" i="7" l="1"/>
  <c r="E27" i="7" s="1"/>
  <c r="E28" i="7" s="1"/>
  <c r="E32" i="7" s="1"/>
  <c r="D22" i="7"/>
  <c r="D23" i="7" s="1"/>
  <c r="H21" i="7"/>
  <c r="H22" i="7" s="1"/>
  <c r="H23" i="7" s="1"/>
  <c r="G31" i="6"/>
  <c r="F31" i="6"/>
  <c r="D26" i="7" l="1"/>
  <c r="E19" i="6"/>
  <c r="E31" i="6"/>
  <c r="D31" i="6"/>
  <c r="F22" i="6"/>
  <c r="G19" i="6"/>
  <c r="F19" i="6"/>
  <c r="F23" i="6" s="1"/>
  <c r="F28" i="6" s="1"/>
  <c r="E21" i="6" l="1"/>
  <c r="E22" i="6" s="1"/>
  <c r="D27" i="7"/>
  <c r="D28" i="7" s="1"/>
  <c r="D32" i="7" s="1"/>
  <c r="H26" i="7"/>
  <c r="H27" i="7" s="1"/>
  <c r="H28" i="7" s="1"/>
  <c r="H32" i="7" s="1"/>
  <c r="H31" i="6"/>
  <c r="F32" i="6"/>
  <c r="D19" i="6"/>
  <c r="G21" i="6"/>
  <c r="G22" i="6" s="1"/>
  <c r="H16" i="6"/>
  <c r="H18" i="6" s="1"/>
  <c r="G32" i="6" l="1"/>
  <c r="G33" i="6" s="1"/>
  <c r="G34" i="6" s="1"/>
  <c r="G23" i="6"/>
  <c r="G28" i="6" s="1"/>
  <c r="D21" i="6"/>
  <c r="H21" i="6" s="1"/>
  <c r="H22" i="6" s="1"/>
  <c r="E23" i="6"/>
  <c r="F33" i="6"/>
  <c r="F34" i="6" s="1"/>
  <c r="H19" i="6"/>
  <c r="D22" i="6" l="1"/>
  <c r="D23" i="6"/>
  <c r="H23" i="6"/>
  <c r="E26" i="6"/>
  <c r="D26" i="6" l="1"/>
  <c r="D27" i="6" s="1"/>
  <c r="D28" i="6" s="1"/>
  <c r="D32" i="6" s="1"/>
  <c r="E27" i="6"/>
  <c r="E28" i="6" s="1"/>
  <c r="E32" i="6" s="1"/>
  <c r="E33" i="6" s="1"/>
  <c r="E34" i="6" s="1"/>
  <c r="H26" i="6" l="1"/>
  <c r="H27" i="6" s="1"/>
  <c r="H28" i="6" s="1"/>
  <c r="H32" i="6" s="1"/>
  <c r="H33" i="6" s="1"/>
  <c r="H34" i="6" s="1"/>
  <c r="D33" i="6"/>
  <c r="D34" i="6" s="1"/>
</calcChain>
</file>

<file path=xl/sharedStrings.xml><?xml version="1.0" encoding="utf-8"?>
<sst xmlns="http://schemas.openxmlformats.org/spreadsheetml/2006/main" count="129" uniqueCount="83">
  <si>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</si>
  <si>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</si>
  <si>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</si>
  <si>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</si>
  <si>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</si>
  <si>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</si>
  <si>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</si>
  <si>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</si>
  <si>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</si>
  <si>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</si>
  <si>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</si>
  <si>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</si>
  <si>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</si>
  <si>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</si>
  <si>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</si>
  <si>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</si>
  <si>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</si>
  <si>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</si>
  <si>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</si>
  <si>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</si>
  <si>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</si>
  <si>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</si>
  <si>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</si>
  <si>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</si>
  <si>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</si>
  <si>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</si>
  <si>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</si>
  <si>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</si>
  <si>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</si>
  <si>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</si>
  <si>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</si>
  <si>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</si>
  <si>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</si>
  <si>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</si>
  <si>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</si>
  <si>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</si>
  <si>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</si>
  <si>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</si>
  <si>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</si>
  <si>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</si>
  <si>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</si>
  <si>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</si>
  <si>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>Создание единого диспетчерского пункта</t>
  </si>
  <si>
    <t>ЛС02-01-02</t>
  </si>
  <si>
    <t>Модернизация ТП, РП 10/15 кВ с установкой пунктов учета электроэнергии и устройств телемеханики в Калининградской области</t>
  </si>
  <si>
    <t>Создание единого диспетчерского пункта, модернизация ТП, РП 10/15 кВ с установкой пунктов учета электроэнергии и устройств телемеханики в Калининградской области</t>
  </si>
  <si>
    <t>Глава 2. Основные объекты строительства</t>
  </si>
  <si>
    <t xml:space="preserve">Разработка проектной и рабочей документации 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</si>
  <si>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</si>
  <si>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</si>
  <si>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</si>
  <si>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</si>
  <si>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</si>
  <si>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</si>
  <si>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</si>
  <si>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</si>
  <si>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</si>
  <si>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</si>
  <si>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</si>
  <si>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</si>
  <si>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</si>
  <si>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</si>
  <si>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</si>
  <si>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</si>
  <si>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</si>
  <si>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</si>
  <si>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</si>
  <si>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</si>
  <si>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</si>
  <si>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</si>
  <si>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</si>
  <si>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</si>
  <si>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</si>
  <si>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</si>
  <si>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</si>
  <si>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</si>
  <si>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</si>
  <si>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</si>
  <si>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З</t>
    </r>
    <r>
      <rPr>
        <sz val="9"/>
        <color rgb="FF000000"/>
        <rFont val="Times New Roman"/>
        <family val="1"/>
        <charset val="204"/>
      </rPr>
      <t>2001</t>
    </r>
  </si>
  <si>
    <r>
      <t xml:space="preserve">Индексы-дефляторы по капитальным вложениям по уточненному прогнозу </t>
    </r>
    <r>
      <rPr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</si>
  <si>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Ф</t>
    </r>
    <r>
      <rPr>
        <sz val="9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)/100*(Кдеф2025/2024)/100)</t>
    </r>
  </si>
  <si>
    <r>
      <t>З=Ф</t>
    </r>
    <r>
      <rPr>
        <sz val="9"/>
        <rFont val="Times New Roman"/>
        <family val="1"/>
        <charset val="204"/>
      </rPr>
      <t>2025</t>
    </r>
  </si>
  <si>
    <t>Диспечерский пункт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</si>
</sst>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166" fontId="10" fillId="0" borderId="2" xfId="2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4" fillId="0" borderId="0" xfId="0" applyFont="1"/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5" fillId="0" borderId="2" xfId="0" applyFont="1" applyBorder="1"/>
    <xf numFmtId="0" fontId="16" fillId="0" borderId="2" xfId="0" applyFont="1" applyBorder="1"/>
    <xf numFmtId="4" fontId="10" fillId="4" borderId="2" xfId="0" applyNumberFormat="1" applyFont="1" applyFill="1" applyBorder="1" applyAlignment="1">
      <alignment horizontal="center" vertical="center"/>
    </xf>
    <xf numFmtId="0" fontId="16" fillId="0" borderId="3" xfId="0" applyFont="1" applyBorder="1"/>
    <xf numFmtId="0" fontId="10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 vertical="top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7C841768-B1BB-466D-9E77-9E54B0A8CDCD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opLeftCell="A7" zoomScale="75" zoomScaleNormal="75" workbookViewId="0">
      <selection activeCell="H45" sqref="H45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4"/>
      <c r="B1" s="84"/>
      <c r="C1" s="84"/>
      <c r="D1" s="84"/>
      <c r="E1" s="84"/>
      <c r="F1" s="84"/>
      <c r="G1" s="84"/>
      <c r="H1" s="84"/>
    </row>
    <row r="2" spans="1:8" ht="15" customHeight="1" x14ac:dyDescent="0.2">
      <c r="A2" s="32"/>
      <c r="B2" s="85"/>
      <c r="C2" s="86"/>
      <c r="D2" s="85" t="s">
        <v>0</v>
      </c>
      <c r="E2" s="85"/>
      <c r="F2" s="85"/>
      <c r="G2" s="85"/>
      <c r="H2" s="85"/>
    </row>
    <row r="3" spans="1:8" ht="15" customHeight="1" x14ac:dyDescent="0.2">
      <c r="A3" s="32"/>
      <c r="B3" s="75"/>
      <c r="C3" s="76"/>
      <c r="D3" s="87" t="s">
        <v>36</v>
      </c>
      <c r="E3" s="87"/>
      <c r="F3" s="87"/>
      <c r="G3" s="87"/>
      <c r="H3" s="87"/>
    </row>
    <row r="4" spans="1:8" ht="15" customHeight="1" x14ac:dyDescent="0.2">
      <c r="A4" s="32"/>
      <c r="B4" s="75"/>
      <c r="C4" s="76"/>
      <c r="D4" s="77" t="s">
        <v>37</v>
      </c>
      <c r="E4" s="77"/>
      <c r="F4" s="77"/>
      <c r="G4" s="77"/>
      <c r="H4" s="77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9.5" customHeight="1" x14ac:dyDescent="0.2">
      <c r="A6" s="82" t="s">
        <v>1</v>
      </c>
      <c r="B6" s="82"/>
      <c r="C6" s="82"/>
      <c r="D6" s="82"/>
      <c r="E6" s="82"/>
      <c r="F6" s="82"/>
      <c r="G6" s="82"/>
      <c r="H6" s="82"/>
    </row>
    <row r="7" spans="1:8" ht="39.75" customHeight="1" x14ac:dyDescent="0.2">
      <c r="A7" s="83" t="s">
        <v>45</v>
      </c>
      <c r="B7" s="83"/>
      <c r="C7" s="83"/>
      <c r="D7" s="83"/>
      <c r="E7" s="83"/>
      <c r="F7" s="83"/>
      <c r="G7" s="83"/>
      <c r="H7" s="83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3.5" customHeight="1" x14ac:dyDescent="0.2">
      <c r="A9" s="81" t="s">
        <v>41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72" t="s">
        <v>3</v>
      </c>
      <c r="B10" s="78" t="s">
        <v>4</v>
      </c>
      <c r="C10" s="72" t="s">
        <v>5</v>
      </c>
      <c r="D10" s="79" t="s">
        <v>38</v>
      </c>
      <c r="E10" s="79"/>
      <c r="F10" s="79"/>
      <c r="G10" s="79"/>
      <c r="H10" s="72" t="s">
        <v>39</v>
      </c>
    </row>
    <row r="11" spans="1:8" x14ac:dyDescent="0.2">
      <c r="A11" s="72"/>
      <c r="B11" s="78"/>
      <c r="C11" s="72"/>
      <c r="D11" s="72" t="s">
        <v>6</v>
      </c>
      <c r="E11" s="72" t="s">
        <v>7</v>
      </c>
      <c r="F11" s="72" t="s">
        <v>8</v>
      </c>
      <c r="G11" s="72" t="s">
        <v>9</v>
      </c>
      <c r="H11" s="72"/>
    </row>
    <row r="12" spans="1:8" ht="12" customHeight="1" x14ac:dyDescent="0.2">
      <c r="A12" s="72"/>
      <c r="B12" s="78"/>
      <c r="C12" s="72"/>
      <c r="D12" s="72"/>
      <c r="E12" s="72"/>
      <c r="F12" s="72"/>
      <c r="G12" s="72"/>
      <c r="H12" s="72"/>
    </row>
    <row r="13" spans="1:8" ht="4.5" customHeight="1" x14ac:dyDescent="0.2">
      <c r="A13" s="72"/>
      <c r="B13" s="78"/>
      <c r="C13" s="72"/>
      <c r="D13" s="72"/>
      <c r="E13" s="72"/>
      <c r="F13" s="72"/>
      <c r="G13" s="72"/>
      <c r="H13" s="72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3" t="s">
        <v>46</v>
      </c>
      <c r="C15" s="74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35</v>
      </c>
      <c r="C16" s="9" t="s">
        <v>42</v>
      </c>
      <c r="D16" s="39">
        <v>0</v>
      </c>
      <c r="E16" s="39">
        <v>1268.9609499999999</v>
      </c>
      <c r="F16" s="39">
        <v>3916.6666700000001</v>
      </c>
      <c r="G16" s="39">
        <v>0</v>
      </c>
      <c r="H16" s="40">
        <f>SUM(D16:G16)</f>
        <v>5185.6276200000002</v>
      </c>
    </row>
    <row r="17" spans="1:8" ht="40.5" customHeight="1" x14ac:dyDescent="0.2">
      <c r="A17" s="24">
        <v>2</v>
      </c>
      <c r="B17" s="8" t="s">
        <v>43</v>
      </c>
      <c r="C17" s="9" t="s">
        <v>44</v>
      </c>
      <c r="D17" s="39">
        <v>13.044930000000001</v>
      </c>
      <c r="E17" s="39">
        <v>7353.6716500000002</v>
      </c>
      <c r="F17" s="39">
        <v>9448.5</v>
      </c>
      <c r="G17" s="39">
        <v>0</v>
      </c>
      <c r="H17" s="40">
        <f>SUM(D17:G17)</f>
        <v>16815.21658</v>
      </c>
    </row>
    <row r="18" spans="1:8" ht="18.75" customHeight="1" x14ac:dyDescent="0.2">
      <c r="A18" s="24"/>
      <c r="B18" s="18"/>
      <c r="C18" s="25" t="s">
        <v>29</v>
      </c>
      <c r="D18" s="41">
        <f>SUM(D16:D17)</f>
        <v>13.044930000000001</v>
      </c>
      <c r="E18" s="41">
        <f>SUM(E16:E17)</f>
        <v>8622.6326000000008</v>
      </c>
      <c r="F18" s="41">
        <f>SUM(F16:F17)</f>
        <v>13365.166670000001</v>
      </c>
      <c r="G18" s="42">
        <f>SUM(G16:G17)</f>
        <v>0</v>
      </c>
      <c r="H18" s="40">
        <f>SUM(H16:H17)</f>
        <v>22000.8442</v>
      </c>
    </row>
    <row r="19" spans="1:8" ht="16.5" customHeight="1" x14ac:dyDescent="0.2">
      <c r="A19" s="26"/>
      <c r="B19" s="18"/>
      <c r="C19" s="27" t="s">
        <v>10</v>
      </c>
      <c r="D19" s="40">
        <f>D18</f>
        <v>13.044930000000001</v>
      </c>
      <c r="E19" s="40">
        <f>E18</f>
        <v>8622.6326000000008</v>
      </c>
      <c r="F19" s="40">
        <f>F18</f>
        <v>13365.166670000001</v>
      </c>
      <c r="G19" s="40">
        <f>G18</f>
        <v>0</v>
      </c>
      <c r="H19" s="40">
        <f>H18</f>
        <v>22000.8442</v>
      </c>
    </row>
    <row r="20" spans="1:8" ht="18.75" customHeight="1" x14ac:dyDescent="0.2">
      <c r="A20" s="24"/>
      <c r="B20" s="13"/>
      <c r="C20" s="14" t="s">
        <v>11</v>
      </c>
      <c r="D20" s="7"/>
      <c r="E20" s="7"/>
      <c r="F20" s="7"/>
      <c r="G20" s="7"/>
      <c r="H20" s="7"/>
    </row>
    <row r="21" spans="1:8" ht="22.5" customHeight="1" x14ac:dyDescent="0.2">
      <c r="A21" s="24">
        <v>3</v>
      </c>
      <c r="B21" s="37" t="s">
        <v>30</v>
      </c>
      <c r="C21" s="17" t="s">
        <v>31</v>
      </c>
      <c r="D21" s="43">
        <f>D19*0.025</f>
        <v>0.32612325000000003</v>
      </c>
      <c r="E21" s="43">
        <f>E19*0.025</f>
        <v>215.56581500000004</v>
      </c>
      <c r="F21" s="43">
        <v>0</v>
      </c>
      <c r="G21" s="43">
        <f>G19*0.025</f>
        <v>0</v>
      </c>
      <c r="H21" s="43">
        <f>SUM(D21:G21)</f>
        <v>215.89193825000004</v>
      </c>
    </row>
    <row r="22" spans="1:8" ht="15.75" customHeight="1" x14ac:dyDescent="0.2">
      <c r="A22" s="24"/>
      <c r="B22" s="8"/>
      <c r="C22" s="15" t="s">
        <v>12</v>
      </c>
      <c r="D22" s="7">
        <f>D21</f>
        <v>0.32612325000000003</v>
      </c>
      <c r="E22" s="7">
        <f>E21</f>
        <v>215.56581500000004</v>
      </c>
      <c r="F22" s="7">
        <f>F21</f>
        <v>0</v>
      </c>
      <c r="G22" s="7">
        <f>G21</f>
        <v>0</v>
      </c>
      <c r="H22" s="7">
        <f>H21</f>
        <v>215.89193825000004</v>
      </c>
    </row>
    <row r="23" spans="1:8" ht="15.75" customHeight="1" x14ac:dyDescent="0.2">
      <c r="A23" s="24"/>
      <c r="B23" s="8"/>
      <c r="C23" s="15" t="s">
        <v>13</v>
      </c>
      <c r="D23" s="7">
        <f>D19+D22</f>
        <v>13.371053250000001</v>
      </c>
      <c r="E23" s="7">
        <f>E19+E22</f>
        <v>8838.1984150000008</v>
      </c>
      <c r="F23" s="7">
        <f>F19+F22</f>
        <v>13365.166670000001</v>
      </c>
      <c r="G23" s="7">
        <f>G19+G22</f>
        <v>0</v>
      </c>
      <c r="H23" s="7">
        <f>H19+H22</f>
        <v>22216.736138249998</v>
      </c>
    </row>
    <row r="24" spans="1:8" ht="15.75" customHeight="1" x14ac:dyDescent="0.2">
      <c r="A24" s="24"/>
      <c r="B24" s="8"/>
      <c r="C24" s="34" t="s">
        <v>14</v>
      </c>
      <c r="D24" s="43"/>
      <c r="E24" s="43"/>
      <c r="F24" s="43"/>
      <c r="G24" s="43"/>
      <c r="H24" s="43"/>
    </row>
    <row r="25" spans="1:8" ht="15.75" customHeight="1" x14ac:dyDescent="0.2">
      <c r="A25" s="24">
        <v>4</v>
      </c>
      <c r="B25" s="8" t="s">
        <v>34</v>
      </c>
      <c r="C25" s="9" t="s">
        <v>33</v>
      </c>
      <c r="D25" s="43"/>
      <c r="E25" s="43"/>
      <c r="F25" s="43"/>
      <c r="G25" s="43">
        <v>0</v>
      </c>
      <c r="H25" s="43">
        <f>SUM(D25:G25)</f>
        <v>0</v>
      </c>
    </row>
    <row r="26" spans="1:8" ht="24.75" customHeight="1" x14ac:dyDescent="0.2">
      <c r="A26" s="24">
        <v>5</v>
      </c>
      <c r="B26" s="16" t="s">
        <v>32</v>
      </c>
      <c r="C26" s="19" t="s">
        <v>15</v>
      </c>
      <c r="D26" s="43">
        <f>D23*0.00756</f>
        <v>0.10108516257000001</v>
      </c>
      <c r="E26" s="43">
        <f>E23*0.00756</f>
        <v>66.816780017400006</v>
      </c>
      <c r="F26" s="43">
        <v>0</v>
      </c>
      <c r="G26" s="43">
        <v>0</v>
      </c>
      <c r="H26" s="7">
        <f>D26+E26</f>
        <v>66.917865179970008</v>
      </c>
    </row>
    <row r="27" spans="1:8" ht="16.5" customHeight="1" x14ac:dyDescent="0.2">
      <c r="A27" s="24"/>
      <c r="B27" s="8"/>
      <c r="C27" s="15" t="s">
        <v>16</v>
      </c>
      <c r="D27" s="7">
        <f>SUM(D25:D26)</f>
        <v>0.10108516257000001</v>
      </c>
      <c r="E27" s="7">
        <f>SUM(E25:E26)</f>
        <v>66.816780017400006</v>
      </c>
      <c r="F27" s="7">
        <f>SUM(F25:F26)</f>
        <v>0</v>
      </c>
      <c r="G27" s="7">
        <f>SUM(G25:G26)</f>
        <v>0</v>
      </c>
      <c r="H27" s="7">
        <f>SUM(H25:H26)</f>
        <v>66.917865179970008</v>
      </c>
    </row>
    <row r="28" spans="1:8" ht="16.5" customHeight="1" x14ac:dyDescent="0.2">
      <c r="A28" s="24"/>
      <c r="B28" s="20"/>
      <c r="C28" s="15" t="s">
        <v>17</v>
      </c>
      <c r="D28" s="7">
        <f>D23+D27</f>
        <v>13.472138412570001</v>
      </c>
      <c r="E28" s="7">
        <f>E23+E27</f>
        <v>8905.0151950174004</v>
      </c>
      <c r="F28" s="7">
        <f>F23+F27</f>
        <v>13365.166670000001</v>
      </c>
      <c r="G28" s="7">
        <f>G23+G27</f>
        <v>0</v>
      </c>
      <c r="H28" s="7">
        <f>H23+H27</f>
        <v>22283.654003429969</v>
      </c>
    </row>
    <row r="29" spans="1:8" ht="16.5" customHeight="1" x14ac:dyDescent="0.2">
      <c r="A29" s="24"/>
      <c r="B29" s="8"/>
      <c r="C29" s="14" t="s">
        <v>25</v>
      </c>
      <c r="D29" s="43"/>
      <c r="E29" s="43"/>
      <c r="F29" s="43"/>
      <c r="G29" s="43"/>
      <c r="H29" s="43"/>
    </row>
    <row r="30" spans="1:8" ht="21.75" customHeight="1" x14ac:dyDescent="0.2">
      <c r="A30" s="24">
        <v>6</v>
      </c>
      <c r="B30" s="16" t="s">
        <v>26</v>
      </c>
      <c r="C30" s="19" t="s">
        <v>47</v>
      </c>
      <c r="D30" s="43">
        <v>0</v>
      </c>
      <c r="E30" s="43">
        <v>0</v>
      </c>
      <c r="F30" s="43">
        <v>0</v>
      </c>
      <c r="G30" s="43">
        <v>4687.8993</v>
      </c>
      <c r="H30" s="43">
        <f>SUM(D30:G30)</f>
        <v>4687.8993</v>
      </c>
    </row>
    <row r="31" spans="1:8" ht="17.25" customHeight="1" x14ac:dyDescent="0.2">
      <c r="A31" s="24"/>
      <c r="B31" s="8"/>
      <c r="C31" s="15" t="s">
        <v>27</v>
      </c>
      <c r="D31" s="7">
        <f>D30</f>
        <v>0</v>
      </c>
      <c r="E31" s="7">
        <f>E30</f>
        <v>0</v>
      </c>
      <c r="F31" s="7">
        <f>F30</f>
        <v>0</v>
      </c>
      <c r="G31" s="7">
        <f>G30</f>
        <v>4687.8993</v>
      </c>
      <c r="H31" s="7">
        <f>SUM(D31:G31)</f>
        <v>4687.8993</v>
      </c>
    </row>
    <row r="32" spans="1:8" ht="17.25" customHeight="1" x14ac:dyDescent="0.2">
      <c r="A32" s="10"/>
      <c r="B32" s="31"/>
      <c r="C32" s="12" t="s">
        <v>28</v>
      </c>
      <c r="D32" s="44">
        <f>D28+D31</f>
        <v>13.472138412570001</v>
      </c>
      <c r="E32" s="44">
        <f>E28+E31</f>
        <v>8905.0151950174004</v>
      </c>
      <c r="F32" s="44">
        <f>F28+F31</f>
        <v>13365.166670000001</v>
      </c>
      <c r="G32" s="44">
        <f>G28+G31</f>
        <v>4687.8993</v>
      </c>
      <c r="H32" s="44">
        <f>H28+H31</f>
        <v>26971.55330342997</v>
      </c>
    </row>
    <row r="33" spans="1:9" ht="18" customHeight="1" x14ac:dyDescent="0.2">
      <c r="A33" s="10"/>
      <c r="B33" s="11"/>
      <c r="C33" s="12" t="s">
        <v>18</v>
      </c>
      <c r="D33" s="44">
        <f>D32*0.2</f>
        <v>2.6944276825140001</v>
      </c>
      <c r="E33" s="44">
        <f>E32*0.2</f>
        <v>1781.0030390034801</v>
      </c>
      <c r="F33" s="44">
        <f>F32*0.2</f>
        <v>2673.0333340000002</v>
      </c>
      <c r="G33" s="44">
        <f>G32*0.2</f>
        <v>937.57986000000005</v>
      </c>
      <c r="H33" s="44">
        <f>H32*0.2</f>
        <v>5394.3106606859947</v>
      </c>
    </row>
    <row r="34" spans="1:9" ht="18" customHeight="1" x14ac:dyDescent="0.2">
      <c r="A34" s="10"/>
      <c r="B34" s="21"/>
      <c r="C34" s="22" t="s">
        <v>19</v>
      </c>
      <c r="D34" s="45">
        <f>D32+D33</f>
        <v>16.166566095084001</v>
      </c>
      <c r="E34" s="45">
        <f>SUM(E32:E33)</f>
        <v>10686.018234020881</v>
      </c>
      <c r="F34" s="45">
        <f>SUM(F32:F33)</f>
        <v>16038.200004</v>
      </c>
      <c r="G34" s="45">
        <f>SUM(G32:G33)</f>
        <v>5625.4791599999999</v>
      </c>
      <c r="H34" s="45">
        <f>SUM(H32:H33)</f>
        <v>32365.863964115964</v>
      </c>
      <c r="I34" s="33"/>
    </row>
    <row r="35" spans="1:9" ht="6" customHeight="1" x14ac:dyDescent="0.2"/>
    <row r="36" spans="1:9" ht="16.5" customHeight="1" x14ac:dyDescent="0.2">
      <c r="B36" s="29" t="s">
        <v>20</v>
      </c>
      <c r="C36" s="30"/>
      <c r="D36" s="30" t="s">
        <v>21</v>
      </c>
      <c r="E36" s="4"/>
    </row>
    <row r="37" spans="1:9" ht="9.75" customHeight="1" x14ac:dyDescent="0.2">
      <c r="B37" s="67"/>
      <c r="C37" s="68"/>
      <c r="D37" s="69" t="s">
        <v>22</v>
      </c>
      <c r="E37" s="70"/>
      <c r="F37" s="70"/>
      <c r="G37" s="70"/>
      <c r="H37" s="70"/>
    </row>
    <row r="38" spans="1:9" ht="9" customHeight="1" x14ac:dyDescent="0.2">
      <c r="B38" s="68"/>
      <c r="C38" s="68"/>
      <c r="D38" s="70"/>
      <c r="E38" s="70"/>
      <c r="F38" s="70"/>
      <c r="G38" s="70"/>
      <c r="H38" s="70"/>
    </row>
    <row r="39" spans="1:9" ht="18" customHeight="1" x14ac:dyDescent="0.2">
      <c r="B39" s="67" t="s">
        <v>23</v>
      </c>
      <c r="C39" s="67"/>
      <c r="D39" s="71" t="s">
        <v>24</v>
      </c>
      <c r="E39" s="71"/>
      <c r="F39" s="71"/>
      <c r="G39" s="71"/>
      <c r="H39" s="71"/>
    </row>
  </sheetData>
  <mergeCells count="25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C8:G8"/>
    <mergeCell ref="A9:H9"/>
    <mergeCell ref="A6:H6"/>
    <mergeCell ref="A7:H7"/>
    <mergeCell ref="B37:C38"/>
    <mergeCell ref="D37:H38"/>
    <mergeCell ref="B39:C39"/>
    <mergeCell ref="D39:H39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7"/>
  <sheetViews>
    <sheetView zoomScale="75" zoomScaleNormal="75" workbookViewId="0">
      <selection activeCell="F18" sqref="F18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4"/>
      <c r="B1" s="84"/>
      <c r="C1" s="84"/>
      <c r="D1" s="84"/>
      <c r="E1" s="84"/>
      <c r="F1" s="84"/>
      <c r="G1" s="84"/>
      <c r="H1" s="84"/>
    </row>
    <row r="2" spans="1:8" ht="15" customHeight="1" x14ac:dyDescent="0.2">
      <c r="A2" s="32"/>
      <c r="B2" s="85"/>
      <c r="C2" s="86"/>
      <c r="D2" s="85" t="s">
        <v>0</v>
      </c>
      <c r="E2" s="85"/>
      <c r="F2" s="85"/>
      <c r="G2" s="85"/>
      <c r="H2" s="85"/>
    </row>
    <row r="3" spans="1:8" ht="15" customHeight="1" x14ac:dyDescent="0.2">
      <c r="A3" s="32"/>
      <c r="B3" s="75"/>
      <c r="C3" s="76"/>
      <c r="D3" s="87" t="s">
        <v>36</v>
      </c>
      <c r="E3" s="87"/>
      <c r="F3" s="87"/>
      <c r="G3" s="87"/>
      <c r="H3" s="87"/>
    </row>
    <row r="4" spans="1:8" ht="15" customHeight="1" x14ac:dyDescent="0.2">
      <c r="A4" s="32"/>
      <c r="B4" s="75"/>
      <c r="C4" s="76"/>
      <c r="D4" s="77" t="s">
        <v>37</v>
      </c>
      <c r="E4" s="77"/>
      <c r="F4" s="77"/>
      <c r="G4" s="77"/>
      <c r="H4" s="77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88"/>
      <c r="B6" s="88"/>
      <c r="C6" s="82" t="s">
        <v>1</v>
      </c>
      <c r="D6" s="82"/>
      <c r="E6" s="82"/>
      <c r="F6" s="82"/>
      <c r="G6" s="82"/>
      <c r="H6" s="5"/>
    </row>
    <row r="7" spans="1:8" ht="39" customHeight="1" x14ac:dyDescent="0.2">
      <c r="A7" s="83" t="s">
        <v>45</v>
      </c>
      <c r="B7" s="83"/>
      <c r="C7" s="83"/>
      <c r="D7" s="83"/>
      <c r="E7" s="83"/>
      <c r="F7" s="83"/>
      <c r="G7" s="83"/>
      <c r="H7" s="83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2.75" customHeight="1" x14ac:dyDescent="0.2">
      <c r="A9" s="81" t="s">
        <v>40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72" t="s">
        <v>3</v>
      </c>
      <c r="B10" s="78" t="s">
        <v>4</v>
      </c>
      <c r="C10" s="72" t="s">
        <v>5</v>
      </c>
      <c r="D10" s="79" t="s">
        <v>38</v>
      </c>
      <c r="E10" s="79"/>
      <c r="F10" s="79"/>
      <c r="G10" s="79"/>
      <c r="H10" s="72" t="s">
        <v>39</v>
      </c>
    </row>
    <row r="11" spans="1:8" x14ac:dyDescent="0.2">
      <c r="A11" s="72"/>
      <c r="B11" s="78"/>
      <c r="C11" s="72"/>
      <c r="D11" s="72" t="s">
        <v>6</v>
      </c>
      <c r="E11" s="72" t="s">
        <v>7</v>
      </c>
      <c r="F11" s="72" t="s">
        <v>8</v>
      </c>
      <c r="G11" s="72" t="s">
        <v>9</v>
      </c>
      <c r="H11" s="72"/>
    </row>
    <row r="12" spans="1:8" ht="12" customHeight="1" x14ac:dyDescent="0.2">
      <c r="A12" s="72"/>
      <c r="B12" s="78"/>
      <c r="C12" s="72"/>
      <c r="D12" s="72"/>
      <c r="E12" s="72"/>
      <c r="F12" s="72"/>
      <c r="G12" s="72"/>
      <c r="H12" s="72"/>
    </row>
    <row r="13" spans="1:8" ht="4.5" customHeight="1" x14ac:dyDescent="0.2">
      <c r="A13" s="72"/>
      <c r="B13" s="78"/>
      <c r="C13" s="72"/>
      <c r="D13" s="72"/>
      <c r="E13" s="72"/>
      <c r="F13" s="72"/>
      <c r="G13" s="72"/>
      <c r="H13" s="72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3" t="s">
        <v>46</v>
      </c>
      <c r="C15" s="74"/>
      <c r="D15" s="7"/>
      <c r="E15" s="7"/>
      <c r="F15" s="7"/>
      <c r="G15" s="23"/>
      <c r="H15" s="7"/>
    </row>
    <row r="16" spans="1:8" ht="21.75" customHeight="1" x14ac:dyDescent="0.2">
      <c r="A16" s="24">
        <v>1</v>
      </c>
      <c r="B16" s="8" t="s">
        <v>35</v>
      </c>
      <c r="C16" s="9" t="s">
        <v>42</v>
      </c>
      <c r="D16" s="39">
        <v>0</v>
      </c>
      <c r="E16" s="39">
        <v>40.28492</v>
      </c>
      <c r="F16" s="39">
        <v>605.35807</v>
      </c>
      <c r="G16" s="39">
        <v>0</v>
      </c>
      <c r="H16" s="40">
        <f>SUM(D16:G16)</f>
        <v>645.64299000000005</v>
      </c>
    </row>
    <row r="17" spans="1:8" ht="42.75" customHeight="1" x14ac:dyDescent="0.2">
      <c r="A17" s="24">
        <v>2</v>
      </c>
      <c r="B17" s="8" t="s">
        <v>43</v>
      </c>
      <c r="C17" s="9" t="s">
        <v>44</v>
      </c>
      <c r="D17" s="39">
        <v>1.2903</v>
      </c>
      <c r="E17" s="39">
        <v>303.13641000000001</v>
      </c>
      <c r="F17" s="39">
        <v>1460.3554899999999</v>
      </c>
      <c r="G17" s="39">
        <v>0</v>
      </c>
      <c r="H17" s="40">
        <f>SUM(D17:G17)</f>
        <v>1764.7821999999999</v>
      </c>
    </row>
    <row r="18" spans="1:8" ht="18.75" customHeight="1" x14ac:dyDescent="0.2">
      <c r="A18" s="24"/>
      <c r="B18" s="18"/>
      <c r="C18" s="25" t="s">
        <v>29</v>
      </c>
      <c r="D18" s="41">
        <f>SUM(D16:D16)</f>
        <v>0</v>
      </c>
      <c r="E18" s="41">
        <f>SUM(E16:E16)</f>
        <v>40.28492</v>
      </c>
      <c r="F18" s="41">
        <f>SUM(F16:F16)</f>
        <v>605.35807</v>
      </c>
      <c r="G18" s="42">
        <f>SUM(G16:G16)</f>
        <v>0</v>
      </c>
      <c r="H18" s="40">
        <f>SUM(H16:H16)</f>
        <v>645.64299000000005</v>
      </c>
    </row>
    <row r="19" spans="1:8" ht="16.5" customHeight="1" x14ac:dyDescent="0.2">
      <c r="A19" s="26"/>
      <c r="B19" s="18"/>
      <c r="C19" s="27" t="s">
        <v>10</v>
      </c>
      <c r="D19" s="40">
        <f>D18</f>
        <v>0</v>
      </c>
      <c r="E19" s="40">
        <f>E18</f>
        <v>40.28492</v>
      </c>
      <c r="F19" s="40">
        <f>F18</f>
        <v>605.35807</v>
      </c>
      <c r="G19" s="40">
        <f>G18</f>
        <v>0</v>
      </c>
      <c r="H19" s="40">
        <f>H18</f>
        <v>645.64299000000005</v>
      </c>
    </row>
    <row r="20" spans="1:8" ht="18.75" customHeight="1" x14ac:dyDescent="0.2">
      <c r="A20" s="24"/>
      <c r="B20" s="13"/>
      <c r="C20" s="14" t="s">
        <v>11</v>
      </c>
      <c r="D20" s="7"/>
      <c r="E20" s="7"/>
      <c r="F20" s="7"/>
      <c r="G20" s="7"/>
      <c r="H20" s="7"/>
    </row>
    <row r="21" spans="1:8" ht="22.5" customHeight="1" x14ac:dyDescent="0.2">
      <c r="A21" s="24">
        <v>3</v>
      </c>
      <c r="B21" s="37" t="s">
        <v>30</v>
      </c>
      <c r="C21" s="17" t="s">
        <v>31</v>
      </c>
      <c r="D21" s="43">
        <f>D19*0.025</f>
        <v>0</v>
      </c>
      <c r="E21" s="43">
        <f>E19*0.025</f>
        <v>1.007123</v>
      </c>
      <c r="F21" s="43">
        <v>0</v>
      </c>
      <c r="G21" s="43">
        <f>G19*0.025</f>
        <v>0</v>
      </c>
      <c r="H21" s="43">
        <f>SUM(D21:G21)</f>
        <v>1.007123</v>
      </c>
    </row>
    <row r="22" spans="1:8" ht="15.75" customHeight="1" x14ac:dyDescent="0.2">
      <c r="A22" s="24"/>
      <c r="B22" s="8"/>
      <c r="C22" s="15" t="s">
        <v>12</v>
      </c>
      <c r="D22" s="7">
        <f>D21</f>
        <v>0</v>
      </c>
      <c r="E22" s="7">
        <f>E21</f>
        <v>1.007123</v>
      </c>
      <c r="F22" s="7">
        <f>F21</f>
        <v>0</v>
      </c>
      <c r="G22" s="7">
        <f>G21</f>
        <v>0</v>
      </c>
      <c r="H22" s="7">
        <f>H21</f>
        <v>1.007123</v>
      </c>
    </row>
    <row r="23" spans="1:8" ht="15.75" customHeight="1" x14ac:dyDescent="0.2">
      <c r="A23" s="24"/>
      <c r="B23" s="8"/>
      <c r="C23" s="15" t="s">
        <v>13</v>
      </c>
      <c r="D23" s="7">
        <f>D19+D22</f>
        <v>0</v>
      </c>
      <c r="E23" s="7">
        <f>E19+E22</f>
        <v>41.292043</v>
      </c>
      <c r="F23" s="7">
        <f>F19+F22</f>
        <v>605.35807</v>
      </c>
      <c r="G23" s="7">
        <f>G19+G22</f>
        <v>0</v>
      </c>
      <c r="H23" s="7">
        <f>H19+H22</f>
        <v>646.65011300000003</v>
      </c>
    </row>
    <row r="24" spans="1:8" ht="15.75" customHeight="1" x14ac:dyDescent="0.2">
      <c r="A24" s="24"/>
      <c r="B24" s="8"/>
      <c r="C24" s="34" t="s">
        <v>14</v>
      </c>
      <c r="D24" s="43"/>
      <c r="E24" s="43"/>
      <c r="F24" s="43"/>
      <c r="G24" s="43"/>
      <c r="H24" s="43"/>
    </row>
    <row r="25" spans="1:8" ht="15.75" customHeight="1" x14ac:dyDescent="0.2">
      <c r="A25" s="24">
        <v>4</v>
      </c>
      <c r="B25" s="8" t="s">
        <v>34</v>
      </c>
      <c r="C25" s="9" t="s">
        <v>33</v>
      </c>
      <c r="D25" s="43"/>
      <c r="E25" s="43"/>
      <c r="F25" s="43"/>
      <c r="G25" s="43">
        <v>0</v>
      </c>
      <c r="H25" s="43">
        <f>SUM(D25:G25)</f>
        <v>0</v>
      </c>
    </row>
    <row r="26" spans="1:8" ht="24.75" customHeight="1" x14ac:dyDescent="0.2">
      <c r="A26" s="24">
        <v>5</v>
      </c>
      <c r="B26" s="16" t="s">
        <v>32</v>
      </c>
      <c r="C26" s="19" t="s">
        <v>15</v>
      </c>
      <c r="D26" s="43">
        <f>D23*0.00756</f>
        <v>0</v>
      </c>
      <c r="E26" s="43">
        <f>E23*0.00756</f>
        <v>0.31216784508000001</v>
      </c>
      <c r="F26" s="43">
        <v>0</v>
      </c>
      <c r="G26" s="43">
        <v>0</v>
      </c>
      <c r="H26" s="7">
        <f>D26+E26</f>
        <v>0.31216784508000001</v>
      </c>
    </row>
    <row r="27" spans="1:8" ht="16.5" customHeight="1" x14ac:dyDescent="0.2">
      <c r="A27" s="24"/>
      <c r="B27" s="8"/>
      <c r="C27" s="15" t="s">
        <v>16</v>
      </c>
      <c r="D27" s="7">
        <f>SUM(D25:D26)</f>
        <v>0</v>
      </c>
      <c r="E27" s="7">
        <f>SUM(E25:E26)</f>
        <v>0.31216784508000001</v>
      </c>
      <c r="F27" s="7">
        <f>SUM(F25:F26)</f>
        <v>0</v>
      </c>
      <c r="G27" s="7">
        <f>SUM(G25:G26)</f>
        <v>0</v>
      </c>
      <c r="H27" s="7">
        <f>SUM(H25:H26)</f>
        <v>0.31216784508000001</v>
      </c>
    </row>
    <row r="28" spans="1:8" ht="16.5" customHeight="1" x14ac:dyDescent="0.2">
      <c r="A28" s="24"/>
      <c r="B28" s="20"/>
      <c r="C28" s="15" t="s">
        <v>17</v>
      </c>
      <c r="D28" s="7">
        <f>D23+D27</f>
        <v>0</v>
      </c>
      <c r="E28" s="7">
        <f>E23+E27</f>
        <v>41.604210845079997</v>
      </c>
      <c r="F28" s="7">
        <f>F23+F27</f>
        <v>605.35807</v>
      </c>
      <c r="G28" s="7">
        <f>G23+G27</f>
        <v>0</v>
      </c>
      <c r="H28" s="7">
        <f>H23+H27</f>
        <v>646.96228084508004</v>
      </c>
    </row>
    <row r="29" spans="1:8" ht="16.5" customHeight="1" x14ac:dyDescent="0.2">
      <c r="A29" s="24"/>
      <c r="B29" s="8"/>
      <c r="C29" s="14" t="s">
        <v>25</v>
      </c>
      <c r="D29" s="43"/>
      <c r="E29" s="43"/>
      <c r="F29" s="43"/>
      <c r="G29" s="43"/>
      <c r="H29" s="43"/>
    </row>
    <row r="30" spans="1:8" ht="18" customHeight="1" x14ac:dyDescent="0.2">
      <c r="A30" s="24">
        <v>6</v>
      </c>
      <c r="B30" s="16" t="s">
        <v>26</v>
      </c>
      <c r="C30" s="19" t="s">
        <v>47</v>
      </c>
      <c r="D30" s="43">
        <v>0</v>
      </c>
      <c r="E30" s="43">
        <v>0</v>
      </c>
      <c r="F30" s="43">
        <v>0</v>
      </c>
      <c r="G30" s="43">
        <v>694.78151000000003</v>
      </c>
      <c r="H30" s="43">
        <f>SUM(D30:G30)</f>
        <v>694.78151000000003</v>
      </c>
    </row>
    <row r="31" spans="1:8" ht="17.25" customHeight="1" x14ac:dyDescent="0.2">
      <c r="A31" s="24"/>
      <c r="B31" s="8"/>
      <c r="C31" s="15" t="s">
        <v>27</v>
      </c>
      <c r="D31" s="7">
        <f>D30</f>
        <v>0</v>
      </c>
      <c r="E31" s="7">
        <f>E30</f>
        <v>0</v>
      </c>
      <c r="F31" s="7">
        <f>F30</f>
        <v>0</v>
      </c>
      <c r="G31" s="7">
        <f>G30</f>
        <v>694.78151000000003</v>
      </c>
      <c r="H31" s="7">
        <f>SUM(D31:G31)</f>
        <v>694.78151000000003</v>
      </c>
    </row>
    <row r="32" spans="1:8" ht="17.25" customHeight="1" x14ac:dyDescent="0.2">
      <c r="A32" s="10"/>
      <c r="B32" s="31"/>
      <c r="C32" s="12" t="s">
        <v>28</v>
      </c>
      <c r="D32" s="44">
        <f>D28+D31</f>
        <v>0</v>
      </c>
      <c r="E32" s="44">
        <f>E28+E31</f>
        <v>41.604210845079997</v>
      </c>
      <c r="F32" s="44">
        <f>F28+F31</f>
        <v>605.35807</v>
      </c>
      <c r="G32" s="44">
        <f>G28+G31</f>
        <v>694.78151000000003</v>
      </c>
      <c r="H32" s="44">
        <f>H28+H31</f>
        <v>1341.7437908450802</v>
      </c>
    </row>
    <row r="33" spans="2:8" ht="6" customHeight="1" x14ac:dyDescent="0.2"/>
    <row r="34" spans="2:8" ht="16.5" customHeight="1" x14ac:dyDescent="0.2">
      <c r="B34" s="29" t="s">
        <v>20</v>
      </c>
      <c r="C34" s="30"/>
      <c r="D34" s="30" t="s">
        <v>21</v>
      </c>
      <c r="E34" s="4"/>
    </row>
    <row r="35" spans="2:8" ht="9.75" customHeight="1" x14ac:dyDescent="0.2">
      <c r="B35" s="67"/>
      <c r="C35" s="68"/>
      <c r="D35" s="69" t="s">
        <v>22</v>
      </c>
      <c r="E35" s="70"/>
      <c r="F35" s="70"/>
      <c r="G35" s="70"/>
      <c r="H35" s="70"/>
    </row>
    <row r="36" spans="2:8" ht="9" customHeight="1" x14ac:dyDescent="0.2">
      <c r="B36" s="68"/>
      <c r="C36" s="68"/>
      <c r="D36" s="70"/>
      <c r="E36" s="70"/>
      <c r="F36" s="70"/>
      <c r="G36" s="70"/>
      <c r="H36" s="70"/>
    </row>
    <row r="37" spans="2:8" ht="18" customHeight="1" x14ac:dyDescent="0.2">
      <c r="B37" s="67" t="s">
        <v>23</v>
      </c>
      <c r="C37" s="67"/>
      <c r="D37" s="71" t="s">
        <v>24</v>
      </c>
      <c r="E37" s="71"/>
      <c r="F37" s="71"/>
      <c r="G37" s="71"/>
      <c r="H37" s="71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C8:G8"/>
    <mergeCell ref="A10:A13"/>
    <mergeCell ref="B10:B13"/>
    <mergeCell ref="C10:C13"/>
    <mergeCell ref="D10:G10"/>
    <mergeCell ref="H10:H13"/>
    <mergeCell ref="A7:H7"/>
    <mergeCell ref="B37:C37"/>
    <mergeCell ref="D37:H37"/>
    <mergeCell ref="A9:H9"/>
    <mergeCell ref="D11:D13"/>
    <mergeCell ref="E11:E13"/>
    <mergeCell ref="F11:F13"/>
    <mergeCell ref="G11:G13"/>
    <mergeCell ref="B15:C15"/>
    <mergeCell ref="B35:C36"/>
    <mergeCell ref="D35:H36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AF141-BF47-4689-BDFA-FB46729F4987}">
  <dimension ref="A6:L26"/>
  <sheetViews>
    <sheetView tabSelected="1" topLeftCell="A16" workbookViewId="0">
      <selection activeCell="D26" sqref="D26:I26"/>
    </sheetView>
  </sheetViews>
  <sheetFormatPr defaultColWidth="30.85546875" defaultRowHeight="15" x14ac:dyDescent="0.25"/>
  <cols>
    <col min="1" max="1" width="10" style="56" customWidth="1"/>
    <col min="2" max="2" width="35.5703125" style="65" customWidth="1"/>
    <col min="3" max="3" width="32.140625" style="56" customWidth="1"/>
    <col min="4" max="10" width="18.7109375" style="56" customWidth="1"/>
    <col min="11" max="16384" width="30.85546875" style="56"/>
  </cols>
  <sheetData>
    <row r="6" spans="1:12" ht="15.75" x14ac:dyDescent="0.25">
      <c r="A6" s="93" t="s">
        <v>48</v>
      </c>
      <c r="B6" s="93" t="s">
        <v>49</v>
      </c>
      <c r="C6" s="93" t="s">
        <v>50</v>
      </c>
      <c r="D6" s="99" t="s">
        <v>51</v>
      </c>
      <c r="E6" s="100"/>
      <c r="F6" s="100"/>
      <c r="G6" s="100"/>
      <c r="H6" s="101"/>
      <c r="I6" s="102" t="s">
        <v>52</v>
      </c>
      <c r="J6" s="102" t="s">
        <v>53</v>
      </c>
      <c r="K6" s="66" t="s">
        <v>82</v>
      </c>
    </row>
    <row r="7" spans="1:12" x14ac:dyDescent="0.25">
      <c r="A7" s="97"/>
      <c r="B7" s="97"/>
      <c r="C7" s="97"/>
      <c r="D7" s="89" t="s">
        <v>54</v>
      </c>
      <c r="E7" s="89" t="s">
        <v>55</v>
      </c>
      <c r="F7" s="91" t="s">
        <v>56</v>
      </c>
      <c r="G7" s="89" t="s">
        <v>57</v>
      </c>
      <c r="H7" s="89" t="s">
        <v>58</v>
      </c>
      <c r="I7" s="102"/>
      <c r="J7" s="102"/>
    </row>
    <row r="8" spans="1:12" x14ac:dyDescent="0.25">
      <c r="A8" s="94"/>
      <c r="B8" s="94"/>
      <c r="C8" s="94"/>
      <c r="D8" s="90"/>
      <c r="E8" s="90"/>
      <c r="F8" s="92"/>
      <c r="G8" s="90"/>
      <c r="H8" s="90"/>
      <c r="I8" s="102"/>
      <c r="J8" s="102"/>
    </row>
    <row r="9" spans="1:12" ht="40.5" customHeight="1" x14ac:dyDescent="0.25">
      <c r="A9" s="47">
        <v>1</v>
      </c>
      <c r="B9" s="64" t="s">
        <v>59</v>
      </c>
      <c r="C9" s="47"/>
      <c r="D9" s="46">
        <f>'Сводка ЕДП_4 квартал 2023'!G31</f>
        <v>4687.8993</v>
      </c>
      <c r="E9" s="46">
        <f>'Сводка ЕДП_4 квартал 2023'!D32+'Сводка ЕДП_4 квартал 2023'!E32</f>
        <v>8918.48733342997</v>
      </c>
      <c r="F9" s="46">
        <f>'Сводка ЕДП_4 квартал 2023'!F32</f>
        <v>13365.166670000001</v>
      </c>
      <c r="G9" s="46">
        <f>'Сводка ЕДП_4 квартал 2023'!G32-'Сводка ЕДП_4 квартал 2023'!G31</f>
        <v>0</v>
      </c>
      <c r="H9" s="57">
        <f>SUM(D9:G9)</f>
        <v>26971.553303429973</v>
      </c>
      <c r="I9" s="58">
        <f>H9*1.2</f>
        <v>32365.863964115968</v>
      </c>
      <c r="J9" s="59"/>
      <c r="K9" s="46">
        <v>5185628</v>
      </c>
      <c r="L9" s="46">
        <v>1268961</v>
      </c>
    </row>
    <row r="10" spans="1:12" ht="32.25" customHeight="1" x14ac:dyDescent="0.25">
      <c r="A10" s="47">
        <v>2</v>
      </c>
      <c r="B10" s="63" t="s">
        <v>60</v>
      </c>
      <c r="C10" s="49" t="s">
        <v>78</v>
      </c>
      <c r="D10" s="46">
        <f>'Сводка ЕДП_базовые цены'!G30</f>
        <v>694.78151000000003</v>
      </c>
      <c r="E10" s="46">
        <f>'Сводка ЕДП_базовые цены'!D32+'Сводка ЕДП_базовые цены'!E32</f>
        <v>41.604210845079997</v>
      </c>
      <c r="F10" s="46">
        <f>'Сводка ЕДП_базовые цены'!F32</f>
        <v>605.35807</v>
      </c>
      <c r="G10" s="46">
        <f>'Сводка ЕДП_базовые цены'!G32-'Сводка ЕДП_базовые цены'!G30</f>
        <v>0</v>
      </c>
      <c r="H10" s="57">
        <f>SUM(D10:G10)</f>
        <v>1341.7437908450802</v>
      </c>
      <c r="I10" s="58">
        <f>H10*1.2</f>
        <v>1610.0925490140962</v>
      </c>
      <c r="J10" s="60"/>
      <c r="K10" s="46">
        <v>645.64300000000003</v>
      </c>
      <c r="L10" s="46">
        <v>40.284999999999997</v>
      </c>
    </row>
    <row r="11" spans="1:12" ht="15.75" x14ac:dyDescent="0.25">
      <c r="A11" s="93">
        <v>3</v>
      </c>
      <c r="B11" s="95" t="s">
        <v>61</v>
      </c>
      <c r="C11" s="48" t="s">
        <v>62</v>
      </c>
      <c r="D11" s="46">
        <v>0</v>
      </c>
      <c r="E11" s="46">
        <v>0</v>
      </c>
      <c r="F11" s="46">
        <v>0</v>
      </c>
      <c r="G11" s="46">
        <v>0</v>
      </c>
      <c r="H11" s="57">
        <f>SUM(D11:G11)</f>
        <v>0</v>
      </c>
      <c r="I11" s="58">
        <v>0</v>
      </c>
      <c r="J11" s="93" t="s">
        <v>63</v>
      </c>
    </row>
    <row r="12" spans="1:12" ht="15.75" x14ac:dyDescent="0.25">
      <c r="A12" s="94"/>
      <c r="B12" s="96"/>
      <c r="C12" s="48" t="s">
        <v>64</v>
      </c>
      <c r="D12" s="46">
        <v>0</v>
      </c>
      <c r="E12" s="46">
        <v>0</v>
      </c>
      <c r="F12" s="46">
        <v>0</v>
      </c>
      <c r="G12" s="46">
        <v>0</v>
      </c>
      <c r="H12" s="57">
        <f>SUM(D12:G12)</f>
        <v>0</v>
      </c>
      <c r="I12" s="58">
        <v>0</v>
      </c>
      <c r="J12" s="94"/>
    </row>
    <row r="13" spans="1:12" ht="15.75" x14ac:dyDescent="0.25">
      <c r="A13" s="93">
        <v>4</v>
      </c>
      <c r="B13" s="95" t="s">
        <v>79</v>
      </c>
      <c r="C13" s="50" t="s">
        <v>65</v>
      </c>
      <c r="D13" s="51">
        <v>104.93539999999999</v>
      </c>
      <c r="E13" s="51">
        <v>104.93539999999999</v>
      </c>
      <c r="F13" s="51">
        <v>104.93539999999999</v>
      </c>
      <c r="G13" s="51">
        <v>104.93539999999999</v>
      </c>
      <c r="H13" s="61"/>
      <c r="I13" s="61"/>
      <c r="J13" s="60"/>
    </row>
    <row r="14" spans="1:12" ht="15.75" x14ac:dyDescent="0.25">
      <c r="A14" s="97"/>
      <c r="B14" s="98"/>
      <c r="C14" s="50" t="s">
        <v>66</v>
      </c>
      <c r="D14" s="51">
        <v>113.87439215858623</v>
      </c>
      <c r="E14" s="51">
        <v>113.87439215858623</v>
      </c>
      <c r="F14" s="51">
        <v>113.87439215858623</v>
      </c>
      <c r="G14" s="51">
        <v>113.87439215858623</v>
      </c>
      <c r="H14" s="61"/>
      <c r="I14" s="61"/>
      <c r="J14" s="60"/>
    </row>
    <row r="15" spans="1:12" ht="15.75" x14ac:dyDescent="0.25">
      <c r="A15" s="97"/>
      <c r="B15" s="98"/>
      <c r="C15" s="50" t="s">
        <v>67</v>
      </c>
      <c r="D15" s="51">
        <v>105.89170681014039</v>
      </c>
      <c r="E15" s="51">
        <v>105.89170681014039</v>
      </c>
      <c r="F15" s="51">
        <v>105.89170681014039</v>
      </c>
      <c r="G15" s="51">
        <v>105.89170681014039</v>
      </c>
      <c r="H15" s="61"/>
      <c r="I15" s="61"/>
      <c r="J15" s="60"/>
    </row>
    <row r="16" spans="1:12" ht="15.75" x14ac:dyDescent="0.25">
      <c r="A16" s="97"/>
      <c r="B16" s="98"/>
      <c r="C16" s="50" t="s">
        <v>68</v>
      </c>
      <c r="D16" s="51">
        <v>105.30227480021095</v>
      </c>
      <c r="E16" s="51">
        <v>105.30227480021095</v>
      </c>
      <c r="F16" s="51">
        <v>105.30227480021095</v>
      </c>
      <c r="G16" s="51">
        <v>105.30227480021095</v>
      </c>
      <c r="H16" s="61"/>
      <c r="I16" s="61"/>
      <c r="J16" s="60"/>
    </row>
    <row r="17" spans="1:12" ht="15.75" x14ac:dyDescent="0.25">
      <c r="A17" s="97"/>
      <c r="B17" s="98"/>
      <c r="C17" s="50" t="s">
        <v>69</v>
      </c>
      <c r="D17" s="51">
        <v>104.79425908912773</v>
      </c>
      <c r="E17" s="51">
        <v>104.79425908912773</v>
      </c>
      <c r="F17" s="51">
        <v>104.79425908912773</v>
      </c>
      <c r="G17" s="51">
        <v>104.79425908912773</v>
      </c>
      <c r="H17" s="61"/>
      <c r="I17" s="61"/>
      <c r="J17" s="60"/>
    </row>
    <row r="18" spans="1:12" ht="15.75" x14ac:dyDescent="0.25">
      <c r="A18" s="97"/>
      <c r="B18" s="98"/>
      <c r="C18" s="50" t="s">
        <v>70</v>
      </c>
      <c r="D18" s="51">
        <v>104.79425908912773</v>
      </c>
      <c r="E18" s="51">
        <v>104.79425908912773</v>
      </c>
      <c r="F18" s="51">
        <v>104.79425908912773</v>
      </c>
      <c r="G18" s="51">
        <v>104.79425908912773</v>
      </c>
      <c r="H18" s="61"/>
      <c r="I18" s="61"/>
      <c r="J18" s="60"/>
    </row>
    <row r="19" spans="1:12" ht="15.75" x14ac:dyDescent="0.25">
      <c r="A19" s="97"/>
      <c r="B19" s="98"/>
      <c r="C19" s="50" t="s">
        <v>71</v>
      </c>
      <c r="D19" s="51">
        <v>104.79425908912773</v>
      </c>
      <c r="E19" s="51">
        <v>104.79425908912773</v>
      </c>
      <c r="F19" s="51">
        <v>104.79425908912773</v>
      </c>
      <c r="G19" s="51">
        <v>104.79425908912773</v>
      </c>
      <c r="H19" s="61"/>
      <c r="I19" s="61"/>
      <c r="J19" s="60"/>
    </row>
    <row r="20" spans="1:12" ht="15.75" x14ac:dyDescent="0.25">
      <c r="A20" s="97"/>
      <c r="B20" s="98"/>
      <c r="C20" s="50" t="s">
        <v>72</v>
      </c>
      <c r="D20" s="51">
        <v>104.79425908912773</v>
      </c>
      <c r="E20" s="51">
        <v>104.79425908912773</v>
      </c>
      <c r="F20" s="51">
        <v>104.79425908912773</v>
      </c>
      <c r="G20" s="51">
        <v>104.79425908912773</v>
      </c>
      <c r="H20" s="61"/>
      <c r="I20" s="61"/>
      <c r="J20" s="60"/>
    </row>
    <row r="21" spans="1:12" ht="15.75" x14ac:dyDescent="0.25">
      <c r="A21" s="94"/>
      <c r="B21" s="96"/>
      <c r="C21" s="50" t="s">
        <v>73</v>
      </c>
      <c r="D21" s="51">
        <v>104.79425908912773</v>
      </c>
      <c r="E21" s="51">
        <v>104.79425908912773</v>
      </c>
      <c r="F21" s="51">
        <v>104.79425908912773</v>
      </c>
      <c r="G21" s="51">
        <v>104.79425908912773</v>
      </c>
      <c r="H21" s="61"/>
      <c r="I21" s="61"/>
      <c r="J21" s="62"/>
    </row>
    <row r="22" spans="1:12" ht="15.75" x14ac:dyDescent="0.25">
      <c r="A22" s="93">
        <v>5</v>
      </c>
      <c r="B22" s="95" t="s">
        <v>74</v>
      </c>
      <c r="C22" s="48" t="s">
        <v>75</v>
      </c>
      <c r="D22" s="52">
        <f>D11</f>
        <v>0</v>
      </c>
      <c r="E22" s="52"/>
      <c r="F22" s="52"/>
      <c r="G22" s="52">
        <f>G11</f>
        <v>0</v>
      </c>
      <c r="H22" s="57">
        <f>SUM(D22:G22)</f>
        <v>0</v>
      </c>
      <c r="I22" s="58"/>
      <c r="J22" s="93" t="s">
        <v>63</v>
      </c>
    </row>
    <row r="23" spans="1:12" ht="31.5" x14ac:dyDescent="0.25">
      <c r="A23" s="94"/>
      <c r="B23" s="96"/>
      <c r="C23" s="48" t="s">
        <v>76</v>
      </c>
      <c r="D23" s="52">
        <f>ROUND(D12*(100+D16)/200,8)</f>
        <v>0</v>
      </c>
      <c r="E23" s="52">
        <f>ROUND(E12*(100+E16)/200,8)</f>
        <v>0</v>
      </c>
      <c r="F23" s="52">
        <f t="shared" ref="F23:G23" si="0">ROUND(F12*(100+F16)/200,8)</f>
        <v>0</v>
      </c>
      <c r="G23" s="52">
        <f t="shared" si="0"/>
        <v>0</v>
      </c>
      <c r="H23" s="57">
        <f>SUM(D23:G23)</f>
        <v>0</v>
      </c>
      <c r="I23" s="58">
        <f>ROUND((H23+H22)*1.2,8)-I22</f>
        <v>0</v>
      </c>
      <c r="J23" s="94"/>
    </row>
    <row r="24" spans="1:12" ht="75.75" customHeight="1" x14ac:dyDescent="0.25">
      <c r="A24" s="49"/>
      <c r="B24" s="63" t="s">
        <v>74</v>
      </c>
      <c r="C24" s="48" t="s">
        <v>80</v>
      </c>
      <c r="D24" s="52">
        <f>D9*D16/100*D17/100</f>
        <v>5173.1315061657242</v>
      </c>
      <c r="E24" s="52">
        <f t="shared" ref="E24:G24" si="1">E9*E16/100*E17/100</f>
        <v>9841.6166516005396</v>
      </c>
      <c r="F24" s="52">
        <f t="shared" si="1"/>
        <v>14748.560146275549</v>
      </c>
      <c r="G24" s="52">
        <f t="shared" si="1"/>
        <v>0</v>
      </c>
      <c r="H24" s="57"/>
      <c r="I24" s="58"/>
      <c r="J24" s="49"/>
    </row>
    <row r="25" spans="1:12" ht="31.5" customHeight="1" x14ac:dyDescent="0.25">
      <c r="A25" s="47">
        <v>6</v>
      </c>
      <c r="B25" s="64"/>
      <c r="C25" s="53" t="s">
        <v>81</v>
      </c>
      <c r="D25" s="54">
        <f>SUM(D22:D24)</f>
        <v>5173.1315061657242</v>
      </c>
      <c r="E25" s="54">
        <f t="shared" ref="E25:G25" si="2">SUM(E22:E24)</f>
        <v>9841.6166516005396</v>
      </c>
      <c r="F25" s="54">
        <f t="shared" si="2"/>
        <v>14748.560146275549</v>
      </c>
      <c r="G25" s="54">
        <f t="shared" si="2"/>
        <v>0</v>
      </c>
      <c r="H25" s="57">
        <f>SUM(D25:G25)</f>
        <v>29763.308304041813</v>
      </c>
      <c r="I25" s="58">
        <f>SUM(I22:I23)</f>
        <v>0</v>
      </c>
      <c r="J25" s="55"/>
      <c r="K25" s="46">
        <f>K9*F16/100*F17/100</f>
        <v>5722378.803242458</v>
      </c>
      <c r="L25" s="46">
        <f>L9*G16/100*G17/100</f>
        <v>1400307.8370722604</v>
      </c>
    </row>
    <row r="26" spans="1:12" ht="74.25" customHeight="1" x14ac:dyDescent="0.25">
      <c r="A26" s="47">
        <v>7</v>
      </c>
      <c r="B26" s="64" t="s">
        <v>77</v>
      </c>
      <c r="C26" s="47"/>
      <c r="D26" s="46">
        <f>ROUND(D25,8)</f>
        <v>5173.1315061699997</v>
      </c>
      <c r="E26" s="46">
        <f t="shared" ref="E26:G26" si="3">ROUND(E25,8)</f>
        <v>9841.6166515999994</v>
      </c>
      <c r="F26" s="46">
        <f t="shared" si="3"/>
        <v>14748.56014628</v>
      </c>
      <c r="G26" s="46">
        <f t="shared" si="3"/>
        <v>0</v>
      </c>
      <c r="H26" s="57">
        <f>SUM(D26:G26)</f>
        <v>29763.308304049999</v>
      </c>
      <c r="I26" s="58">
        <f>ROUND(H26*1.2,8)</f>
        <v>35715.96996486</v>
      </c>
      <c r="J26" s="55"/>
    </row>
  </sheetData>
  <mergeCells count="19"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  <mergeCell ref="A22:A23"/>
    <mergeCell ref="B22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ЕДП_4 квартал 2023</vt:lpstr>
      <vt:lpstr>Сводка ЕДП_базовые цены</vt:lpstr>
      <vt:lpstr>в прогнознох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2024-03-25T08:51:27Z</dcterms:modified>
</cp:coreProperties>
</file>