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8_сметы\ТП-8\"/>
    </mc:Choice>
  </mc:AlternateContent>
  <xr:revisionPtr revIDLastSave="0" documentId="13_ncr:1_{41A17E81-D274-4284-A088-6465D2F11460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8_4 квартал 2023" sheetId="6" r:id="rId1"/>
    <sheet name="Сводка ТП-8_базовые цены" sheetId="7" r:id="rId2"/>
    <sheet name="в прогнозных ценах " sheetId="8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E24" i="8" l="1"/>
  <c r="F24" i="8"/>
  <c r="G24" i="8"/>
  <c r="D24" i="8"/>
  <c r="G9" i="8"/>
  <c r="F9" i="8"/>
  <c r="E9" i="8"/>
  <c r="D9" i="8"/>
  <c r="D25" i="8" s="1"/>
  <c r="G23" i="8"/>
  <c r="F23" i="8"/>
  <c r="E23" i="8"/>
  <c r="D23" i="8"/>
  <c r="H23" i="8" s="1"/>
  <c r="G22" i="8"/>
  <c r="D22" i="8"/>
  <c r="H12" i="8"/>
  <c r="H11" i="8"/>
  <c r="G10" i="8"/>
  <c r="F10" i="8"/>
  <c r="E10" i="8"/>
  <c r="D10" i="8"/>
  <c r="H10" i="8" s="1"/>
  <c r="I10" i="8" s="1"/>
  <c r="G30" i="7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9" i="8" l="1"/>
  <c r="I9" i="8" s="1"/>
  <c r="G25" i="8"/>
  <c r="G26" i="8" s="1"/>
  <c r="E25" i="8"/>
  <c r="E26" i="8" s="1"/>
  <c r="F25" i="8"/>
  <c r="F26" i="8" s="1"/>
  <c r="D26" i="8"/>
  <c r="H22" i="8"/>
  <c r="I23" i="8" s="1"/>
  <c r="I25" i="8" s="1"/>
  <c r="H30" i="7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H26" i="8" l="1"/>
  <c r="I26" i="8" s="1"/>
  <c r="H25" i="8"/>
  <c r="E25" i="7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<sst xmlns="http://schemas.openxmlformats.org/spreadsheetml/2006/main" count="124" uniqueCount="81">
  <si>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</si>
  <si>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</si>
  <si>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</si>
  <si>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</si>
  <si>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</si>
  <si>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</si>
  <si>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</si>
  <si>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</si>
  <si>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</si>
  <si>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</si>
  <si>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</si>
  <si>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</si>
  <si>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</si>
  <si>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</si>
  <si>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</si>
  <si>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</si>
  <si>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</si>
  <si>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</si>
  <si>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</si>
  <si>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</si>
  <si>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</si>
  <si>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</si>
  <si>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</si>
  <si>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</si>
  <si>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</si>
  <si>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</si>
  <si>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</si>
  <si>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</si>
  <si>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</si>
  <si>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</si>
  <si>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</si>
  <si>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</si>
  <si>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</si>
  <si>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</si>
  <si>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</si>
  <si>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</si>
  <si>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</si>
  <si>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</si>
  <si>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</si>
  <si>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</si>
  <si>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</si>
  <si>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</si>
  <si>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</si>
  <si>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</si>
  <si>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</si>
  <si>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15/0,4 кВ (ТП-8) по адресу: г. Калининград, ул. Заводская, 31А. ЗУ 39:15:151305:141</t>
  </si>
  <si>
    <t>Глава 2. Реконструкция ТП-8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</si>
  <si>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</si>
  <si>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</si>
  <si>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</si>
  <si>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</si>
  <si>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</si>
  <si>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</si>
  <si>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</si>
  <si>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</si>
  <si>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</si>
  <si>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</si>
  <si>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</si>
  <si>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</si>
  <si>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</si>
  <si>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</si>
  <si>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</si>
  <si>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</si>
  <si>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</si>
  <si>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</si>
  <si>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</si>
  <si>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</si>
  <si>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</si>
  <si>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</si>
  <si>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</si>
  <si>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</si>
  <si>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</si>
  <si>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</si>
  <si>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</si>
  <si>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</si>
  <si>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</si>
  <si>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</si>
  <si>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t>Оценка полной стоимости инвестиционного проекта в прогнозных ценах соответствующих лет, тыс. руб.</t>
  </si>
  <si>
    <t>Ф2029=Ф2023*((Кдеф2024/2023)/100*(Кдеф2025/2024)/100*(Кдеф2026/2025)/100*(Кдеф2027/2026)/100*(Кдеф2028/2027)/100*(Кдеф2029/2028)/100))</t>
  </si>
  <si>
    <r>
      <t>З=</t>
    </r>
    <r>
      <rPr>
        <sz val="9"/>
        <rFont val="Times New Roman"/>
        <family val="1"/>
        <charset val="204"/>
      </rPr>
      <t>Ф2029</t>
    </r>
  </si>
  <si>
    <t>Ф2024=Ф2023*((100+Кдеф2024/2023+)/200)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</si>
</sst>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5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4" fillId="0" borderId="3" xfId="0" applyFont="1" applyBorder="1"/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D97942CA-D6AF-4BC9-AA86-1B2B1ABC259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&#1055;&#1086;&#1083;&#1100;&#1079;&#1086;&#1074;&#1072;&#1090;&#1077;&#1083;&#1100;\Desktop\2024_&#1047;&#1069;&#1050;\15-03-2024_14-02-32\&#1058;&#1055;-7_&#1089;&#1084;&#1077;&#1090;&#1099;\&#1058;&#1055;-7\&#1057;&#1074;&#1086;&#1076;&#1085;&#1099;&#1081;%20&#1088;&#1072;&#1089;&#1095;&#1077;&#1090;%20&#1058;&#1055;-7_&#1074;%20&#1076;&#1074;&#1091;&#1093;%20&#1091;&#1088;&#1086;&#1074;&#1085;&#1103;&#1093;%20&#1094;&#1077;&#1085;.xlsx" TargetMode="External"/><Relationship Id="rId1" Type="http://schemas.openxmlformats.org/officeDocument/2006/relationships/externalLinkPath" Target="/Users/&#1055;&#1086;&#1083;&#1100;&#1079;&#1086;&#1074;&#1072;&#1090;&#1077;&#1083;&#1100;/Desktop/2024_&#1047;&#1069;&#1050;/15-03-2024_14-02-32/&#1058;&#1055;-7_&#1089;&#1084;&#1077;&#1090;&#1099;/&#1058;&#1055;-7/&#1057;&#1074;&#1086;&#1076;&#1085;&#1099;&#1081;%20&#1088;&#1072;&#1089;&#1095;&#1077;&#1090;%20&#1058;&#1055;-7_&#1074;%20&#1076;&#1074;&#1091;&#1093;%20&#1091;&#1088;&#1086;&#1074;&#1085;&#1103;&#1093;%20&#1094;&#1077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водка ТП-7_4 квартал 2023"/>
      <sheetName val="Сводка ТП-7_базовые цены"/>
      <sheetName val="в прогнозных ценах"/>
    </sheetNames>
    <sheetDataSet>
      <sheetData sheetId="0"/>
      <sheetData sheetId="1">
        <row r="29">
          <cell r="G29">
            <v>50.988570000000003</v>
          </cell>
        </row>
        <row r="31">
          <cell r="D31">
            <v>91.077494005619997</v>
          </cell>
          <cell r="E31">
            <v>16.627888876890001</v>
          </cell>
          <cell r="F31">
            <v>1025.2447199999999</v>
          </cell>
          <cell r="G31">
            <v>62.713850000000001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D11" sqref="D11:D13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4"/>
      <c r="B1" s="84"/>
      <c r="C1" s="84"/>
      <c r="D1" s="84"/>
      <c r="E1" s="84"/>
      <c r="F1" s="84"/>
      <c r="G1" s="84"/>
      <c r="H1" s="84"/>
    </row>
    <row r="2" spans="1:8" ht="15" customHeight="1" x14ac:dyDescent="0.2">
      <c r="A2" s="32"/>
      <c r="B2" s="85"/>
      <c r="C2" s="86"/>
      <c r="D2" s="85" t="s">
        <v>0</v>
      </c>
      <c r="E2" s="85"/>
      <c r="F2" s="85"/>
      <c r="G2" s="85"/>
      <c r="H2" s="85"/>
    </row>
    <row r="3" spans="1:8" ht="15" customHeight="1" x14ac:dyDescent="0.2">
      <c r="A3" s="32"/>
      <c r="B3" s="74"/>
      <c r="C3" s="75"/>
      <c r="D3" s="87" t="s">
        <v>37</v>
      </c>
      <c r="E3" s="87"/>
      <c r="F3" s="87"/>
      <c r="G3" s="87"/>
      <c r="H3" s="87"/>
    </row>
    <row r="4" spans="1:8" ht="15" customHeight="1" x14ac:dyDescent="0.2">
      <c r="A4" s="32"/>
      <c r="B4" s="74"/>
      <c r="C4" s="75"/>
      <c r="D4" s="76" t="s">
        <v>38</v>
      </c>
      <c r="E4" s="76"/>
      <c r="F4" s="76"/>
      <c r="G4" s="76"/>
      <c r="H4" s="76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9"/>
      <c r="B6" s="79"/>
      <c r="C6" s="80" t="s">
        <v>1</v>
      </c>
      <c r="D6" s="80"/>
      <c r="E6" s="80"/>
      <c r="F6" s="80"/>
      <c r="G6" s="80"/>
      <c r="H6" s="5"/>
    </row>
    <row r="7" spans="1:8" ht="18" customHeight="1" x14ac:dyDescent="0.2">
      <c r="B7" s="81" t="s">
        <v>45</v>
      </c>
      <c r="C7" s="81"/>
      <c r="D7" s="81"/>
      <c r="E7" s="81"/>
      <c r="F7" s="81"/>
      <c r="G7" s="81"/>
      <c r="H7" s="81"/>
    </row>
    <row r="8" spans="1:8" x14ac:dyDescent="0.2">
      <c r="B8" s="28"/>
      <c r="C8" s="82" t="s">
        <v>2</v>
      </c>
      <c r="D8" s="82"/>
      <c r="E8" s="82"/>
      <c r="F8" s="82"/>
      <c r="G8" s="82"/>
      <c r="H8" s="5"/>
    </row>
    <row r="9" spans="1:8" ht="13.5" customHeight="1" x14ac:dyDescent="0.2">
      <c r="A9" s="83" t="s">
        <v>42</v>
      </c>
      <c r="B9" s="83"/>
      <c r="C9" s="83"/>
      <c r="D9" s="83"/>
      <c r="E9" s="83"/>
      <c r="F9" s="83"/>
      <c r="G9" s="83"/>
      <c r="H9" s="83"/>
    </row>
    <row r="10" spans="1:8" ht="15" customHeight="1" x14ac:dyDescent="0.2">
      <c r="A10" s="71" t="s">
        <v>3</v>
      </c>
      <c r="B10" s="77" t="s">
        <v>4</v>
      </c>
      <c r="C10" s="71" t="s">
        <v>5</v>
      </c>
      <c r="D10" s="78" t="s">
        <v>39</v>
      </c>
      <c r="E10" s="78"/>
      <c r="F10" s="78"/>
      <c r="G10" s="78"/>
      <c r="H10" s="71" t="s">
        <v>40</v>
      </c>
    </row>
    <row r="11" spans="1:8" x14ac:dyDescent="0.2">
      <c r="A11" s="71"/>
      <c r="B11" s="77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7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7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2" t="s">
        <v>46</v>
      </c>
      <c r="C15" s="73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1601.68039</v>
      </c>
      <c r="E16" s="39">
        <v>446.73090999999999</v>
      </c>
      <c r="F16" s="39">
        <v>6633.3333400000001</v>
      </c>
      <c r="G16" s="39">
        <v>0</v>
      </c>
      <c r="H16" s="40">
        <f>SUM(D16:G16)</f>
        <v>8681.7446400000008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1601.68039</v>
      </c>
      <c r="E17" s="41">
        <f>SUM(E16:E16)</f>
        <v>446.73090999999999</v>
      </c>
      <c r="F17" s="41">
        <f>SUM(F16:F16)</f>
        <v>6633.3333400000001</v>
      </c>
      <c r="G17" s="42">
        <f>SUM(G16:G16)</f>
        <v>0</v>
      </c>
      <c r="H17" s="40">
        <f>SUM(H16:H16)</f>
        <v>8681.7446400000008</v>
      </c>
    </row>
    <row r="18" spans="1:8" ht="16.5" customHeight="1" x14ac:dyDescent="0.2">
      <c r="A18" s="26"/>
      <c r="B18" s="18"/>
      <c r="C18" s="27" t="s">
        <v>10</v>
      </c>
      <c r="D18" s="40">
        <f>D17</f>
        <v>1601.68039</v>
      </c>
      <c r="E18" s="40">
        <f>E17</f>
        <v>446.73090999999999</v>
      </c>
      <c r="F18" s="40">
        <f>F17</f>
        <v>6633.3333400000001</v>
      </c>
      <c r="G18" s="40">
        <f>G17</f>
        <v>0</v>
      </c>
      <c r="H18" s="40">
        <f>H17</f>
        <v>8681.7446400000008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40.042009750000005</v>
      </c>
      <c r="E20" s="43">
        <f>E18*0.025</f>
        <v>11.16827275</v>
      </c>
      <c r="F20" s="43">
        <v>0</v>
      </c>
      <c r="G20" s="43">
        <f>G18*0.025</f>
        <v>0</v>
      </c>
      <c r="H20" s="43">
        <f>SUM(D20:G20)</f>
        <v>51.210282500000005</v>
      </c>
    </row>
    <row r="21" spans="1:8" ht="15.75" customHeight="1" x14ac:dyDescent="0.2">
      <c r="A21" s="24"/>
      <c r="B21" s="8"/>
      <c r="C21" s="15" t="s">
        <v>12</v>
      </c>
      <c r="D21" s="7">
        <f>D20</f>
        <v>40.042009750000005</v>
      </c>
      <c r="E21" s="7">
        <f>E20</f>
        <v>11.16827275</v>
      </c>
      <c r="F21" s="7">
        <f>F20</f>
        <v>0</v>
      </c>
      <c r="G21" s="7">
        <f>G20</f>
        <v>0</v>
      </c>
      <c r="H21" s="7">
        <f>H20</f>
        <v>51.210282500000005</v>
      </c>
    </row>
    <row r="22" spans="1:8" ht="15.75" customHeight="1" x14ac:dyDescent="0.2">
      <c r="A22" s="24"/>
      <c r="B22" s="8"/>
      <c r="C22" s="15" t="s">
        <v>13</v>
      </c>
      <c r="D22" s="7">
        <f>D18+D21</f>
        <v>1641.72239975</v>
      </c>
      <c r="E22" s="7">
        <f>E18+E21</f>
        <v>457.89918275000002</v>
      </c>
      <c r="F22" s="7">
        <f>F18+F21</f>
        <v>6633.3333400000001</v>
      </c>
      <c r="G22" s="7">
        <f>G18+G21</f>
        <v>0</v>
      </c>
      <c r="H22" s="7">
        <f>H18+H21</f>
        <v>8732.954922500001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419.99829999999997</v>
      </c>
      <c r="H24" s="43">
        <f>SUM(D24:G24)</f>
        <v>419.99829999999997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12.41142134211</v>
      </c>
      <c r="E25" s="43">
        <f>E22*0.00756</f>
        <v>3.4617178215900002</v>
      </c>
      <c r="F25" s="43">
        <v>0</v>
      </c>
      <c r="G25" s="43">
        <v>0</v>
      </c>
      <c r="H25" s="7">
        <f>D25+E25</f>
        <v>15.873139163699999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12.41142134211</v>
      </c>
      <c r="E26" s="7">
        <f>SUM(E24:E25)</f>
        <v>3.4617178215900002</v>
      </c>
      <c r="F26" s="7">
        <f>SUM(F24:F25)</f>
        <v>0</v>
      </c>
      <c r="G26" s="7">
        <f>SUM(G24:G25)</f>
        <v>419.99829999999997</v>
      </c>
      <c r="H26" s="7">
        <f>SUM(H24:H25)</f>
        <v>435.87143916369996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1654.1338210921101</v>
      </c>
      <c r="E27" s="7">
        <f>E22+E26</f>
        <v>461.36090057159004</v>
      </c>
      <c r="F27" s="7">
        <f>F22+F26</f>
        <v>6633.3333400000001</v>
      </c>
      <c r="G27" s="7">
        <f>G22+G26</f>
        <v>419.99829999999997</v>
      </c>
      <c r="H27" s="7">
        <f>H22+H26</f>
        <v>9168.8263616637014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1654.1338210921101</v>
      </c>
      <c r="E31" s="44">
        <f>E27+E30</f>
        <v>461.36090057159004</v>
      </c>
      <c r="F31" s="44">
        <f>F27+F30</f>
        <v>6633.3333400000001</v>
      </c>
      <c r="G31" s="44">
        <f>G27+G30</f>
        <v>764.03349000000003</v>
      </c>
      <c r="H31" s="44">
        <f>H27+H30</f>
        <v>9512.8615516637019</v>
      </c>
    </row>
    <row r="32" spans="1:8" ht="18" customHeight="1" x14ac:dyDescent="0.2">
      <c r="A32" s="10"/>
      <c r="B32" s="11"/>
      <c r="C32" s="12" t="s">
        <v>18</v>
      </c>
      <c r="D32" s="44">
        <f>D31*0.2</f>
        <v>330.82676421842206</v>
      </c>
      <c r="E32" s="44">
        <f>E31*0.2</f>
        <v>92.272180114318019</v>
      </c>
      <c r="F32" s="44">
        <f>F31*0.2</f>
        <v>1326.6666680000001</v>
      </c>
      <c r="G32" s="44">
        <f>G31*0.2</f>
        <v>152.80669800000001</v>
      </c>
      <c r="H32" s="44">
        <f>H31*0.2</f>
        <v>1902.5723103327405</v>
      </c>
    </row>
    <row r="33" spans="1:9" ht="18" customHeight="1" x14ac:dyDescent="0.2">
      <c r="A33" s="10"/>
      <c r="B33" s="21"/>
      <c r="C33" s="22" t="s">
        <v>19</v>
      </c>
      <c r="D33" s="45">
        <f>D31+D32</f>
        <v>1984.9605853105322</v>
      </c>
      <c r="E33" s="45">
        <f>SUM(E31:E32)</f>
        <v>553.633080685908</v>
      </c>
      <c r="F33" s="45">
        <f>SUM(F31:F32)</f>
        <v>7960.000008</v>
      </c>
      <c r="G33" s="45">
        <f>SUM(G31:G32)</f>
        <v>916.84018800000001</v>
      </c>
      <c r="H33" s="45">
        <f>SUM(H31:H32)</f>
        <v>11415.433861996442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66"/>
      <c r="C36" s="67"/>
      <c r="D36" s="68" t="s">
        <v>22</v>
      </c>
      <c r="E36" s="69"/>
      <c r="F36" s="69"/>
      <c r="G36" s="69"/>
      <c r="H36" s="69"/>
    </row>
    <row r="37" spans="1:9" ht="9" customHeight="1" x14ac:dyDescent="0.2">
      <c r="B37" s="67"/>
      <c r="C37" s="67"/>
      <c r="D37" s="69"/>
      <c r="E37" s="69"/>
      <c r="F37" s="69"/>
      <c r="G37" s="69"/>
      <c r="H37" s="69"/>
    </row>
    <row r="38" spans="1:9" ht="18" customHeight="1" x14ac:dyDescent="0.2">
      <c r="B38" s="66" t="s">
        <v>23</v>
      </c>
      <c r="C38" s="66"/>
      <c r="D38" s="70" t="s">
        <v>24</v>
      </c>
      <c r="E38" s="70"/>
      <c r="F38" s="70"/>
      <c r="G38" s="70"/>
      <c r="H38" s="70"/>
    </row>
  </sheetData>
  <mergeCells count="26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C20" sqref="C20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4"/>
      <c r="B1" s="84"/>
      <c r="C1" s="84"/>
      <c r="D1" s="84"/>
      <c r="E1" s="84"/>
      <c r="F1" s="84"/>
      <c r="G1" s="84"/>
      <c r="H1" s="84"/>
    </row>
    <row r="2" spans="1:8" ht="15" customHeight="1" x14ac:dyDescent="0.2">
      <c r="A2" s="32"/>
      <c r="B2" s="85"/>
      <c r="C2" s="86"/>
      <c r="D2" s="85" t="s">
        <v>0</v>
      </c>
      <c r="E2" s="85"/>
      <c r="F2" s="85"/>
      <c r="G2" s="85"/>
      <c r="H2" s="85"/>
    </row>
    <row r="3" spans="1:8" ht="15" customHeight="1" x14ac:dyDescent="0.2">
      <c r="A3" s="32"/>
      <c r="B3" s="74"/>
      <c r="C3" s="75"/>
      <c r="D3" s="87" t="s">
        <v>37</v>
      </c>
      <c r="E3" s="87"/>
      <c r="F3" s="87"/>
      <c r="G3" s="87"/>
      <c r="H3" s="87"/>
    </row>
    <row r="4" spans="1:8" ht="15" customHeight="1" x14ac:dyDescent="0.2">
      <c r="A4" s="32"/>
      <c r="B4" s="74"/>
      <c r="C4" s="75"/>
      <c r="D4" s="76" t="s">
        <v>38</v>
      </c>
      <c r="E4" s="76"/>
      <c r="F4" s="76"/>
      <c r="G4" s="76"/>
      <c r="H4" s="76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9"/>
      <c r="B6" s="79"/>
      <c r="C6" s="80" t="s">
        <v>1</v>
      </c>
      <c r="D6" s="80"/>
      <c r="E6" s="80"/>
      <c r="F6" s="80"/>
      <c r="G6" s="80"/>
      <c r="H6" s="5"/>
    </row>
    <row r="7" spans="1:8" ht="18" customHeight="1" x14ac:dyDescent="0.2">
      <c r="B7" s="81" t="s">
        <v>45</v>
      </c>
      <c r="C7" s="81"/>
      <c r="D7" s="81"/>
      <c r="E7" s="81"/>
      <c r="F7" s="81"/>
      <c r="G7" s="81"/>
      <c r="H7" s="81"/>
    </row>
    <row r="8" spans="1:8" x14ac:dyDescent="0.2">
      <c r="B8" s="28"/>
      <c r="C8" s="82" t="s">
        <v>2</v>
      </c>
      <c r="D8" s="82"/>
      <c r="E8" s="82"/>
      <c r="F8" s="82"/>
      <c r="G8" s="82"/>
      <c r="H8" s="5"/>
    </row>
    <row r="9" spans="1:8" ht="12.75" customHeight="1" x14ac:dyDescent="0.2">
      <c r="A9" s="83" t="s">
        <v>41</v>
      </c>
      <c r="B9" s="83"/>
      <c r="C9" s="83"/>
      <c r="D9" s="83"/>
      <c r="E9" s="83"/>
      <c r="F9" s="83"/>
      <c r="G9" s="83"/>
      <c r="H9" s="83"/>
    </row>
    <row r="10" spans="1:8" ht="15" customHeight="1" x14ac:dyDescent="0.2">
      <c r="A10" s="71" t="s">
        <v>3</v>
      </c>
      <c r="B10" s="77" t="s">
        <v>4</v>
      </c>
      <c r="C10" s="71" t="s">
        <v>5</v>
      </c>
      <c r="D10" s="78" t="s">
        <v>39</v>
      </c>
      <c r="E10" s="78"/>
      <c r="F10" s="78"/>
      <c r="G10" s="78"/>
      <c r="H10" s="71" t="s">
        <v>40</v>
      </c>
    </row>
    <row r="11" spans="1:8" x14ac:dyDescent="0.2">
      <c r="A11" s="71"/>
      <c r="B11" s="77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7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7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2" t="s">
        <v>46</v>
      </c>
      <c r="C15" s="73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88.18938</v>
      </c>
      <c r="E16" s="39">
        <v>16.10061</v>
      </c>
      <c r="F16" s="39">
        <v>1025.2447199999999</v>
      </c>
      <c r="G16" s="39">
        <v>0</v>
      </c>
      <c r="H16" s="40">
        <f>SUM(D16:G16)</f>
        <v>1129.5347099999999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88.18938</v>
      </c>
      <c r="E17" s="41">
        <f>SUM(E16:E16)</f>
        <v>16.10061</v>
      </c>
      <c r="F17" s="41">
        <f>SUM(F16:F16)</f>
        <v>1025.2447199999999</v>
      </c>
      <c r="G17" s="42">
        <f>SUM(G16:G16)</f>
        <v>0</v>
      </c>
      <c r="H17" s="40">
        <f>SUM(H16:H16)</f>
        <v>1129.5347099999999</v>
      </c>
    </row>
    <row r="18" spans="1:8" ht="16.5" customHeight="1" x14ac:dyDescent="0.2">
      <c r="A18" s="26"/>
      <c r="B18" s="18"/>
      <c r="C18" s="27" t="s">
        <v>10</v>
      </c>
      <c r="D18" s="40">
        <f>D17</f>
        <v>88.18938</v>
      </c>
      <c r="E18" s="40">
        <f>E17</f>
        <v>16.10061</v>
      </c>
      <c r="F18" s="40">
        <f>F17</f>
        <v>1025.2447199999999</v>
      </c>
      <c r="G18" s="40">
        <f>G17</f>
        <v>0</v>
      </c>
      <c r="H18" s="40">
        <f>H17</f>
        <v>1129.5347099999999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2.2047345000000003</v>
      </c>
      <c r="E20" s="43">
        <f>E18*0.025</f>
        <v>0.40251524999999999</v>
      </c>
      <c r="F20" s="43">
        <v>0</v>
      </c>
      <c r="G20" s="43">
        <f>G18*0.025</f>
        <v>0</v>
      </c>
      <c r="H20" s="43">
        <f>SUM(D20:G20)</f>
        <v>2.6072497500000003</v>
      </c>
    </row>
    <row r="21" spans="1:8" ht="15.75" customHeight="1" x14ac:dyDescent="0.2">
      <c r="A21" s="24"/>
      <c r="B21" s="8"/>
      <c r="C21" s="15" t="s">
        <v>12</v>
      </c>
      <c r="D21" s="7">
        <f>D20</f>
        <v>2.2047345000000003</v>
      </c>
      <c r="E21" s="7">
        <f>E20</f>
        <v>0.40251524999999999</v>
      </c>
      <c r="F21" s="7">
        <f>F20</f>
        <v>0</v>
      </c>
      <c r="G21" s="7">
        <f>G20</f>
        <v>0</v>
      </c>
      <c r="H21" s="7">
        <f>H20</f>
        <v>2.6072497500000003</v>
      </c>
    </row>
    <row r="22" spans="1:8" ht="15.75" customHeight="1" x14ac:dyDescent="0.2">
      <c r="A22" s="24"/>
      <c r="B22" s="8"/>
      <c r="C22" s="15" t="s">
        <v>13</v>
      </c>
      <c r="D22" s="7">
        <f>D18+D21</f>
        <v>90.394114500000001</v>
      </c>
      <c r="E22" s="7">
        <f>E18+E21</f>
        <v>16.50312525</v>
      </c>
      <c r="F22" s="7">
        <f>F18+F21</f>
        <v>1025.2447199999999</v>
      </c>
      <c r="G22" s="7">
        <f>G18+G21</f>
        <v>0</v>
      </c>
      <c r="H22" s="7">
        <f>H18+H21</f>
        <v>1132.1419597499998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11.72528</v>
      </c>
      <c r="H24" s="43">
        <f>SUM(D24:G24)</f>
        <v>11.72528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0.68337950561999994</v>
      </c>
      <c r="E25" s="43">
        <f>E22*0.00756</f>
        <v>0.12476362688999999</v>
      </c>
      <c r="F25" s="43">
        <v>0</v>
      </c>
      <c r="G25" s="43">
        <v>0</v>
      </c>
      <c r="H25" s="7">
        <f>D25+E25</f>
        <v>0.80814313250999992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0.68337950561999994</v>
      </c>
      <c r="E26" s="7">
        <f>SUM(E24:E25)</f>
        <v>0.12476362688999999</v>
      </c>
      <c r="F26" s="7">
        <f>SUM(F24:F25)</f>
        <v>0</v>
      </c>
      <c r="G26" s="7">
        <f>SUM(G24:G25)</f>
        <v>11.72528</v>
      </c>
      <c r="H26" s="7">
        <f>SUM(H24:H25)</f>
        <v>12.53342313251</v>
      </c>
    </row>
    <row r="27" spans="1:8" ht="16.5" customHeight="1" x14ac:dyDescent="0.2">
      <c r="A27" s="24"/>
      <c r="B27" s="20"/>
      <c r="C27" s="15" t="s">
        <v>17</v>
      </c>
      <c r="D27" s="7">
        <f>D22+D26</f>
        <v>91.077494005619997</v>
      </c>
      <c r="E27" s="7">
        <f>E22+E26</f>
        <v>16.627888876890001</v>
      </c>
      <c r="F27" s="7">
        <f>F22+F26</f>
        <v>1025.2447199999999</v>
      </c>
      <c r="G27" s="7">
        <f>G22+G26</f>
        <v>11.72528</v>
      </c>
      <c r="H27" s="7">
        <f>H22+H26</f>
        <v>1144.6753828825099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91.077494005619997</v>
      </c>
      <c r="E31" s="44">
        <f>E27+E30</f>
        <v>16.627888876890001</v>
      </c>
      <c r="F31" s="44">
        <f>F27+F30</f>
        <v>1025.2447199999999</v>
      </c>
      <c r="G31" s="44">
        <f>G27+G30</f>
        <v>62.713850000000001</v>
      </c>
      <c r="H31" s="44">
        <f>H27+H30</f>
        <v>1195.6639528825099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66"/>
      <c r="C34" s="67"/>
      <c r="D34" s="68" t="s">
        <v>22</v>
      </c>
      <c r="E34" s="69"/>
      <c r="F34" s="69"/>
      <c r="G34" s="69"/>
      <c r="H34" s="69"/>
    </row>
    <row r="35" spans="2:8" ht="9" customHeight="1" x14ac:dyDescent="0.2">
      <c r="B35" s="67"/>
      <c r="C35" s="67"/>
      <c r="D35" s="69"/>
      <c r="E35" s="69"/>
      <c r="F35" s="69"/>
      <c r="G35" s="69"/>
      <c r="H35" s="69"/>
    </row>
    <row r="36" spans="2:8" ht="18" customHeight="1" x14ac:dyDescent="0.2">
      <c r="B36" s="66" t="s">
        <v>23</v>
      </c>
      <c r="C36" s="66"/>
      <c r="D36" s="70" t="s">
        <v>24</v>
      </c>
      <c r="E36" s="70"/>
      <c r="F36" s="70"/>
      <c r="G36" s="70"/>
      <c r="H36" s="70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B9CB-6E32-4200-B402-801760A9BD7C}">
  <dimension ref="A6:J26"/>
  <sheetViews>
    <sheetView tabSelected="1" topLeftCell="A13" workbookViewId="0">
      <selection activeCell="D26" sqref="D26:I26"/>
    </sheetView>
  </sheetViews>
  <sheetFormatPr defaultRowHeight="15" x14ac:dyDescent="0.25"/>
  <cols>
    <col min="2" max="2" width="34.140625" customWidth="1"/>
    <col min="3" max="3" width="22" customWidth="1"/>
    <col min="4" max="7" width="14.42578125" customWidth="1"/>
    <col min="8" max="8" width="15.42578125" customWidth="1"/>
    <col min="9" max="9" width="20.42578125" customWidth="1"/>
  </cols>
  <sheetData>
    <row r="6" spans="1:10" ht="15.75" x14ac:dyDescent="0.25">
      <c r="A6" s="97" t="s">
        <v>47</v>
      </c>
      <c r="B6" s="97" t="s">
        <v>48</v>
      </c>
      <c r="C6" s="97" t="s">
        <v>49</v>
      </c>
      <c r="D6" s="100" t="s">
        <v>50</v>
      </c>
      <c r="E6" s="101"/>
      <c r="F6" s="101"/>
      <c r="G6" s="101"/>
      <c r="H6" s="102"/>
      <c r="I6" s="103" t="s">
        <v>51</v>
      </c>
      <c r="J6" s="103" t="s">
        <v>52</v>
      </c>
    </row>
    <row r="7" spans="1:10" x14ac:dyDescent="0.25">
      <c r="A7" s="98"/>
      <c r="B7" s="98"/>
      <c r="C7" s="98"/>
      <c r="D7" s="88" t="s">
        <v>53</v>
      </c>
      <c r="E7" s="88" t="s">
        <v>54</v>
      </c>
      <c r="F7" s="90" t="s">
        <v>55</v>
      </c>
      <c r="G7" s="88" t="s">
        <v>56</v>
      </c>
      <c r="H7" s="94" t="s">
        <v>57</v>
      </c>
      <c r="I7" s="103"/>
      <c r="J7" s="103"/>
    </row>
    <row r="8" spans="1:10" x14ac:dyDescent="0.25">
      <c r="A8" s="99"/>
      <c r="B8" s="99"/>
      <c r="C8" s="99"/>
      <c r="D8" s="89"/>
      <c r="E8" s="89"/>
      <c r="F8" s="91"/>
      <c r="G8" s="89"/>
      <c r="H8" s="95"/>
      <c r="I8" s="103"/>
      <c r="J8" s="103"/>
    </row>
    <row r="9" spans="1:10" ht="38.25" customHeight="1" x14ac:dyDescent="0.25">
      <c r="A9" s="46">
        <v>1</v>
      </c>
      <c r="B9" s="46" t="s">
        <v>58</v>
      </c>
      <c r="C9" s="50"/>
      <c r="D9" s="49">
        <f>'Сводка ТП-8_4 квартал 2023'!G30</f>
        <v>344.03519</v>
      </c>
      <c r="E9" s="49">
        <f>'Сводка ТП-8_4 квартал 2023'!D31+'Сводка ТП-8_4 квартал 2023'!E31</f>
        <v>2115.4947216637001</v>
      </c>
      <c r="F9" s="49">
        <f>'Сводка ТП-8_4 квартал 2023'!F31</f>
        <v>6633.3333400000001</v>
      </c>
      <c r="G9" s="49">
        <f>'Сводка ТП-8_4 квартал 2023'!G31-'Сводка ТП-8_4 квартал 2023'!G30</f>
        <v>419.99830000000003</v>
      </c>
      <c r="H9" s="51">
        <f>SUM(D9:G9)</f>
        <v>9512.8615516637001</v>
      </c>
      <c r="I9" s="52">
        <f>H9*1.2</f>
        <v>11415.43386199644</v>
      </c>
      <c r="J9" s="53"/>
    </row>
    <row r="10" spans="1:10" ht="45" customHeight="1" x14ac:dyDescent="0.25">
      <c r="A10" s="46">
        <v>2</v>
      </c>
      <c r="B10" s="47" t="s">
        <v>59</v>
      </c>
      <c r="C10" s="47" t="s">
        <v>60</v>
      </c>
      <c r="D10" s="49">
        <f>'[1]Сводка ТП-7_базовые цены'!G29</f>
        <v>50.988570000000003</v>
      </c>
      <c r="E10" s="49">
        <f>'[1]Сводка ТП-7_базовые цены'!D31+'[1]Сводка ТП-7_базовые цены'!E31</f>
        <v>107.70538288250999</v>
      </c>
      <c r="F10" s="49">
        <f>'[1]Сводка ТП-7_базовые цены'!F31</f>
        <v>1025.2447199999999</v>
      </c>
      <c r="G10" s="49">
        <f>'[1]Сводка ТП-7_базовые цены'!G31-'[1]Сводка ТП-7_базовые цены'!G29</f>
        <v>11.725279999999998</v>
      </c>
      <c r="H10" s="51">
        <f>SUM(D10:G10)</f>
        <v>1195.6639528825099</v>
      </c>
      <c r="I10" s="52">
        <f>H10*1.2</f>
        <v>1434.7967434590119</v>
      </c>
      <c r="J10" s="54"/>
    </row>
    <row r="11" spans="1:10" ht="15.75" x14ac:dyDescent="0.25">
      <c r="A11" s="92">
        <v>3</v>
      </c>
      <c r="B11" s="92" t="s">
        <v>61</v>
      </c>
      <c r="C11" s="55" t="s">
        <v>62</v>
      </c>
      <c r="D11" s="48">
        <v>0</v>
      </c>
      <c r="E11" s="48">
        <v>0</v>
      </c>
      <c r="F11" s="48">
        <v>0</v>
      </c>
      <c r="G11" s="48">
        <v>0</v>
      </c>
      <c r="H11" s="51">
        <f>SUM(D11:G11)</f>
        <v>0</v>
      </c>
      <c r="I11" s="52">
        <v>0</v>
      </c>
      <c r="J11" s="92" t="s">
        <v>63</v>
      </c>
    </row>
    <row r="12" spans="1:10" ht="15.75" x14ac:dyDescent="0.25">
      <c r="A12" s="93"/>
      <c r="B12" s="93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v>0</v>
      </c>
      <c r="J12" s="93"/>
    </row>
    <row r="13" spans="1:10" ht="15.75" x14ac:dyDescent="0.25">
      <c r="A13" s="92">
        <v>4</v>
      </c>
      <c r="B13" s="92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6"/>
      <c r="B14" s="96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6"/>
      <c r="B15" s="96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6"/>
      <c r="B16" s="96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6"/>
      <c r="B17" s="96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6"/>
      <c r="B18" s="96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6"/>
      <c r="B19" s="96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6"/>
      <c r="B20" s="96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93"/>
      <c r="B21" s="93"/>
      <c r="C21" s="57" t="s">
        <v>74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0"/>
    </row>
    <row r="22" spans="1:10" ht="15.75" x14ac:dyDescent="0.25">
      <c r="A22" s="92">
        <v>5</v>
      </c>
      <c r="B22" s="92" t="s">
        <v>75</v>
      </c>
      <c r="C22" s="55" t="s">
        <v>76</v>
      </c>
      <c r="D22" s="61">
        <f>D11</f>
        <v>0</v>
      </c>
      <c r="E22" s="61"/>
      <c r="F22" s="61"/>
      <c r="G22" s="61">
        <f>G11</f>
        <v>0</v>
      </c>
      <c r="H22" s="51">
        <f>SUM(D22:G22)</f>
        <v>0</v>
      </c>
      <c r="I22" s="52"/>
      <c r="J22" s="92" t="s">
        <v>63</v>
      </c>
    </row>
    <row r="23" spans="1:10" ht="63" customHeight="1" x14ac:dyDescent="0.25">
      <c r="A23" s="93"/>
      <c r="B23" s="93"/>
      <c r="C23" s="104" t="s">
        <v>80</v>
      </c>
      <c r="D23" s="61">
        <f>ROUND(D12*(100+D16)/200,8)</f>
        <v>0</v>
      </c>
      <c r="E23" s="61">
        <f>ROUND(E12*(100+E16)/200,8)</f>
        <v>0</v>
      </c>
      <c r="F23" s="61">
        <f t="shared" ref="F23:G23" si="0">ROUND(F12*(100+F16)/200,8)</f>
        <v>0</v>
      </c>
      <c r="G23" s="61">
        <f t="shared" si="0"/>
        <v>0</v>
      </c>
      <c r="H23" s="51">
        <f>SUM(D23:G23)</f>
        <v>0</v>
      </c>
      <c r="I23" s="52">
        <f>ROUND((H23+H22)*1.2,8)-I22</f>
        <v>0</v>
      </c>
      <c r="J23" s="93"/>
    </row>
    <row r="24" spans="1:10" ht="90" customHeight="1" x14ac:dyDescent="0.25">
      <c r="A24" s="56"/>
      <c r="B24" s="56" t="s">
        <v>75</v>
      </c>
      <c r="C24" s="65" t="s">
        <v>78</v>
      </c>
      <c r="D24" s="61">
        <f>D9*D16/100*D17/100*D18/100*D19/100*D20/100*D21/100</f>
        <v>457.85512274347838</v>
      </c>
      <c r="E24" s="61">
        <f t="shared" ref="E24:G24" si="1">E9*E16/100*E17/100*E18/100*E19/100*E20/100*E21/100</f>
        <v>2815.3808784808143</v>
      </c>
      <c r="F24" s="61">
        <f t="shared" si="1"/>
        <v>8827.8924332830811</v>
      </c>
      <c r="G24" s="61">
        <f t="shared" si="1"/>
        <v>558.94972022644617</v>
      </c>
      <c r="H24" s="51"/>
      <c r="I24" s="52"/>
      <c r="J24" s="56"/>
    </row>
    <row r="25" spans="1:10" ht="15.75" x14ac:dyDescent="0.25">
      <c r="A25" s="50">
        <v>6</v>
      </c>
      <c r="B25" s="50"/>
      <c r="C25" s="62" t="s">
        <v>79</v>
      </c>
      <c r="D25" s="63">
        <f>SUM(D22:D24)</f>
        <v>457.85512274347838</v>
      </c>
      <c r="E25" s="63">
        <f t="shared" ref="E25:G25" si="2">SUM(E22:E24)</f>
        <v>2815.3808784808143</v>
      </c>
      <c r="F25" s="63">
        <f t="shared" si="2"/>
        <v>8827.8924332830811</v>
      </c>
      <c r="G25" s="63">
        <f t="shared" si="2"/>
        <v>558.94972022644617</v>
      </c>
      <c r="H25" s="51">
        <f>SUM(D25:G25)</f>
        <v>12660.078154733819</v>
      </c>
      <c r="I25" s="52">
        <f>SUM(I22:I23)</f>
        <v>0</v>
      </c>
      <c r="J25" s="64"/>
    </row>
    <row r="26" spans="1:10" ht="71.25" customHeight="1" x14ac:dyDescent="0.25">
      <c r="A26" s="50">
        <v>7</v>
      </c>
      <c r="B26" s="46" t="s">
        <v>77</v>
      </c>
      <c r="C26" s="46"/>
      <c r="D26" s="48">
        <f>ROUND(D25,8)</f>
        <v>457.85512274000001</v>
      </c>
      <c r="E26" s="48">
        <f t="shared" ref="E26:G26" si="3">ROUND(E25,8)</f>
        <v>2815.3808784799999</v>
      </c>
      <c r="F26" s="48">
        <f t="shared" si="3"/>
        <v>8827.8924332799998</v>
      </c>
      <c r="G26" s="48">
        <f t="shared" si="3"/>
        <v>558.94972023000003</v>
      </c>
      <c r="H26" s="51">
        <f>SUM(D26:G26)</f>
        <v>12660.078154729999</v>
      </c>
      <c r="I26" s="52">
        <f>ROUND(H26*1.2,8)</f>
        <v>15192.093785679999</v>
      </c>
      <c r="J26" s="64"/>
    </row>
  </sheetData>
  <mergeCells count="19">
    <mergeCell ref="J22:J23"/>
    <mergeCell ref="H7:H8"/>
    <mergeCell ref="A11:A12"/>
    <mergeCell ref="B11:B12"/>
    <mergeCell ref="J11:J12"/>
    <mergeCell ref="A13:A21"/>
    <mergeCell ref="B13:B21"/>
    <mergeCell ref="A6:A8"/>
    <mergeCell ref="B6:B8"/>
    <mergeCell ref="C6:C8"/>
    <mergeCell ref="D6:H6"/>
    <mergeCell ref="I6:I8"/>
    <mergeCell ref="J6:J8"/>
    <mergeCell ref="D7:D8"/>
    <mergeCell ref="E7:E8"/>
    <mergeCell ref="F7:F8"/>
    <mergeCell ref="G7:G8"/>
    <mergeCell ref="A22:A23"/>
    <mergeCell ref="B22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ТП-8_4 квартал 2023</vt:lpstr>
      <vt:lpstr>Сводка ТП-8_базовые цены</vt:lpstr>
      <vt:lpstr>в прогнозных ценах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2024-03-25T08:47:01Z</dcterms:modified>
</cp:coreProperties>
</file>