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90F7DA2D-D376-410C-8955-61D44620490A}"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ввод'!$A$1:$AA$64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K32" i="29" l="1"/>
  <c r="AA24" i="29"/>
  <c r="G23" i="29"/>
  <c r="H23" i="29" s="1"/>
  <c r="I23" i="29" s="1"/>
  <c r="J23" i="29" s="1"/>
  <c r="K23" i="29" s="1"/>
  <c r="L23" i="29" s="1"/>
  <c r="M23" i="29" s="1"/>
  <c r="N23" i="29" s="1"/>
  <c r="O23" i="29" s="1"/>
  <c r="P23" i="29" s="1"/>
  <c r="Q23" i="29" s="1"/>
  <c r="C24" i="29"/>
  <c r="C30" i="29"/>
  <c r="B48" i="35"/>
  <c r="C50" i="29"/>
  <c r="C57" i="29" s="1"/>
  <c r="G31" i="29"/>
  <c r="K33" i="29"/>
  <c r="K34" i="29"/>
  <c r="K30" i="29" l="1"/>
  <c r="K24" i="29" s="1"/>
  <c r="K43" i="29"/>
  <c r="K44" i="29"/>
  <c r="K45" i="29"/>
  <c r="K46" i="29"/>
  <c r="K47" i="29"/>
  <c r="K48" i="29"/>
  <c r="K49" i="29"/>
  <c r="K50" i="29"/>
  <c r="K51" i="29"/>
  <c r="K53" i="29"/>
  <c r="K54" i="29"/>
  <c r="K55" i="29"/>
  <c r="K56" i="29"/>
  <c r="K57" i="29"/>
  <c r="K58" i="29"/>
  <c r="K59" i="29"/>
  <c r="K60" i="29"/>
  <c r="K61" i="29"/>
  <c r="K62" i="29"/>
  <c r="K63" i="29"/>
  <c r="K64" i="29"/>
  <c r="K42" i="29"/>
  <c r="G30" i="29"/>
  <c r="C51" i="7"/>
  <c r="C50" i="7"/>
  <c r="G24" i="29" l="1"/>
  <c r="B81" i="35" s="1"/>
  <c r="B79" i="35" s="1"/>
  <c r="C81" i="35"/>
  <c r="K27" i="29"/>
  <c r="AP73"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25" i="35"/>
  <c r="B27" i="26"/>
  <c r="B34" i="26" s="1"/>
  <c r="AA28" i="29"/>
  <c r="AA30" i="29"/>
  <c r="AA31" i="29"/>
  <c r="AA32" i="29"/>
  <c r="AA33" i="29"/>
  <c r="AA34" i="29"/>
  <c r="AA36" i="29"/>
  <c r="AA40" i="29"/>
  <c r="AA42" i="29"/>
  <c r="AA44" i="29"/>
  <c r="AA48" i="29"/>
  <c r="AA50" i="29"/>
  <c r="AA57" i="29"/>
  <c r="AA61" i="29"/>
  <c r="E25" i="29"/>
  <c r="E26" i="29"/>
  <c r="E28" i="29"/>
  <c r="E29" i="29"/>
  <c r="E30" i="29"/>
  <c r="E31" i="29"/>
  <c r="E32" i="29"/>
  <c r="E33" i="29"/>
  <c r="E34"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24" i="29"/>
  <c r="C52" i="29"/>
  <c r="K52" i="29" s="1"/>
  <c r="AA52" i="29" s="1"/>
  <c r="G25" i="29"/>
  <c r="AA25" i="29" s="1"/>
  <c r="G26" i="29"/>
  <c r="AA26" i="29" s="1"/>
  <c r="G28" i="29"/>
  <c r="G29" i="29"/>
  <c r="AA29" i="29" s="1"/>
  <c r="G35" i="29"/>
  <c r="AA35" i="29" s="1"/>
  <c r="G36" i="29"/>
  <c r="G37" i="29"/>
  <c r="AA37" i="29" s="1"/>
  <c r="G38" i="29"/>
  <c r="AA38" i="29" s="1"/>
  <c r="G39" i="29"/>
  <c r="AA39" i="29" s="1"/>
  <c r="G40" i="29"/>
  <c r="G41" i="29"/>
  <c r="AA41" i="29" s="1"/>
  <c r="G43" i="29"/>
  <c r="AA43" i="29" s="1"/>
  <c r="G44" i="29"/>
  <c r="G45" i="29"/>
  <c r="AA45" i="29" s="1"/>
  <c r="G46" i="29"/>
  <c r="AA46" i="29" s="1"/>
  <c r="G47" i="29"/>
  <c r="AA47" i="29" s="1"/>
  <c r="G48" i="29"/>
  <c r="G49" i="29"/>
  <c r="AA49" i="29" s="1"/>
  <c r="G51" i="29"/>
  <c r="AA51" i="29" s="1"/>
  <c r="G53" i="29"/>
  <c r="AA53" i="29" s="1"/>
  <c r="G54" i="29"/>
  <c r="AA54" i="29" s="1"/>
  <c r="G55" i="29"/>
  <c r="AA55" i="29" s="1"/>
  <c r="G56" i="29"/>
  <c r="AA56" i="29" s="1"/>
  <c r="G58" i="29"/>
  <c r="AA58" i="29" s="1"/>
  <c r="G59" i="29"/>
  <c r="AA59" i="29" s="1"/>
  <c r="G60" i="29"/>
  <c r="AA60" i="29" s="1"/>
  <c r="G61" i="29"/>
  <c r="G62" i="29"/>
  <c r="AA62" i="29" s="1"/>
  <c r="G63" i="29"/>
  <c r="AA63" i="29" s="1"/>
  <c r="G64" i="29"/>
  <c r="AA64" i="29" s="1"/>
  <c r="C27" i="29"/>
  <c r="E27" i="29" s="1"/>
  <c r="R23" i="29"/>
  <c r="S23" i="29" s="1"/>
  <c r="T23" i="29" s="1"/>
  <c r="U23" i="29" s="1"/>
  <c r="V23" i="29" s="1"/>
  <c r="W23" i="29" s="1"/>
  <c r="X23" i="29" s="1"/>
  <c r="Y23" i="29" s="1"/>
  <c r="Z23" i="29" s="1"/>
  <c r="AA23" i="29" s="1"/>
  <c r="AB23" i="29" s="1"/>
  <c r="F23" i="29"/>
  <c r="G27" i="29" l="1"/>
  <c r="AA27" i="29" s="1"/>
  <c r="AQ81" i="35"/>
  <c r="E52" i="29"/>
  <c r="A15" i="35"/>
  <c r="B47" i="35" l="1"/>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I118" i="35" l="1"/>
  <c r="D74" i="35"/>
  <c r="C52" i="35"/>
  <c r="C47" i="35"/>
  <c r="C61" i="35" s="1"/>
  <c r="C60" i="35" s="1"/>
  <c r="B46" i="35"/>
  <c r="I120" i="35" l="1"/>
  <c r="K119" i="35"/>
  <c r="D47" i="35"/>
  <c r="D61" i="35" s="1"/>
  <c r="D60" i="35" s="1"/>
  <c r="E74" i="35"/>
  <c r="F141" i="35"/>
  <c r="G141" i="35"/>
  <c r="C109" i="35" l="1"/>
  <c r="I109" i="35"/>
  <c r="E47" i="35"/>
  <c r="E61" i="35" s="1"/>
  <c r="F47" i="35"/>
  <c r="F61" i="35" s="1"/>
  <c r="F60" i="35" s="1"/>
  <c r="H141" i="35"/>
  <c r="D109" i="35" l="1"/>
  <c r="C108" i="35"/>
  <c r="E60" i="35"/>
  <c r="F74" i="35"/>
  <c r="H108" i="35"/>
  <c r="G74" i="35"/>
  <c r="G52" i="35"/>
  <c r="G47" i="35"/>
  <c r="G61" i="35" s="1"/>
  <c r="G60" i="35" s="1"/>
  <c r="I141" i="35"/>
  <c r="E109" i="35" l="1"/>
  <c r="D108" i="35"/>
  <c r="B49" i="35"/>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E49" i="35" s="1"/>
  <c r="E50" i="35" s="1"/>
  <c r="E59" i="35" s="1"/>
  <c r="E66" i="35" s="1"/>
  <c r="M109" i="35"/>
  <c r="L108" i="35"/>
  <c r="K74" i="35"/>
  <c r="K52" i="35"/>
  <c r="K47" i="35"/>
  <c r="M140" i="35"/>
  <c r="M141" i="35" s="1"/>
  <c r="D73" i="35" s="1"/>
  <c r="D85" i="35" s="1"/>
  <c r="O137" i="35" l="1"/>
  <c r="F49" i="35" s="1"/>
  <c r="F50" i="35" s="1"/>
  <c r="F59" i="35" s="1"/>
  <c r="F66" i="35" s="1"/>
  <c r="L74" i="35"/>
  <c r="M58" i="35"/>
  <c r="L52" i="35"/>
  <c r="L47" i="35"/>
  <c r="N109" i="35"/>
  <c r="M108" i="35"/>
  <c r="N140" i="35"/>
  <c r="F80" i="35" l="1"/>
  <c r="P137" i="35"/>
  <c r="G49" i="35" s="1"/>
  <c r="G50" i="35" s="1"/>
  <c r="G59" i="35" s="1"/>
  <c r="G80" i="35" s="1"/>
  <c r="O109" i="35"/>
  <c r="N108" i="35"/>
  <c r="O140" i="35"/>
  <c r="N141" i="35"/>
  <c r="E73" i="35" s="1"/>
  <c r="E85" i="35" s="1"/>
  <c r="M74" i="35"/>
  <c r="N58" i="35"/>
  <c r="M47" i="35"/>
  <c r="M52" i="35"/>
  <c r="Q137" i="35" l="1"/>
  <c r="H49" i="35" s="1"/>
  <c r="D50" i="35" s="1"/>
  <c r="D59" i="35" s="1"/>
  <c r="G66" i="35"/>
  <c r="R137" i="35"/>
  <c r="I49" i="35" s="1"/>
  <c r="I50" i="35" s="1"/>
  <c r="I59" i="35" s="1"/>
  <c r="O108" i="35"/>
  <c r="P109" i="35"/>
  <c r="N52" i="35"/>
  <c r="O58" i="35"/>
  <c r="N74" i="35"/>
  <c r="N47" i="35"/>
  <c r="P140" i="35"/>
  <c r="P141" i="35" s="1"/>
  <c r="G73" i="35" s="1"/>
  <c r="G85" i="35" s="1"/>
  <c r="G99" i="35" s="1"/>
  <c r="O141" i="35"/>
  <c r="F73" i="35" s="1"/>
  <c r="F85" i="35" s="1"/>
  <c r="F99" i="35" s="1"/>
  <c r="H50" i="35" l="1"/>
  <c r="H59" i="35" s="1"/>
  <c r="H80" i="35" s="1"/>
  <c r="D80" i="35"/>
  <c r="D66" i="35"/>
  <c r="E80" i="35"/>
  <c r="S137" i="35"/>
  <c r="O74" i="35"/>
  <c r="O52" i="35"/>
  <c r="P58" i="35"/>
  <c r="O47" i="35"/>
  <c r="Q140" i="35"/>
  <c r="Q141" i="35" s="1"/>
  <c r="H73" i="35" s="1"/>
  <c r="H85" i="35" s="1"/>
  <c r="H99" i="35" s="1"/>
  <c r="P108" i="35"/>
  <c r="Q109" i="35"/>
  <c r="I80" i="35" l="1"/>
  <c r="J49" i="35"/>
  <c r="J50" i="35" s="1"/>
  <c r="J59" i="35" s="1"/>
  <c r="J80" i="35" s="1"/>
  <c r="T137" i="35"/>
  <c r="R140" i="35"/>
  <c r="R141" i="35" s="1"/>
  <c r="I73" i="35" s="1"/>
  <c r="I85" i="35" s="1"/>
  <c r="I99" i="35" s="1"/>
  <c r="P74" i="35"/>
  <c r="P52" i="35"/>
  <c r="Q58" i="35"/>
  <c r="P47" i="35"/>
  <c r="R109" i="35"/>
  <c r="Q108" i="35"/>
  <c r="K49" i="35" l="1"/>
  <c r="K50" i="35" s="1"/>
  <c r="K59" i="35" s="1"/>
  <c r="K80" i="35" s="1"/>
  <c r="U137" i="35"/>
  <c r="Q74" i="35"/>
  <c r="R58" i="35"/>
  <c r="Q47" i="35"/>
  <c r="Q52" i="35"/>
  <c r="S109" i="35"/>
  <c r="R108" i="35"/>
  <c r="S140" i="35"/>
  <c r="L49" i="35" l="1"/>
  <c r="L50" i="35" s="1"/>
  <c r="L59" i="35" s="1"/>
  <c r="L80" i="35" s="1"/>
  <c r="V137" i="35"/>
  <c r="T140" i="35"/>
  <c r="T109" i="35"/>
  <c r="S108" i="35"/>
  <c r="S141" i="35"/>
  <c r="J73" i="35" s="1"/>
  <c r="J85" i="35" s="1"/>
  <c r="J99" i="35" s="1"/>
  <c r="R74" i="35"/>
  <c r="S58" i="35"/>
  <c r="R52" i="35"/>
  <c r="R47" i="35"/>
  <c r="M49" i="35" l="1"/>
  <c r="M50" i="35" s="1"/>
  <c r="M59" i="35" s="1"/>
  <c r="M80" i="35" s="1"/>
  <c r="W137" i="35"/>
  <c r="T108" i="35"/>
  <c r="U109" i="35"/>
  <c r="U140" i="35"/>
  <c r="U141" i="35" s="1"/>
  <c r="L73" i="35" s="1"/>
  <c r="L85" i="35" s="1"/>
  <c r="L99" i="35" s="1"/>
  <c r="T58" i="35"/>
  <c r="S74" i="35"/>
  <c r="S52" i="35"/>
  <c r="S47" i="35"/>
  <c r="T141" i="35"/>
  <c r="K73" i="35" s="1"/>
  <c r="K85" i="35" s="1"/>
  <c r="K99" i="35" s="1"/>
  <c r="N49" i="35" l="1"/>
  <c r="N50" i="35" s="1"/>
  <c r="N59" i="35" s="1"/>
  <c r="N80" i="35" s="1"/>
  <c r="X137" i="35"/>
  <c r="T74" i="35"/>
  <c r="U58" i="35"/>
  <c r="T52" i="35"/>
  <c r="T47" i="35"/>
  <c r="V109" i="35"/>
  <c r="U108" i="35"/>
  <c r="V140" i="35"/>
  <c r="O49" i="35" l="1"/>
  <c r="O50" i="35" s="1"/>
  <c r="O59" i="35" s="1"/>
  <c r="O80" i="35" s="1"/>
  <c r="Y137" i="35"/>
  <c r="W140" i="35"/>
  <c r="V141" i="35"/>
  <c r="M73" i="35" s="1"/>
  <c r="M85" i="35" s="1"/>
  <c r="M99" i="35" s="1"/>
  <c r="W109" i="35"/>
  <c r="V108" i="35"/>
  <c r="U74" i="35"/>
  <c r="V58" i="35"/>
  <c r="U47" i="35"/>
  <c r="U52" i="35"/>
  <c r="P49" i="35" l="1"/>
  <c r="P50" i="35" s="1"/>
  <c r="P59" i="35" s="1"/>
  <c r="P80" i="35" s="1"/>
  <c r="Z137" i="35"/>
  <c r="X140" i="35"/>
  <c r="X141" i="35" s="1"/>
  <c r="O73" i="35" s="1"/>
  <c r="O85" i="35" s="1"/>
  <c r="O99" i="35" s="1"/>
  <c r="X109" i="35"/>
  <c r="W108" i="35"/>
  <c r="V74" i="35"/>
  <c r="V52" i="35"/>
  <c r="W58" i="35"/>
  <c r="V47" i="35"/>
  <c r="W141" i="35"/>
  <c r="N73" i="35" s="1"/>
  <c r="N85" i="35" s="1"/>
  <c r="N99" i="35" s="1"/>
  <c r="Q49" i="35" l="1"/>
  <c r="Q50" i="35" s="1"/>
  <c r="Q59" i="35" s="1"/>
  <c r="Q80" i="35" s="1"/>
  <c r="AA137" i="35"/>
  <c r="W74" i="35"/>
  <c r="X58" i="35"/>
  <c r="W52" i="35"/>
  <c r="W47" i="35"/>
  <c r="Y140" i="35"/>
  <c r="Y141" i="35" s="1"/>
  <c r="P73" i="35" s="1"/>
  <c r="P85" i="35" s="1"/>
  <c r="P99" i="35" s="1"/>
  <c r="Y109" i="35"/>
  <c r="X108" i="35"/>
  <c r="R49" i="35" l="1"/>
  <c r="R50" i="35" s="1"/>
  <c r="R59" i="35" s="1"/>
  <c r="R80" i="35" s="1"/>
  <c r="AB137" i="35"/>
  <c r="X74" i="35"/>
  <c r="Y58" i="35"/>
  <c r="X52" i="35"/>
  <c r="X47" i="35"/>
  <c r="Z109" i="35"/>
  <c r="Y108" i="35"/>
  <c r="Z140" i="35"/>
  <c r="S49" i="35" l="1"/>
  <c r="S50" i="35" s="1"/>
  <c r="S59" i="35" s="1"/>
  <c r="S80" i="35" s="1"/>
  <c r="AC137" i="35"/>
  <c r="AA140" i="35"/>
  <c r="AA109" i="35"/>
  <c r="Z108" i="35"/>
  <c r="Z141" i="35"/>
  <c r="Q73" i="35" s="1"/>
  <c r="Q85" i="35" s="1"/>
  <c r="Q99" i="35" s="1"/>
  <c r="Y74" i="35"/>
  <c r="Z58" i="35"/>
  <c r="Y47" i="35"/>
  <c r="Y52" i="35"/>
  <c r="T49" i="35" l="1"/>
  <c r="T50" i="35" s="1"/>
  <c r="T59" i="35" s="1"/>
  <c r="T80" i="35" s="1"/>
  <c r="AD137" i="35"/>
  <c r="AB109" i="35"/>
  <c r="AA108" i="35"/>
  <c r="AB140" i="35"/>
  <c r="AA141" i="35"/>
  <c r="R73" i="35" s="1"/>
  <c r="R85" i="35" s="1"/>
  <c r="R99" i="35" s="1"/>
  <c r="Z74" i="35"/>
  <c r="Z52" i="35"/>
  <c r="AA58" i="35"/>
  <c r="Z47" i="35"/>
  <c r="U49" i="35" l="1"/>
  <c r="U50" i="35" s="1"/>
  <c r="U59" i="35" s="1"/>
  <c r="U80" i="35" s="1"/>
  <c r="AE137" i="35"/>
  <c r="AC140" i="35"/>
  <c r="AC141" i="35" s="1"/>
  <c r="T73" i="35" s="1"/>
  <c r="T85" i="35" s="1"/>
  <c r="T99" i="35" s="1"/>
  <c r="AC109" i="35"/>
  <c r="AB108" i="35"/>
  <c r="AA74" i="35"/>
  <c r="AB58" i="35"/>
  <c r="AA52" i="35"/>
  <c r="AA47" i="35"/>
  <c r="AB141" i="35"/>
  <c r="S73" i="35" s="1"/>
  <c r="S85" i="35" s="1"/>
  <c r="S99" i="35" s="1"/>
  <c r="V49" i="35" l="1"/>
  <c r="V50" i="35" s="1"/>
  <c r="V59" i="35" s="1"/>
  <c r="V80" i="35" s="1"/>
  <c r="AF137" i="35"/>
  <c r="AB74" i="35"/>
  <c r="AC58" i="35"/>
  <c r="AB52" i="35"/>
  <c r="AB47" i="35"/>
  <c r="AD140" i="35"/>
  <c r="AD141" i="35" s="1"/>
  <c r="U73" i="35" s="1"/>
  <c r="U85" i="35" s="1"/>
  <c r="U99" i="35" s="1"/>
  <c r="AD109" i="35"/>
  <c r="AC108" i="35"/>
  <c r="W49" i="35" l="1"/>
  <c r="W50" i="35" s="1"/>
  <c r="W59" i="35" s="1"/>
  <c r="W80" i="35" s="1"/>
  <c r="AG137" i="35"/>
  <c r="AE109" i="35"/>
  <c r="AD108" i="35"/>
  <c r="AE140" i="35"/>
  <c r="AC74" i="35"/>
  <c r="AD58" i="35"/>
  <c r="AC47" i="35"/>
  <c r="AC52" i="35"/>
  <c r="X49" i="35" l="1"/>
  <c r="X50" i="35" s="1"/>
  <c r="X59" i="35" s="1"/>
  <c r="X80" i="35" s="1"/>
  <c r="AH137" i="35"/>
  <c r="AF140" i="35"/>
  <c r="AE108" i="35"/>
  <c r="AF109" i="35"/>
  <c r="AE141" i="35"/>
  <c r="V73" i="35" s="1"/>
  <c r="V85" i="35" s="1"/>
  <c r="V99" i="35" s="1"/>
  <c r="AE58" i="35"/>
  <c r="AD74" i="35"/>
  <c r="AD52" i="35"/>
  <c r="AD47" i="35"/>
  <c r="Y49" i="35" l="1"/>
  <c r="Y50" i="35" s="1"/>
  <c r="Y59" i="35" s="1"/>
  <c r="Y80" i="35" s="1"/>
  <c r="AI137" i="35"/>
  <c r="AF108" i="35"/>
  <c r="AG109" i="35"/>
  <c r="AG140" i="35"/>
  <c r="AG141" i="35" s="1"/>
  <c r="X73" i="35" s="1"/>
  <c r="X85" i="35" s="1"/>
  <c r="X99" i="35" s="1"/>
  <c r="AF58" i="35"/>
  <c r="AE74" i="35"/>
  <c r="AE52" i="35"/>
  <c r="AE47" i="35"/>
  <c r="AF141" i="35"/>
  <c r="W73" i="35" s="1"/>
  <c r="W85" i="35" s="1"/>
  <c r="W99" i="35" s="1"/>
  <c r="Z49" i="35" l="1"/>
  <c r="Z50" i="35" s="1"/>
  <c r="Z59" i="35" s="1"/>
  <c r="Z80" i="35" s="1"/>
  <c r="AJ137" i="35"/>
  <c r="AF74" i="35"/>
  <c r="AF52" i="35"/>
  <c r="AG58" i="35"/>
  <c r="AF47" i="35"/>
  <c r="AH109" i="35"/>
  <c r="AG108" i="35"/>
  <c r="AH140" i="35"/>
  <c r="AA49" i="35" l="1"/>
  <c r="AA50" i="35" s="1"/>
  <c r="AA59" i="35" s="1"/>
  <c r="AA80" i="35" s="1"/>
  <c r="AK137" i="35"/>
  <c r="AH108" i="35"/>
  <c r="AI109" i="35"/>
  <c r="AI140" i="35"/>
  <c r="AI141" i="35" s="1"/>
  <c r="Z73" i="35" s="1"/>
  <c r="Z85" i="35" s="1"/>
  <c r="Z99" i="35" s="1"/>
  <c r="AH141" i="35"/>
  <c r="Y73" i="35" s="1"/>
  <c r="Y85" i="35" s="1"/>
  <c r="Y99" i="35" s="1"/>
  <c r="AG74" i="35"/>
  <c r="AH58" i="35"/>
  <c r="AG47" i="35"/>
  <c r="AG52" i="35"/>
  <c r="AB49" i="35" l="1"/>
  <c r="AB50" i="35" s="1"/>
  <c r="AB59" i="35" s="1"/>
  <c r="AB80" i="35" s="1"/>
  <c r="AL137" i="35"/>
  <c r="AH74" i="35"/>
  <c r="AI58" i="35"/>
  <c r="AH52" i="35"/>
  <c r="AH47" i="35"/>
  <c r="AJ140" i="35"/>
  <c r="AJ141" i="35" s="1"/>
  <c r="AA73" i="35" s="1"/>
  <c r="AA85" i="35" s="1"/>
  <c r="AA99" i="35" s="1"/>
  <c r="AJ109" i="35"/>
  <c r="AI108" i="35"/>
  <c r="AC49" i="35" l="1"/>
  <c r="AC50" i="35" s="1"/>
  <c r="AC59" i="35" s="1"/>
  <c r="AC80" i="35" s="1"/>
  <c r="AM137" i="35"/>
  <c r="AJ108" i="35"/>
  <c r="AK109" i="35"/>
  <c r="AK140" i="35"/>
  <c r="AJ58" i="35"/>
  <c r="AI74" i="35"/>
  <c r="AI52" i="35"/>
  <c r="AI47" i="35"/>
  <c r="AD49" i="35" l="1"/>
  <c r="AD50" i="35" s="1"/>
  <c r="AD59" i="35" s="1"/>
  <c r="AD80" i="35" s="1"/>
  <c r="AN137" i="35"/>
  <c r="AL140" i="35"/>
  <c r="AJ74" i="35"/>
  <c r="AJ52" i="35"/>
  <c r="AJ47" i="35"/>
  <c r="AK58" i="35"/>
  <c r="AL109" i="35"/>
  <c r="AK108" i="35"/>
  <c r="AK141" i="35"/>
  <c r="AB73" i="35" s="1"/>
  <c r="AB85" i="35" s="1"/>
  <c r="AB99" i="35" s="1"/>
  <c r="AE49" i="35" l="1"/>
  <c r="AE50" i="35" s="1"/>
  <c r="AE59" i="35" s="1"/>
  <c r="AE80" i="35" s="1"/>
  <c r="AO137" i="35"/>
  <c r="AM140" i="35"/>
  <c r="AM141" i="35" s="1"/>
  <c r="AD73" i="35" s="1"/>
  <c r="AD85" i="35" s="1"/>
  <c r="AD99" i="35" s="1"/>
  <c r="AL108" i="35"/>
  <c r="AM109" i="35"/>
  <c r="AL141" i="35"/>
  <c r="AC73" i="35" s="1"/>
  <c r="AC85" i="35" s="1"/>
  <c r="AC99" i="35" s="1"/>
  <c r="AK74" i="35"/>
  <c r="AL58" i="35"/>
  <c r="AK47" i="35"/>
  <c r="AK52" i="35"/>
  <c r="AF49" i="35" l="1"/>
  <c r="AF50" i="35" s="1"/>
  <c r="AF59" i="35" s="1"/>
  <c r="AF80" i="35" s="1"/>
  <c r="AP137" i="35"/>
  <c r="AL74" i="35"/>
  <c r="AM58" i="35"/>
  <c r="AL52" i="35"/>
  <c r="AL47" i="35"/>
  <c r="AM108" i="35"/>
  <c r="AN109" i="35"/>
  <c r="AN140" i="35"/>
  <c r="AN141" i="35" s="1"/>
  <c r="AE73" i="35" s="1"/>
  <c r="AE85" i="35" s="1"/>
  <c r="AE99" i="35" s="1"/>
  <c r="AG49" i="35" l="1"/>
  <c r="AG50" i="35" s="1"/>
  <c r="AG59" i="35" s="1"/>
  <c r="AG80" i="35" s="1"/>
  <c r="AQ137" i="35"/>
  <c r="AM74" i="35"/>
  <c r="AN58" i="35"/>
  <c r="AM52" i="35"/>
  <c r="AM47" i="35"/>
  <c r="AO109" i="35"/>
  <c r="AN108" i="35"/>
  <c r="AO140" i="35"/>
  <c r="AO141" i="35" s="1"/>
  <c r="AF73" i="35" s="1"/>
  <c r="AF85" i="35" s="1"/>
  <c r="AF99" i="35" s="1"/>
  <c r="AH49" i="35" l="1"/>
  <c r="AH50" i="35" s="1"/>
  <c r="AH59" i="35" s="1"/>
  <c r="AH80" i="35" s="1"/>
  <c r="AR137" i="35"/>
  <c r="AP140" i="35"/>
  <c r="AP141" i="35" s="1"/>
  <c r="AG73" i="35" s="1"/>
  <c r="AG85" i="35" s="1"/>
  <c r="AG99" i="35" s="1"/>
  <c r="AP109" i="35"/>
  <c r="AP108" i="35" s="1"/>
  <c r="AO108" i="35"/>
  <c r="AN74" i="35"/>
  <c r="AO58" i="35"/>
  <c r="AN52" i="35"/>
  <c r="AN47" i="35"/>
  <c r="AI49" i="35" l="1"/>
  <c r="AI50" i="35" s="1"/>
  <c r="AI59" i="35" s="1"/>
  <c r="AI80" i="35" s="1"/>
  <c r="AS137" i="35"/>
  <c r="AJ49" i="35" s="1"/>
  <c r="AJ50" i="35" s="1"/>
  <c r="AJ59" i="35" s="1"/>
  <c r="AO74" i="35"/>
  <c r="AP58" i="35"/>
  <c r="AO47" i="35"/>
  <c r="AO52" i="35"/>
  <c r="AQ140" i="35"/>
  <c r="AJ80" i="35" l="1"/>
  <c r="AT137" i="35"/>
  <c r="AK49" i="35" s="1"/>
  <c r="AK50" i="35" s="1"/>
  <c r="AK59" i="35" s="1"/>
  <c r="AK80" i="35" s="1"/>
  <c r="AR140" i="35"/>
  <c r="AR141" i="35" s="1"/>
  <c r="AI73" i="35" s="1"/>
  <c r="AI85" i="35" s="1"/>
  <c r="AI99" i="35" s="1"/>
  <c r="AQ141" i="35"/>
  <c r="AH73" i="35" s="1"/>
  <c r="AH85" i="35" s="1"/>
  <c r="AH99" i="35" s="1"/>
  <c r="AP74" i="35"/>
  <c r="AP52" i="35"/>
  <c r="AP47" i="35"/>
  <c r="AU137" i="35" l="1"/>
  <c r="AS140" i="35"/>
  <c r="AS141" i="35" s="1"/>
  <c r="AJ73" i="35" l="1"/>
  <c r="AJ85" i="35" s="1"/>
  <c r="AJ99" i="35" s="1"/>
  <c r="AV137" i="35"/>
  <c r="AL49" i="35"/>
  <c r="AL50" i="35" s="1"/>
  <c r="AL59" i="35" s="1"/>
  <c r="AL80" i="35" s="1"/>
  <c r="AT140" i="35"/>
  <c r="AT141" i="35" s="1"/>
  <c r="AW137" i="35" l="1"/>
  <c r="AM49" i="35"/>
  <c r="AM50" i="35" s="1"/>
  <c r="AM59" i="35" s="1"/>
  <c r="AM80" i="35" s="1"/>
  <c r="AP85" i="35"/>
  <c r="AP99" i="35" s="1"/>
  <c r="AK73" i="35"/>
  <c r="AK85" i="35" s="1"/>
  <c r="AK99" i="35" s="1"/>
  <c r="AU140" i="35"/>
  <c r="AX137" i="35" l="1"/>
  <c r="AN49" i="35"/>
  <c r="AN50" i="35" s="1"/>
  <c r="AN59" i="35" s="1"/>
  <c r="AN80" i="35" s="1"/>
  <c r="AV140" i="35"/>
  <c r="AV141" i="35" s="1"/>
  <c r="AM73" i="35" s="1"/>
  <c r="AM85" i="35" s="1"/>
  <c r="AM99" i="35" s="1"/>
  <c r="AU141" i="35"/>
  <c r="AL73" i="35" s="1"/>
  <c r="AL85" i="35" s="1"/>
  <c r="AL99" i="35" s="1"/>
  <c r="AY137" i="35" l="1"/>
  <c r="AP49" i="35" s="1"/>
  <c r="AP50" i="35" s="1"/>
  <c r="AP59" i="35" s="1"/>
  <c r="AO49" i="35"/>
  <c r="AO50" i="35" s="1"/>
  <c r="AO59" i="35" s="1"/>
  <c r="AO80" i="35" s="1"/>
  <c r="AW140" i="35"/>
  <c r="AW141" i="35" s="1"/>
  <c r="AN73" i="35" s="1"/>
  <c r="AN85" i="35" s="1"/>
  <c r="AN99" i="35" s="1"/>
  <c r="AP80" i="35" l="1"/>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C53" i="35" s="1"/>
  <c r="B56" i="35" l="1"/>
  <c r="B69" i="35" s="1"/>
  <c r="B77" i="35" s="1"/>
  <c r="D76" i="35"/>
  <c r="E67" i="35"/>
  <c r="E68" i="35" s="1"/>
  <c r="D68" i="35"/>
  <c r="D75" i="35" s="1"/>
  <c r="B75" i="35"/>
  <c r="C55" i="35" l="1"/>
  <c r="C56" i="35" s="1"/>
  <c r="C69" i="35" s="1"/>
  <c r="B82" i="35"/>
  <c r="B70" i="35"/>
  <c r="B71" i="35" s="1"/>
  <c r="F67" i="35"/>
  <c r="F68" i="35" s="1"/>
  <c r="F75" i="35" s="1"/>
  <c r="E76"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D83" i="35" s="1"/>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6" i="35" l="1"/>
  <c r="C79" i="35"/>
  <c r="C83" i="35" s="1"/>
  <c r="C86" i="35" s="1"/>
  <c r="B83" i="35"/>
  <c r="E79" i="35" l="1"/>
  <c r="C88" i="35"/>
  <c r="B84" i="35"/>
  <c r="B89" i="35" s="1"/>
  <c r="D84" i="35"/>
  <c r="C84" i="35"/>
  <c r="D88" i="35"/>
  <c r="B86" i="35"/>
  <c r="B88" i="35"/>
  <c r="E83" i="35" l="1"/>
  <c r="E86" i="35" s="1"/>
  <c r="E87" i="35" s="1"/>
  <c r="F79" i="35"/>
  <c r="C89" i="35"/>
  <c r="C87" i="35"/>
  <c r="D87" i="35"/>
  <c r="B87" i="35"/>
  <c r="B90" i="35" s="1"/>
  <c r="D89" i="35"/>
  <c r="E84" i="35" l="1"/>
  <c r="E89" i="35" s="1"/>
  <c r="E88" i="35"/>
  <c r="G79" i="35"/>
  <c r="H79" i="35" s="1"/>
  <c r="I79" i="35" s="1"/>
  <c r="I83" i="35" s="1"/>
  <c r="I86" i="35" s="1"/>
  <c r="F83" i="35"/>
  <c r="F86" i="35" s="1"/>
  <c r="E90" i="35"/>
  <c r="D90" i="35"/>
  <c r="C90" i="35"/>
  <c r="F88" i="35" l="1"/>
  <c r="G83" i="35"/>
  <c r="G86" i="35" s="1"/>
  <c r="G87" i="35" s="1"/>
  <c r="J79" i="35"/>
  <c r="K79" i="35" s="1"/>
  <c r="L79" i="35" s="1"/>
  <c r="L83" i="35" s="1"/>
  <c r="L86" i="35" s="1"/>
  <c r="H83" i="35"/>
  <c r="F84" i="35"/>
  <c r="F89" i="35" s="1"/>
  <c r="F87" i="35"/>
  <c r="F90" i="35" s="1"/>
  <c r="H84" i="35" l="1"/>
  <c r="G84" i="35"/>
  <c r="G89" i="35" s="1"/>
  <c r="G88" i="35"/>
  <c r="J83" i="35"/>
  <c r="J86" i="35" s="1"/>
  <c r="I88" i="35"/>
  <c r="H88" i="35"/>
  <c r="H86" i="35"/>
  <c r="I84" i="35"/>
  <c r="I89" i="35" s="1"/>
  <c r="K83" i="35"/>
  <c r="K86" i="35" s="1"/>
  <c r="M79" i="35"/>
  <c r="G90" i="35"/>
  <c r="H89" i="35" l="1"/>
  <c r="J88" i="35"/>
  <c r="J84" i="35"/>
  <c r="K84" i="35"/>
  <c r="I87" i="35"/>
  <c r="H87" i="35"/>
  <c r="H90" i="35" s="1"/>
  <c r="J89" i="35"/>
  <c r="L88" i="35"/>
  <c r="B105" i="35" s="1"/>
  <c r="K88" i="35"/>
  <c r="L84" i="35"/>
  <c r="L87" i="35"/>
  <c r="J87" i="35"/>
  <c r="K87" i="35"/>
  <c r="M83" i="35"/>
  <c r="N79" i="35"/>
  <c r="K89" i="35" l="1"/>
  <c r="L89" i="35"/>
  <c r="J90" i="35"/>
  <c r="I90" i="35"/>
  <c r="K90" i="35"/>
  <c r="N83" i="35"/>
  <c r="N86" i="35" s="1"/>
  <c r="O79" i="35"/>
  <c r="M86" i="35"/>
  <c r="M84" i="35"/>
  <c r="M89" i="35" s="1"/>
  <c r="M88" i="35"/>
  <c r="G30" i="35"/>
  <c r="A105" i="35" s="1"/>
  <c r="L90" i="35"/>
  <c r="G28" i="35" l="1"/>
  <c r="C105" i="35" s="1"/>
  <c r="N84" i="35"/>
  <c r="N89" i="35" s="1"/>
  <c r="N88" i="35"/>
  <c r="G29" i="35"/>
  <c r="D105" i="35" s="1"/>
  <c r="N87" i="35"/>
  <c r="M87" i="35"/>
  <c r="M90" i="35" s="1"/>
  <c r="O83" i="35"/>
  <c r="P79" i="35"/>
  <c r="P83" i="35" l="1"/>
  <c r="P86" i="35" s="1"/>
  <c r="O86" i="35"/>
  <c r="O84" i="35"/>
  <c r="O89" i="35" s="1"/>
  <c r="O88" i="35"/>
  <c r="Q79" i="35"/>
  <c r="N90" i="35"/>
  <c r="P88" i="35" l="1"/>
  <c r="P84" i="35"/>
  <c r="P89" i="35" s="1"/>
  <c r="O87" i="35"/>
  <c r="O90" i="35" s="1"/>
  <c r="P87" i="35"/>
  <c r="Q83" i="35"/>
  <c r="R79" i="35"/>
  <c r="P90" i="35" l="1"/>
  <c r="R83" i="35"/>
  <c r="R86" i="35" s="1"/>
  <c r="S79" i="35"/>
  <c r="Q86" i="35"/>
  <c r="Q84" i="35"/>
  <c r="Q89" i="35" s="1"/>
  <c r="Q88" i="35"/>
  <c r="R84" i="35" l="1"/>
  <c r="R89" i="35" s="1"/>
  <c r="R88" i="35"/>
  <c r="Q87" i="35"/>
  <c r="Q90" i="35" s="1"/>
  <c r="R87" i="35"/>
  <c r="S83" i="35"/>
  <c r="T79" i="35"/>
  <c r="R90" i="35" l="1"/>
  <c r="S86" i="35"/>
  <c r="S87" i="35" s="1"/>
  <c r="S90" i="35" s="1"/>
  <c r="S84" i="35"/>
  <c r="S89" i="35" s="1"/>
  <c r="S88" i="35"/>
  <c r="T83" i="35"/>
  <c r="U79" i="35"/>
  <c r="T86" i="35" l="1"/>
  <c r="T87" i="35" s="1"/>
  <c r="T90" i="35" s="1"/>
  <c r="T88" i="35"/>
  <c r="T84" i="35"/>
  <c r="T89" i="35" s="1"/>
  <c r="U83" i="35"/>
  <c r="V79" i="35"/>
  <c r="U86" i="35" l="1"/>
  <c r="U87" i="35" s="1"/>
  <c r="U90" i="35" s="1"/>
  <c r="U88" i="35"/>
  <c r="U84" i="35"/>
  <c r="U89" i="35" s="1"/>
  <c r="V83" i="35"/>
  <c r="W79" i="35"/>
  <c r="V86" i="35" l="1"/>
  <c r="V87" i="35" s="1"/>
  <c r="V90" i="35" s="1"/>
  <c r="V88" i="35"/>
  <c r="V84" i="35"/>
  <c r="V89" i="35" s="1"/>
  <c r="W83" i="35"/>
  <c r="X79" i="35"/>
  <c r="W86" i="35" l="1"/>
  <c r="W87" i="35" s="1"/>
  <c r="W90" i="35" s="1"/>
  <c r="W84" i="35"/>
  <c r="W89" i="35" s="1"/>
  <c r="W88" i="35"/>
  <c r="X83" i="35"/>
  <c r="Y79" i="35"/>
  <c r="X86" i="35" l="1"/>
  <c r="X87" i="35" s="1"/>
  <c r="X90" i="35" s="1"/>
  <c r="X84" i="35"/>
  <c r="X89" i="35" s="1"/>
  <c r="X88" i="35"/>
  <c r="Y83" i="35"/>
  <c r="Z79" i="35"/>
  <c r="Y86" i="35" l="1"/>
  <c r="Y87" i="35" s="1"/>
  <c r="Y90" i="35" s="1"/>
  <c r="Y88" i="35"/>
  <c r="Y84" i="35"/>
  <c r="Y89" i="35" s="1"/>
  <c r="Z83" i="35"/>
  <c r="AA79" i="35"/>
  <c r="Z86" i="35" l="1"/>
  <c r="Z87" i="35" s="1"/>
  <c r="Z90" i="35" s="1"/>
  <c r="Z88" i="35"/>
  <c r="Z84" i="35"/>
  <c r="Z89" i="35" s="1"/>
  <c r="AA83" i="35"/>
  <c r="AB79" i="35"/>
  <c r="AA86" i="35" l="1"/>
  <c r="AA87" i="35" s="1"/>
  <c r="AA90" i="35" s="1"/>
  <c r="AA84" i="35"/>
  <c r="AA89" i="35" s="1"/>
  <c r="AA88" i="35"/>
  <c r="AB83" i="35"/>
  <c r="AC79" i="35"/>
  <c r="AB86" i="35" l="1"/>
  <c r="AB87" i="35" s="1"/>
  <c r="AB90" i="35" s="1"/>
  <c r="AB84" i="35"/>
  <c r="AB89" i="35" s="1"/>
  <c r="AB88" i="35"/>
  <c r="AC83" i="35"/>
  <c r="AD79" i="35"/>
  <c r="AC86" i="35" l="1"/>
  <c r="AC87" i="35" s="1"/>
  <c r="AC90" i="35" s="1"/>
  <c r="AC88" i="35"/>
  <c r="AC84" i="35"/>
  <c r="AC89" i="35" s="1"/>
  <c r="AD83" i="35"/>
  <c r="AE79" i="35"/>
  <c r="AD86" i="35" l="1"/>
  <c r="AD87" i="35" s="1"/>
  <c r="AD90" i="35" s="1"/>
  <c r="AD84" i="35"/>
  <c r="AD89" i="35" s="1"/>
  <c r="AD88" i="35"/>
  <c r="AE83" i="35"/>
  <c r="AF79" i="35"/>
  <c r="AE86" i="35" l="1"/>
  <c r="AE87" i="35" s="1"/>
  <c r="AE90" i="35" s="1"/>
  <c r="AE88" i="35"/>
  <c r="AE84" i="35"/>
  <c r="AE89" i="35" s="1"/>
  <c r="AF83" i="35"/>
  <c r="AG79" i="35"/>
  <c r="AF86" i="35" l="1"/>
  <c r="AF87" i="35" s="1"/>
  <c r="AF90" i="35" s="1"/>
  <c r="AF88" i="35"/>
  <c r="AF84" i="35"/>
  <c r="AF89" i="35" s="1"/>
  <c r="AG83" i="35"/>
  <c r="AH79" i="35"/>
  <c r="AG86" i="35" l="1"/>
  <c r="AG87" i="35" s="1"/>
  <c r="AG90" i="35" s="1"/>
  <c r="AG88" i="35"/>
  <c r="AG84" i="35"/>
  <c r="AG89" i="35" s="1"/>
  <c r="AH83" i="35"/>
  <c r="AI79" i="35"/>
  <c r="AH86" i="35" l="1"/>
  <c r="AH87" i="35" s="1"/>
  <c r="AH90" i="35" s="1"/>
  <c r="AH84" i="35"/>
  <c r="AH89" i="35" s="1"/>
  <c r="AH88" i="35"/>
  <c r="AI83" i="35"/>
  <c r="AJ79" i="35"/>
  <c r="AI86" i="35" l="1"/>
  <c r="AI87" i="35" s="1"/>
  <c r="AI90" i="35" s="1"/>
  <c r="AI88" i="35"/>
  <c r="AI84" i="35"/>
  <c r="AI89" i="35" s="1"/>
  <c r="AJ83" i="35"/>
  <c r="AK79" i="35"/>
  <c r="AJ86" i="35" l="1"/>
  <c r="AJ87" i="35" s="1"/>
  <c r="AJ90" i="35" s="1"/>
  <c r="AJ88" i="35"/>
  <c r="AJ84" i="35"/>
  <c r="AJ89" i="35" s="1"/>
  <c r="AK83" i="35"/>
  <c r="AL79" i="35"/>
  <c r="AK86" i="35" l="1"/>
  <c r="AK87" i="35" s="1"/>
  <c r="AK90" i="35" s="1"/>
  <c r="AK84" i="35"/>
  <c r="AK89" i="35" s="1"/>
  <c r="AK88" i="35"/>
  <c r="AL83" i="35"/>
  <c r="AM79" i="35"/>
  <c r="AL86" i="35" l="1"/>
  <c r="AL87" i="35" s="1"/>
  <c r="AL90" i="35" s="1"/>
  <c r="AL88" i="35"/>
  <c r="AL84" i="35"/>
  <c r="AL89" i="35" s="1"/>
  <c r="AM83" i="35"/>
  <c r="AN79" i="35"/>
  <c r="AM86" i="35" l="1"/>
  <c r="AM87" i="35" s="1"/>
  <c r="AM90" i="35" s="1"/>
  <c r="AM84" i="35"/>
  <c r="AM89" i="35" s="1"/>
  <c r="AM88" i="35"/>
  <c r="AN83" i="35"/>
  <c r="AO79" i="35"/>
  <c r="AN86" i="35" l="1"/>
  <c r="AN87" i="35" s="1"/>
  <c r="AN90" i="35" s="1"/>
  <c r="AN88" i="35"/>
  <c r="AN84" i="35"/>
  <c r="AN89" i="35" s="1"/>
  <c r="AO83" i="35"/>
  <c r="AP79" i="35"/>
  <c r="AP83" i="35" s="1"/>
  <c r="AO86" i="35" l="1"/>
  <c r="AO87" i="35" s="1"/>
  <c r="AO90" i="35" s="1"/>
  <c r="AO88" i="35"/>
  <c r="AO84" i="35"/>
  <c r="AO89" i="35" s="1"/>
  <c r="AP86" i="35"/>
  <c r="AP84" i="35"/>
  <c r="AP88" i="35"/>
  <c r="AP87" i="35" l="1"/>
  <c r="A101" i="35" s="1"/>
  <c r="B102" i="35" s="1"/>
  <c r="AP89" i="35"/>
  <c r="AP90" i="35" l="1"/>
</calcChain>
</file>

<file path=xl/sharedStrings.xml><?xml version="1.0" encoding="utf-8"?>
<sst xmlns="http://schemas.openxmlformats.org/spreadsheetml/2006/main" count="1717" uniqueCount="623">
  <si>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</si>
  <si>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</si>
  <si>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</si>
  <si>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</si>
  <si>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</si>
  <si>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</si>
  <si>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</si>
  <si>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</si>
  <si>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</si>
  <si>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</si>
  <si>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</si>
  <si>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</si>
  <si>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</si>
  <si>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</si>
  <si>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</si>
  <si>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</si>
  <si>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</si>
  <si>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</si>
  <si>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</si>
  <si>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</si>
  <si>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</si>
  <si>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</si>
  <si>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</si>
  <si>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</si>
  <si>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</si>
  <si>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</si>
  <si>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</si>
  <si>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</si>
  <si>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</si>
  <si>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</si>
  <si>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</si>
  <si>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</si>
  <si>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</si>
  <si>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</si>
  <si>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</si>
  <si>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</si>
  <si>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</si>
  <si>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</si>
  <si>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</si>
  <si>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</si>
  <si>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</si>
  <si>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</si>
  <si>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</si>
  <si>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</si>
  <si>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</si>
  <si>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</si>
  <si>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</si>
  <si>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</si>
  <si>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</si>
  <si>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</si>
  <si>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</si>
  <si>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</si>
  <si>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</si>
  <si>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</si>
  <si>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</si>
  <si>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</si>
  <si>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</si>
  <si>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</si>
  <si>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</si>
  <si>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</si>
  <si>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</si>
  <si>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</si>
  <si>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</si>
  <si>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</si>
  <si>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</si>
  <si>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</si>
  <si>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</si>
  <si>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</si>
  <si>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</si>
  <si>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</si>
  <si>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</si>
  <si>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</si>
  <si>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</si>
  <si>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</si>
  <si>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</si>
  <si>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</si>
  <si>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</si>
  <si>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</si>
  <si>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</si>
  <si>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</si>
  <si>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</si>
  <si>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</si>
  <si>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</si>
  <si>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</si>
  <si>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</si>
  <si>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</si>
  <si>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</si>
  <si>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</si>
  <si>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</si>
  <si>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</si>
  <si>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</si>
  <si>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</si>
  <si>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</si>
  <si>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</si>
  <si>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</si>
  <si>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</si>
  <si>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</si>
  <si>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</si>
  <si>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</si>
  <si>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</si>
  <si>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</si>
  <si>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</si>
  <si>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</si>
  <si>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</si>
  <si>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</si>
  <si>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</si>
  <si>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</si>
  <si>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</si>
  <si>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</si>
  <si>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</si>
  <si>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</si>
  <si>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</si>
  <si>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</si>
  <si>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</si>
  <si>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</si>
  <si>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</si>
  <si>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</si>
  <si>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</si>
  <si>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</si>
  <si>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</si>
  <si>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</si>
  <si>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</si>
  <si>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</si>
  <si>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</si>
  <si>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</si>
  <si>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</si>
  <si>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</si>
  <si>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</si>
  <si>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</si>
  <si>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</si>
  <si>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</si>
  <si>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</si>
  <si>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</si>
  <si>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</si>
  <si>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</si>
  <si>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</si>
  <si>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</si>
  <si>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</si>
  <si>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</si>
  <si>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</si>
  <si>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</si>
  <si>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</si>
  <si>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</si>
  <si>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</si>
  <si>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</si>
  <si>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</si>
  <si>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</si>
  <si>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</si>
  <si>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</si>
  <si>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</si>
  <si>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</si>
  <si>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</si>
  <si>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</si>
  <si>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</si>
  <si>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</si>
  <si>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</si>
  <si>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</si>
  <si>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</si>
  <si>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</si>
  <si>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</si>
  <si>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</si>
  <si>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</si>
  <si>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</si>
  <si>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</si>
  <si>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</si>
  <si>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</si>
  <si>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</si>
  <si>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</si>
  <si>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</si>
  <si>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</si>
  <si>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</si>
  <si>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</si>
  <si>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</si>
  <si>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</si>
  <si>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</si>
  <si>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</si>
  <si>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</si>
  <si>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</si>
  <si>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</si>
  <si>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</si>
  <si>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</si>
  <si>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</si>
  <si>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</si>
  <si>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</si>
  <si>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</si>
  <si>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</si>
  <si>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</si>
  <si>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</si>
  <si>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</si>
  <si>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</si>
  <si>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</si>
  <si>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</si>
  <si>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</si>
  <si>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</si>
  <si>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</si>
  <si>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</si>
  <si>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</si>
  <si>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</si>
  <si>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</si>
  <si>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</si>
  <si>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</si>
  <si>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</si>
  <si>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</si>
  <si>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</si>
  <si>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</si>
  <si>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</si>
  <si>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</si>
  <si>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</si>
  <si>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</si>
  <si>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</si>
  <si>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</si>
  <si>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</si>
  <si>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</si>
  <si>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</si>
  <si>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</si>
  <si>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</si>
  <si>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</si>
  <si>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</si>
  <si>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</si>
  <si>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</si>
  <si>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</si>
  <si>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</si>
  <si>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</si>
  <si>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</si>
  <si>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</si>
  <si>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</si>
  <si>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</si>
  <si>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</si>
  <si>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</si>
  <si>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</si>
  <si>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</si>
  <si>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</si>
  <si>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</si>
  <si>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</si>
  <si>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</si>
  <si>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</si>
  <si>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</si>
  <si>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</si>
  <si>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</si>
  <si>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</si>
  <si>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</si>
  <si>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</si>
  <si>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</si>
  <si>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</si>
  <si>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</si>
  <si>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</si>
  <si>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</si>
  <si>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</si>
  <si>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</si>
  <si>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</si>
  <si>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</si>
  <si>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</si>
  <si>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</si>
  <si>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</si>
  <si>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</si>
  <si>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</si>
  <si>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</si>
  <si>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</si>
  <si>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</si>
  <si>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</si>
  <si>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</si>
  <si>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</si>
  <si>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</si>
  <si>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</si>
  <si>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</si>
  <si>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</si>
  <si>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</si>
  <si>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</si>
  <si>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</si>
  <si>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</si>
  <si>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</si>
  <si>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</si>
  <si>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</si>
  <si>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</si>
  <si>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</si>
  <si>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</si>
  <si>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</si>
  <si>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</si>
  <si>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</si>
  <si>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</si>
  <si>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</si>
  <si>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</si>
  <si>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</si>
  <si>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</si>
  <si>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</si>
  <si>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</si>
  <si>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</si>
  <si>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</si>
  <si>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</si>
  <si>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</si>
  <si>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</si>
  <si>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</si>
  <si>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</si>
  <si>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</si>
  <si>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</si>
  <si>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</si>
  <si>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</si>
  <si>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</si>
  <si>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</si>
  <si>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</si>
  <si>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</si>
  <si>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</si>
  <si>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</si>
  <si>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</si>
  <si>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</si>
  <si>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</si>
  <si>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</si>
  <si>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</si>
  <si>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</si>
  <si>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</si>
  <si>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</si>
  <si>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</si>
  <si>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</si>
  <si>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</si>
  <si>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</si>
  <si>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</si>
  <si>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</si>
  <si>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</si>
  <si>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</si>
  <si>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</si>
  <si>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</si>
  <si>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</si>
  <si>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</si>
  <si>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</si>
  <si>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</si>
  <si>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</si>
  <si>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</si>
  <si>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</si>
  <si>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</si>
  <si>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</si>
  <si>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</si>
  <si>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</si>
  <si>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</si>
  <si>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</si>
  <si>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</si>
  <si>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</si>
  <si>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</si>
  <si>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</si>
  <si>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</si>
  <si>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</si>
  <si>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</si>
  <si>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</si>
  <si>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</si>
  <si>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</si>
  <si>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</si>
  <si>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</si>
  <si>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</si>
  <si>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</si>
  <si>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</si>
  <si>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</si>
  <si>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</si>
  <si>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</si>
  <si>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</si>
  <si>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</si>
  <si>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</si>
  <si>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</si>
  <si>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</si>
  <si>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</si>
  <si>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</si>
  <si>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</si>
  <si>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</si>
  <si>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</si>
  <si>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</si>
  <si>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</si>
  <si>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</si>
  <si>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</si>
  <si>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</si>
  <si>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</si>
  <si>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</si>
  <si>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</si>
  <si>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</si>
  <si>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</si>
  <si>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</si>
  <si>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</si>
  <si>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</si>
  <si>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</si>
  <si>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</si>
  <si>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</si>
  <si>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</si>
  <si>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</si>
  <si>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</si>
  <si>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</si>
  <si>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</si>
  <si>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</si>
  <si>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</si>
  <si>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</si>
  <si>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</si>
  <si>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</si>
  <si>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</si>
  <si>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</si>
  <si>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</si>
  <si>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</si>
  <si>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</si>
  <si>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</si>
  <si>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</si>
  <si>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</si>
  <si>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</si>
  <si>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</si>
  <si>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</si>
  <si>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</si>
  <si>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</si>
  <si>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</si>
  <si>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</si>
  <si>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</si>
  <si>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</si>
  <si>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</si>
  <si>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</si>
  <si>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</si>
  <si>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</si>
  <si>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</si>
  <si>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</si>
  <si>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</si>
  <si>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</si>
  <si>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</si>
  <si>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</si>
  <si>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</si>
  <si>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</si>
  <si>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</si>
  <si>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</si>
  <si>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</si>
  <si>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</si>
  <si>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</si>
  <si>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</si>
  <si>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</si>
  <si>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</si>
  <si>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</si>
  <si>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</si>
  <si>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</si>
  <si>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</si>
  <si>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</si>
  <si>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</si>
  <si>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</si>
  <si>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</si>
  <si>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</si>
  <si>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</si>
  <si>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</si>
  <si>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</si>
  <si>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</si>
  <si>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</si>
  <si>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</si>
  <si>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</si>
  <si>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</si>
  <si>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</si>
  <si>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</si>
  <si>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</si>
  <si>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</si>
  <si>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</si>
  <si>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</si>
  <si>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</si>
  <si>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</si>
  <si>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</si>
  <si>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</si>
  <si>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</si>
  <si>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</si>
  <si>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</si>
  <si>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</si>
  <si>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</si>
  <si>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</si>
  <si>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</si>
  <si>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</si>
  <si>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</si>
  <si>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</si>
  <si>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</si>
  <si>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</si>
  <si>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</si>
  <si>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</si>
  <si>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</si>
  <si>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</si>
  <si>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</si>
  <si>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</si>
  <si>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</si>
  <si>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</si>
  <si>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</si>
  <si>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</si>
  <si>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</si>
  <si>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</si>
  <si>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</si>
  <si>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</si>
  <si>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</si>
  <si>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</si>
  <si>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</si>
  <si>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</si>
  <si>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</si>
  <si>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</si>
  <si>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</si>
  <si>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</si>
  <si>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</si>
  <si>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</si>
  <si>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</si>
  <si>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</si>
  <si>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</si>
  <si>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</si>
  <si>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</si>
  <si>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</si>
  <si>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</si>
  <si>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</si>
  <si>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</si>
  <si>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</si>
  <si>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</si>
  <si>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</si>
  <si>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</si>
  <si>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</si>
  <si>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</si>
  <si>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</si>
  <si>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</si>
  <si>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</si>
  <si>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</si>
  <si>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</si>
  <si>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</si>
  <si>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</si>
  <si>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</si>
  <si>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</si>
  <si>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</si>
  <si>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</si>
  <si>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</si>
  <si>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</si>
  <si>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</si>
  <si>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</si>
  <si>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</si>
  <si>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</si>
  <si>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</si>
  <si>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</si>
  <si>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</si>
  <si>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</si>
  <si>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</si>
  <si>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</si>
  <si>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</si>
  <si>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</si>
  <si>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</si>
  <si>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</si>
  <si>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</si>
  <si>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</si>
  <si>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</si>
  <si>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</si>
  <si>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</si>
  <si>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</si>
  <si>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</si>
  <si>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</si>
  <si>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</si>
  <si>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</si>
  <si>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</si>
  <si>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</si>
  <si>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</si>
  <si>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</si>
  <si>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</si>
  <si>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</si>
  <si>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</si>
  <si>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</si>
  <si>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</si>
  <si>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</si>
  <si>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</si>
  <si>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</si>
  <si>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</si>
  <si>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</si>
  <si>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</si>
  <si>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</si>
  <si>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</si>
  <si>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</si>
  <si>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</si>
  <si>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</si>
  <si>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</si>
  <si>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</si>
  <si>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</si>
  <si>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</si>
  <si>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</si>
  <si>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</si>
  <si>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</si>
  <si>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</si>
  <si>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</si>
  <si>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</si>
  <si>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</si>
  <si>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</si>
  <si>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</si>
  <si>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</si>
  <si>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</si>
  <si>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</si>
  <si>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</si>
  <si>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</si>
  <si>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</si>
  <si>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</si>
  <si>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</si>
  <si>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</si>
  <si>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</si>
  <si>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</si>
  <si>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</si>
  <si>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</si>
  <si>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</si>
  <si>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</si>
  <si>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</si>
  <si>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</si>
  <si>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</si>
  <si>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</si>
  <si>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</si>
  <si>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</si>
  <si>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</si>
  <si>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</si>
  <si>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</si>
  <si>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</si>
  <si>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</si>
  <si>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</si>
  <si>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</si>
  <si>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Увеличение дохода от передачи ээ, руб. в ценах 2021 года</t>
  </si>
  <si>
    <t>М  22-01</t>
  </si>
  <si>
    <t>О 24-01</t>
  </si>
  <si>
    <t>Модернизация устройств релейных защит и автоматики (РЗА) ПС 110 "Ижевская"</t>
  </si>
  <si>
    <t>Год раскрытия информации: 2024 год</t>
  </si>
  <si>
    <t>Повышение надёжности.</t>
  </si>
  <si>
    <t>П</t>
  </si>
  <si>
    <t xml:space="preserve"> по состоянию на 01.01.2024</t>
  </si>
  <si>
    <t xml:space="preserve"> План 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</si>
  <si>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</si>
  <si>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</si>
  <si>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</si>
  <si>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</si>
  <si>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 Ижевское Светловский городской округ Калининградская область</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</si>
  <si>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</si>
  <si>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Соответствие технических характеристик или функциональных возможностей устройства требованиям к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замена находящихся в эксплуатации электромеханического устройства более 25 лет,  износ значительной части аппаратов электромеханического устройства до состояния, требующего их замены.</t>
  </si>
  <si>
    <t xml:space="preserve"> Шкаф управления ДГР- 1 комп., шкаф защит трансформатора 110 кВ - 2 комп.,Шкаф АЧР-АОСН- 1 комп., Терминал ТОР-200 Л -6 комп., Терминал ТОР-200 Т - 2 комп., Терминал ТОР-200 СВ- 1 комп., Шкаф цепей напряжения - 1 комп., , Шкаф центральной сигнализации - 1 комп., Шкаф централизованной защиты от замыканий на землю - 1 комп.,  Система видеонаблюдения- 1 комп., СОПТ- 1 комп.</t>
  </si>
  <si>
    <t>п. Ижевское Светловский городской округ Калининградская область коор. 54.702981, 20.208610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</si>
  <si>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</si>
  <si>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Модернизация , техническое перевооружение прочих объектов основных средств (1.2.4.2)</t>
  </si>
  <si>
    <t xml:space="preserve">Диспетчерское наименование трансфорорматорной или иной подстанции </t>
  </si>
  <si>
    <t>среднеотпускной тариф на услуги по передаче на 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</si>
</sst>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 numFmtId="180" formatCode="#,##0.0000_ ;\-#,##0.0000\ "/>
    <numFmt numFmtId="181" formatCode="#,##0.00000_ ;\-#,##0.00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
      <sz val="11"/>
      <color rgb="FF000000"/>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xf numFmtId="43" fontId="1" fillId="0" borderId="0" applyFont="0" applyFill="0" applyBorder="0" applyAlignment="0" applyProtection="0"/>
  </cellStyleXfs>
  <cellXfs count="43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4" fontId="42" fillId="0" borderId="0" xfId="0" applyNumberFormat="1" applyFont="1" applyAlignment="1">
      <alignment horizontal="center" vertical="center" wrapText="1"/>
    </xf>
    <xf numFmtId="4" fontId="42" fillId="0" borderId="0" xfId="148" applyNumberFormat="1" applyFont="1" applyFill="1" applyBorder="1" applyAlignment="1">
      <alignment horizontal="center" vertical="center"/>
    </xf>
    <xf numFmtId="4" fontId="39" fillId="0" borderId="0" xfId="0" applyNumberFormat="1" applyFont="1" applyAlignment="1">
      <alignment horizontal="center" vertical="center"/>
    </xf>
    <xf numFmtId="0" fontId="80" fillId="0" borderId="0" xfId="0" applyFont="1"/>
    <xf numFmtId="2" fontId="10" fillId="0" borderId="0" xfId="2" applyNumberFormat="1"/>
    <xf numFmtId="4" fontId="10" fillId="0" borderId="0" xfId="2" applyNumberFormat="1"/>
    <xf numFmtId="0" fontId="81" fillId="0" borderId="0" xfId="67" applyFont="1" applyAlignment="1">
      <alignment vertical="center" wrapText="1"/>
    </xf>
    <xf numFmtId="168" fontId="82" fillId="0" borderId="0" xfId="67" applyNumberFormat="1" applyFont="1" applyAlignment="1">
      <alignment horizontal="center" vertical="center"/>
    </xf>
    <xf numFmtId="0" fontId="83" fillId="0" borderId="0" xfId="62" applyFont="1"/>
    <xf numFmtId="10" fontId="79" fillId="46" borderId="30" xfId="62" applyNumberFormat="1" applyFon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0" xfId="5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xf numFmtId="180" fontId="10" fillId="0" borderId="1" xfId="2" applyNumberFormat="1" applyBorder="1" applyAlignment="1">
      <alignment horizontal="center" vertical="center" wrapText="1"/>
    </xf>
    <xf numFmtId="181" fontId="10" fillId="0" borderId="1" xfId="2" applyNumberFormat="1" applyBorder="1" applyAlignment="1">
      <alignment horizontal="center" vertical="center" wrapText="1"/>
    </xf>
  </cellXfs>
  <cellStyles count="149">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xfId="148" builtinId="3"/>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6" zoomScaleSheetLayoutView="100" workbookViewId="0">
      <selection activeCell="H20" sqref="H20"/>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4" t="s">
        <v>605</v>
      </c>
      <c r="B5" s="304"/>
      <c r="C5" s="304"/>
      <c r="D5" s="64"/>
      <c r="E5" s="64"/>
      <c r="F5" s="64"/>
      <c r="G5" s="64"/>
      <c r="H5" s="64"/>
      <c r="I5" s="64"/>
      <c r="J5" s="64"/>
    </row>
    <row r="6" spans="1:22" s="8" customFormat="1" ht="18.75" x14ac:dyDescent="0.3">
      <c r="A6" s="13"/>
      <c r="H6" s="12"/>
    </row>
    <row r="7" spans="1:22" s="8" customFormat="1" ht="18.75" x14ac:dyDescent="0.2">
      <c r="A7" s="308" t="s">
        <v>7</v>
      </c>
      <c r="B7" s="308"/>
      <c r="C7" s="30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1" t="s">
        <v>550</v>
      </c>
      <c r="B9" s="311"/>
      <c r="C9" s="311"/>
      <c r="D9" s="7"/>
      <c r="E9" s="7"/>
      <c r="F9" s="7"/>
      <c r="G9" s="7"/>
      <c r="H9" s="7"/>
      <c r="I9" s="10"/>
      <c r="J9" s="10"/>
      <c r="K9" s="10"/>
      <c r="L9" s="10"/>
      <c r="M9" s="10"/>
      <c r="N9" s="10"/>
      <c r="O9" s="10"/>
      <c r="P9" s="10"/>
      <c r="Q9" s="10"/>
      <c r="R9" s="10"/>
      <c r="S9" s="10"/>
      <c r="T9" s="10"/>
      <c r="U9" s="10"/>
      <c r="V9" s="10"/>
    </row>
    <row r="10" spans="1:22" s="8" customFormat="1" ht="18.75" x14ac:dyDescent="0.2">
      <c r="A10" s="305" t="s">
        <v>6</v>
      </c>
      <c r="B10" s="305"/>
      <c r="C10" s="30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9" t="s">
        <v>603</v>
      </c>
      <c r="B12" s="309"/>
      <c r="C12" s="309"/>
      <c r="D12" s="7"/>
      <c r="E12" s="7"/>
      <c r="F12" s="7"/>
      <c r="G12" s="7"/>
      <c r="H12" s="7"/>
      <c r="I12" s="10"/>
      <c r="J12" s="10"/>
      <c r="K12" s="10"/>
      <c r="L12" s="10"/>
      <c r="M12" s="10"/>
      <c r="N12" s="10"/>
      <c r="O12" s="10"/>
      <c r="P12" s="10"/>
      <c r="Q12" s="10"/>
      <c r="R12" s="10"/>
      <c r="S12" s="10"/>
      <c r="T12" s="10"/>
      <c r="U12" s="10"/>
      <c r="V12" s="10"/>
    </row>
    <row r="13" spans="1:22" s="8" customFormat="1" ht="18.75" x14ac:dyDescent="0.2">
      <c r="A13" s="305" t="s">
        <v>5</v>
      </c>
      <c r="B13" s="305"/>
      <c r="C13" s="30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10" t="s">
        <v>604</v>
      </c>
      <c r="B15" s="310"/>
      <c r="C15" s="310"/>
      <c r="D15" s="7"/>
      <c r="E15" s="7"/>
      <c r="F15" s="7"/>
      <c r="G15" s="7"/>
      <c r="H15" s="7"/>
      <c r="I15" s="7"/>
      <c r="J15" s="7"/>
      <c r="K15" s="7"/>
      <c r="L15" s="7"/>
      <c r="M15" s="7"/>
      <c r="N15" s="7"/>
      <c r="O15" s="7"/>
      <c r="P15" s="7"/>
      <c r="Q15" s="7"/>
      <c r="R15" s="7"/>
      <c r="S15" s="7"/>
      <c r="T15" s="7"/>
      <c r="U15" s="7"/>
      <c r="V15" s="7"/>
    </row>
    <row r="16" spans="1:22" s="3" customFormat="1" ht="15" customHeight="1" x14ac:dyDescent="0.2">
      <c r="A16" s="305" t="s">
        <v>4</v>
      </c>
      <c r="B16" s="305"/>
      <c r="C16" s="30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6" t="s">
        <v>405</v>
      </c>
      <c r="B18" s="307"/>
      <c r="C18" s="30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620</v>
      </c>
      <c r="D22" s="5"/>
      <c r="E22" s="5"/>
      <c r="F22" s="5"/>
      <c r="G22" s="5"/>
      <c r="H22" s="5"/>
      <c r="I22" s="4"/>
      <c r="J22" s="4"/>
      <c r="K22" s="4"/>
      <c r="L22" s="4"/>
      <c r="M22" s="4"/>
      <c r="N22" s="4"/>
      <c r="O22" s="4"/>
      <c r="P22" s="4"/>
      <c r="Q22" s="4"/>
      <c r="R22" s="4"/>
      <c r="S22" s="4"/>
    </row>
    <row r="23" spans="1:22" s="3" customFormat="1" ht="83.25" customHeight="1" x14ac:dyDescent="0.2">
      <c r="A23" s="15" t="s">
        <v>61</v>
      </c>
      <c r="B23" s="18" t="s">
        <v>533</v>
      </c>
      <c r="C23" s="22" t="s">
        <v>619</v>
      </c>
      <c r="D23" s="5"/>
      <c r="E23" s="5"/>
      <c r="F23" s="5"/>
      <c r="G23" s="5"/>
      <c r="H23" s="5"/>
      <c r="I23" s="4"/>
      <c r="J23" s="4"/>
      <c r="K23" s="4"/>
      <c r="L23" s="4"/>
      <c r="M23" s="4"/>
      <c r="N23" s="4"/>
      <c r="O23" s="4"/>
      <c r="P23" s="4"/>
      <c r="Q23" s="4"/>
      <c r="R23" s="4"/>
      <c r="S23" s="4"/>
    </row>
    <row r="24" spans="1:22" s="3" customFormat="1" ht="22.5" customHeight="1" x14ac:dyDescent="0.2">
      <c r="A24" s="301"/>
      <c r="B24" s="302"/>
      <c r="C24" s="303"/>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618</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301"/>
      <c r="B39" s="302"/>
      <c r="C39" s="303"/>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301"/>
      <c r="B47" s="302"/>
      <c r="C47" s="303"/>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2">
        <f>'6.2. Паспорт фин осв ввод'!C24</f>
        <v>42.894341013179996</v>
      </c>
    </row>
    <row r="51" spans="1:4" ht="71.25" customHeight="1" x14ac:dyDescent="0.25">
      <c r="A51" s="15" t="s">
        <v>371</v>
      </c>
      <c r="B51" s="22" t="s">
        <v>416</v>
      </c>
      <c r="C51" s="272">
        <f>'6.2. Паспорт фин осв ввод'!C30</f>
        <v>35.745284177649999</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2" t="str">
        <f>'1. паспорт местоположение'!A5:C5</f>
        <v>Год раскрытия информации: 2024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C5" s="12"/>
    </row>
    <row r="6" spans="1:29" ht="18.75" x14ac:dyDescent="0.25">
      <c r="A6" s="308" t="s">
        <v>7</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05" t="s">
        <v>6</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83" t="str">
        <f>'1. паспорт местоположение'!A12:C12</f>
        <v>О 24-01</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05" t="s">
        <v>5</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4" t="str">
        <f>'1. паспорт местоположение'!A15:C15</f>
        <v>Модернизация устройств релейных защит и автоматики (РЗА) ПС 110 "Ижевская"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05" t="s">
        <v>4</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7" t="s">
        <v>390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6" t="s">
        <v>183</v>
      </c>
      <c r="B20" s="376" t="s">
        <v>182</v>
      </c>
      <c r="C20" s="369" t="s">
        <v>181</v>
      </c>
      <c r="D20" s="369"/>
      <c r="E20" s="386" t="s">
        <v>180</v>
      </c>
      <c r="F20" s="386"/>
      <c r="G20" s="376" t="s">
        <v>421</v>
      </c>
      <c r="H20" s="379" t="s">
        <v>422</v>
      </c>
      <c r="I20" s="380"/>
      <c r="J20" s="380"/>
      <c r="K20" s="380"/>
      <c r="L20" s="379" t="s">
        <v>423</v>
      </c>
      <c r="M20" s="380"/>
      <c r="N20" s="380"/>
      <c r="O20" s="380"/>
      <c r="P20" s="379" t="s">
        <v>424</v>
      </c>
      <c r="Q20" s="380"/>
      <c r="R20" s="380"/>
      <c r="S20" s="380"/>
      <c r="T20" s="379" t="s">
        <v>437</v>
      </c>
      <c r="U20" s="380"/>
      <c r="V20" s="380"/>
      <c r="W20" s="380"/>
      <c r="X20" s="379" t="s">
        <v>438</v>
      </c>
      <c r="Y20" s="380"/>
      <c r="Z20" s="380"/>
      <c r="AA20" s="380"/>
      <c r="AB20" s="388" t="s">
        <v>179</v>
      </c>
      <c r="AC20" s="388"/>
      <c r="AD20" s="49"/>
      <c r="AE20" s="49"/>
      <c r="AF20" s="49"/>
    </row>
    <row r="21" spans="1:32" ht="99.75" customHeight="1" x14ac:dyDescent="0.25">
      <c r="A21" s="377"/>
      <c r="B21" s="377"/>
      <c r="C21" s="369"/>
      <c r="D21" s="369"/>
      <c r="E21" s="386"/>
      <c r="F21" s="386"/>
      <c r="G21" s="377"/>
      <c r="H21" s="369" t="s">
        <v>2</v>
      </c>
      <c r="I21" s="369"/>
      <c r="J21" s="369" t="s">
        <v>9</v>
      </c>
      <c r="K21" s="369"/>
      <c r="L21" s="369" t="s">
        <v>2</v>
      </c>
      <c r="M21" s="369"/>
      <c r="N21" s="369" t="s">
        <v>9</v>
      </c>
      <c r="O21" s="369"/>
      <c r="P21" s="369" t="s">
        <v>2</v>
      </c>
      <c r="Q21" s="369"/>
      <c r="R21" s="369" t="s">
        <v>178</v>
      </c>
      <c r="S21" s="369"/>
      <c r="T21" s="369" t="s">
        <v>2</v>
      </c>
      <c r="U21" s="369"/>
      <c r="V21" s="369" t="s">
        <v>178</v>
      </c>
      <c r="W21" s="369"/>
      <c r="X21" s="369" t="s">
        <v>2</v>
      </c>
      <c r="Y21" s="369"/>
      <c r="Z21" s="369" t="s">
        <v>178</v>
      </c>
      <c r="AA21" s="369"/>
      <c r="AB21" s="388"/>
      <c r="AC21" s="388"/>
    </row>
    <row r="22" spans="1:32" ht="89.25" customHeight="1" x14ac:dyDescent="0.25">
      <c r="A22" s="378"/>
      <c r="B22" s="378"/>
      <c r="C22" s="46" t="s">
        <v>2</v>
      </c>
      <c r="D22" s="46" t="s">
        <v>178</v>
      </c>
      <c r="E22" s="48" t="s">
        <v>436</v>
      </c>
      <c r="F22" s="48" t="s">
        <v>481</v>
      </c>
      <c r="G22" s="378"/>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5"/>
      <c r="C66" s="375"/>
      <c r="D66" s="375"/>
      <c r="E66" s="375"/>
      <c r="F66" s="375"/>
      <c r="G66" s="375"/>
      <c r="H66" s="375"/>
      <c r="I66" s="37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5"/>
      <c r="C68" s="375"/>
      <c r="D68" s="375"/>
      <c r="E68" s="375"/>
      <c r="F68" s="375"/>
      <c r="G68" s="375"/>
      <c r="H68" s="375"/>
      <c r="I68" s="375"/>
      <c r="J68" s="35"/>
      <c r="K68" s="35"/>
    </row>
    <row r="70" spans="1:28" ht="36.75" customHeight="1" x14ac:dyDescent="0.25">
      <c r="B70" s="375"/>
      <c r="C70" s="375"/>
      <c r="D70" s="375"/>
      <c r="E70" s="375"/>
      <c r="F70" s="375"/>
      <c r="G70" s="375"/>
      <c r="H70" s="375"/>
      <c r="I70" s="375"/>
      <c r="J70" s="35"/>
      <c r="K70" s="35"/>
    </row>
    <row r="71" spans="1:28" x14ac:dyDescent="0.25">
      <c r="N71" s="36"/>
      <c r="V71" s="36"/>
    </row>
    <row r="72" spans="1:28" ht="51" customHeight="1" x14ac:dyDescent="0.25">
      <c r="B72" s="375"/>
      <c r="C72" s="375"/>
      <c r="D72" s="375"/>
      <c r="E72" s="375"/>
      <c r="F72" s="375"/>
      <c r="G72" s="375"/>
      <c r="H72" s="375"/>
      <c r="I72" s="375"/>
      <c r="J72" s="35"/>
      <c r="K72" s="35"/>
      <c r="N72" s="36"/>
      <c r="V72" s="36"/>
    </row>
    <row r="73" spans="1:28" ht="32.25" customHeight="1" x14ac:dyDescent="0.25">
      <c r="B73" s="375"/>
      <c r="C73" s="375"/>
      <c r="D73" s="375"/>
      <c r="E73" s="375"/>
      <c r="F73" s="375"/>
      <c r="G73" s="375"/>
      <c r="H73" s="375"/>
      <c r="I73" s="375"/>
      <c r="J73" s="35"/>
      <c r="K73" s="35"/>
    </row>
    <row r="74" spans="1:28" ht="51.75" customHeight="1" x14ac:dyDescent="0.25">
      <c r="B74" s="375"/>
      <c r="C74" s="375"/>
      <c r="D74" s="375"/>
      <c r="E74" s="375"/>
      <c r="F74" s="375"/>
      <c r="G74" s="375"/>
      <c r="H74" s="375"/>
      <c r="I74" s="375"/>
      <c r="J74" s="35"/>
      <c r="K74" s="35"/>
    </row>
    <row r="75" spans="1:28" ht="21.75" customHeight="1" x14ac:dyDescent="0.25">
      <c r="B75" s="381"/>
      <c r="C75" s="381"/>
      <c r="D75" s="381"/>
      <c r="E75" s="381"/>
      <c r="F75" s="381"/>
      <c r="G75" s="381"/>
      <c r="H75" s="381"/>
      <c r="I75" s="381"/>
      <c r="J75" s="34"/>
      <c r="K75" s="34"/>
    </row>
    <row r="76" spans="1:28" ht="23.25" customHeight="1" x14ac:dyDescent="0.25"/>
    <row r="77" spans="1:28" ht="18.75" customHeight="1" x14ac:dyDescent="0.25">
      <c r="B77" s="374"/>
      <c r="C77" s="374"/>
      <c r="D77" s="374"/>
      <c r="E77" s="374"/>
      <c r="F77" s="374"/>
      <c r="G77" s="374"/>
      <c r="H77" s="374"/>
      <c r="I77" s="37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topLeftCell="A18" zoomScale="70" zoomScaleNormal="70" zoomScaleSheetLayoutView="70" workbookViewId="0">
      <selection activeCell="K30" sqref="K30"/>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3" style="32" customWidth="1"/>
    <col min="7" max="7" width="13.7109375" style="32" customWidth="1"/>
    <col min="8" max="10" width="9.28515625" style="32" customWidth="1"/>
    <col min="11" max="11" width="14.5703125" style="32" customWidth="1"/>
    <col min="12" max="14" width="9.28515625" style="32" customWidth="1"/>
    <col min="15" max="26" width="8.5703125" style="32" customWidth="1"/>
    <col min="27" max="27" width="17.28515625" style="32" customWidth="1"/>
    <col min="28" max="28" width="18.140625" style="32" customWidth="1"/>
    <col min="29" max="29" width="9.140625" style="32"/>
    <col min="30" max="30" width="21.42578125" style="32" customWidth="1"/>
    <col min="31" max="35" width="16.42578125" style="32" customWidth="1"/>
    <col min="36" max="36" width="13" style="32" customWidth="1"/>
    <col min="37" max="16384" width="9.140625" style="32"/>
  </cols>
  <sheetData>
    <row r="1" spans="1:27" ht="18.75" x14ac:dyDescent="0.25">
      <c r="AA1" s="21" t="s">
        <v>66</v>
      </c>
    </row>
    <row r="2" spans="1:27" ht="18.75" x14ac:dyDescent="0.3">
      <c r="AA2" s="12" t="s">
        <v>8</v>
      </c>
    </row>
    <row r="3" spans="1:27" ht="18.75" x14ac:dyDescent="0.3">
      <c r="AA3" s="12" t="s">
        <v>65</v>
      </c>
    </row>
    <row r="4" spans="1:27" ht="18.75" customHeight="1" x14ac:dyDescent="0.25">
      <c r="A4" s="399" t="str">
        <f>'6.1. Паспорт сетевой график'!A5:K5</f>
        <v>Год раскрытия информации: 2024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row>
    <row r="5" spans="1:27" ht="18.75" x14ac:dyDescent="0.3">
      <c r="AA5" s="12"/>
    </row>
    <row r="6" spans="1:27" ht="18.75" x14ac:dyDescent="0.25">
      <c r="A6" s="318" t="s">
        <v>7</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row>
    <row r="7" spans="1:27" ht="18.75" x14ac:dyDescent="0.25">
      <c r="A7" s="97"/>
      <c r="B7" s="97"/>
      <c r="C7" s="97"/>
      <c r="D7" s="97"/>
      <c r="E7" s="97"/>
      <c r="F7" s="97"/>
      <c r="G7" s="244"/>
      <c r="H7" s="244"/>
      <c r="I7" s="244"/>
      <c r="J7" s="244"/>
      <c r="K7" s="244"/>
      <c r="L7" s="244"/>
      <c r="M7" s="244"/>
      <c r="N7" s="244"/>
      <c r="O7" s="244"/>
      <c r="P7" s="244"/>
      <c r="Q7" s="244"/>
      <c r="R7" s="244"/>
      <c r="S7" s="244"/>
      <c r="T7" s="244"/>
      <c r="U7" s="244"/>
      <c r="V7" s="244"/>
      <c r="W7" s="244"/>
      <c r="X7" s="244"/>
      <c r="Y7" s="244"/>
      <c r="Z7" s="244"/>
      <c r="AA7" s="244"/>
    </row>
    <row r="8" spans="1:27" x14ac:dyDescent="0.25">
      <c r="A8" s="400" t="str">
        <f>'6.1. Паспорт сетевой график'!A9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row>
    <row r="9" spans="1:27"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row>
    <row r="10" spans="1:27" ht="18.75" x14ac:dyDescent="0.25">
      <c r="A10" s="97"/>
      <c r="B10" s="97"/>
      <c r="C10" s="97"/>
      <c r="D10" s="97"/>
      <c r="E10" s="97"/>
      <c r="F10" s="97"/>
      <c r="G10" s="244"/>
      <c r="H10" s="244"/>
      <c r="I10" s="244"/>
      <c r="J10" s="244"/>
      <c r="K10" s="244"/>
      <c r="L10" s="244"/>
      <c r="M10" s="244"/>
      <c r="N10" s="244"/>
      <c r="O10" s="244"/>
      <c r="P10" s="244"/>
      <c r="Q10" s="244"/>
      <c r="R10" s="244"/>
      <c r="S10" s="244"/>
      <c r="T10" s="244"/>
      <c r="U10" s="244"/>
      <c r="V10" s="244"/>
      <c r="W10" s="244"/>
      <c r="X10" s="244"/>
      <c r="Y10" s="244"/>
      <c r="Z10" s="244"/>
      <c r="AA10" s="244"/>
    </row>
    <row r="11" spans="1:27" x14ac:dyDescent="0.25">
      <c r="A11" s="400" t="str">
        <f>'6.1. Паспорт сетевой график'!A12</f>
        <v>О 24-01</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row>
    <row r="12" spans="1:27"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row>
    <row r="13" spans="1:27" ht="16.5" customHeight="1" x14ac:dyDescent="0.3">
      <c r="A13" s="97"/>
      <c r="B13" s="97"/>
      <c r="C13" s="97"/>
      <c r="D13" s="97"/>
      <c r="E13" s="97"/>
      <c r="F13" s="97"/>
      <c r="G13" s="50"/>
      <c r="H13" s="50"/>
      <c r="I13" s="50"/>
      <c r="J13" s="50"/>
      <c r="K13" s="50"/>
      <c r="L13" s="50"/>
      <c r="M13" s="50"/>
      <c r="N13" s="50"/>
      <c r="O13" s="50"/>
      <c r="P13" s="50"/>
      <c r="Q13" s="50"/>
      <c r="R13" s="50"/>
      <c r="S13" s="50"/>
      <c r="T13" s="50"/>
      <c r="U13" s="50"/>
      <c r="V13" s="50"/>
      <c r="W13" s="50"/>
      <c r="X13" s="50"/>
      <c r="Y13" s="50"/>
      <c r="Z13" s="50"/>
      <c r="AA13" s="50"/>
    </row>
    <row r="14" spans="1:27" ht="36" customHeight="1" x14ac:dyDescent="0.25">
      <c r="A14" s="390" t="str">
        <f>'6.1. Паспорт сетевой график'!A15</f>
        <v>Модернизация устройств релейных защит и автоматики (РЗА) ПС 110 "Ижевская"</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1:27" ht="15.75" customHeight="1"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row>
    <row r="16" spans="1:27"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row>
    <row r="18" spans="1:36" x14ac:dyDescent="0.25">
      <c r="A18" s="385" t="s">
        <v>390</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row>
    <row r="19" spans="1:36" ht="49.5" customHeight="1" x14ac:dyDescent="0.25">
      <c r="E19" s="48" t="s">
        <v>548</v>
      </c>
      <c r="F19" s="48" t="s">
        <v>549</v>
      </c>
      <c r="J19" s="245"/>
    </row>
    <row r="20" spans="1:36" ht="33" customHeight="1" x14ac:dyDescent="0.25">
      <c r="A20" s="391" t="s">
        <v>183</v>
      </c>
      <c r="B20" s="391" t="s">
        <v>182</v>
      </c>
      <c r="C20" s="395" t="s">
        <v>181</v>
      </c>
      <c r="D20" s="396"/>
      <c r="E20" s="395" t="s">
        <v>180</v>
      </c>
      <c r="F20" s="391" t="s">
        <v>609</v>
      </c>
      <c r="G20" s="401">
        <v>2025</v>
      </c>
      <c r="H20" s="401"/>
      <c r="I20" s="401"/>
      <c r="J20" s="401"/>
      <c r="K20" s="402">
        <v>2026</v>
      </c>
      <c r="L20" s="403"/>
      <c r="M20" s="403"/>
      <c r="N20" s="404"/>
      <c r="O20" s="402">
        <v>2027</v>
      </c>
      <c r="P20" s="403"/>
      <c r="Q20" s="403"/>
      <c r="R20" s="404"/>
      <c r="S20" s="402">
        <v>2028</v>
      </c>
      <c r="T20" s="403"/>
      <c r="U20" s="403"/>
      <c r="V20" s="404"/>
      <c r="W20" s="402">
        <v>2029</v>
      </c>
      <c r="X20" s="403"/>
      <c r="Y20" s="403"/>
      <c r="Z20" s="404"/>
      <c r="AA20" s="394" t="s">
        <v>179</v>
      </c>
      <c r="AB20" s="394"/>
    </row>
    <row r="21" spans="1:36" ht="99.75" customHeight="1" x14ac:dyDescent="0.25">
      <c r="A21" s="392"/>
      <c r="B21" s="392"/>
      <c r="C21" s="397"/>
      <c r="D21" s="398"/>
      <c r="E21" s="397"/>
      <c r="F21" s="392"/>
      <c r="G21" s="389" t="s">
        <v>2</v>
      </c>
      <c r="H21" s="389"/>
      <c r="I21" s="389" t="s">
        <v>178</v>
      </c>
      <c r="J21" s="389"/>
      <c r="K21" s="389" t="s">
        <v>2</v>
      </c>
      <c r="L21" s="389"/>
      <c r="M21" s="389" t="s">
        <v>178</v>
      </c>
      <c r="N21" s="389"/>
      <c r="O21" s="389" t="s">
        <v>2</v>
      </c>
      <c r="P21" s="389"/>
      <c r="Q21" s="389" t="s">
        <v>178</v>
      </c>
      <c r="R21" s="389"/>
      <c r="S21" s="389" t="s">
        <v>2</v>
      </c>
      <c r="T21" s="389"/>
      <c r="U21" s="389" t="s">
        <v>178</v>
      </c>
      <c r="V21" s="389"/>
      <c r="W21" s="389" t="s">
        <v>2</v>
      </c>
      <c r="X21" s="389"/>
      <c r="Y21" s="389" t="s">
        <v>178</v>
      </c>
      <c r="Z21" s="389"/>
      <c r="AA21" s="394"/>
      <c r="AB21" s="394"/>
    </row>
    <row r="22" spans="1:36" ht="89.25" customHeight="1" x14ac:dyDescent="0.25">
      <c r="A22" s="393"/>
      <c r="B22" s="393"/>
      <c r="C22" s="48" t="s">
        <v>2</v>
      </c>
      <c r="D22" s="246" t="s">
        <v>178</v>
      </c>
      <c r="E22" s="48" t="s">
        <v>608</v>
      </c>
      <c r="F22" s="393"/>
      <c r="G22" s="247" t="s">
        <v>372</v>
      </c>
      <c r="H22" s="247" t="s">
        <v>373</v>
      </c>
      <c r="I22" s="247" t="s">
        <v>372</v>
      </c>
      <c r="J22" s="247" t="s">
        <v>373</v>
      </c>
      <c r="K22" s="247" t="s">
        <v>372</v>
      </c>
      <c r="L22" s="247" t="s">
        <v>373</v>
      </c>
      <c r="M22" s="247" t="s">
        <v>372</v>
      </c>
      <c r="N22" s="247" t="s">
        <v>373</v>
      </c>
      <c r="O22" s="247" t="s">
        <v>372</v>
      </c>
      <c r="P22" s="247" t="s">
        <v>373</v>
      </c>
      <c r="Q22" s="247" t="s">
        <v>372</v>
      </c>
      <c r="R22" s="247" t="s">
        <v>373</v>
      </c>
      <c r="S22" s="247" t="s">
        <v>372</v>
      </c>
      <c r="T22" s="247" t="s">
        <v>373</v>
      </c>
      <c r="U22" s="247" t="s">
        <v>372</v>
      </c>
      <c r="V22" s="247" t="s">
        <v>373</v>
      </c>
      <c r="W22" s="247" t="s">
        <v>372</v>
      </c>
      <c r="X22" s="247" t="s">
        <v>373</v>
      </c>
      <c r="Y22" s="247" t="s">
        <v>372</v>
      </c>
      <c r="Z22" s="247" t="s">
        <v>373</v>
      </c>
      <c r="AA22" s="248" t="s">
        <v>2</v>
      </c>
      <c r="AB22" s="248" t="s">
        <v>535</v>
      </c>
    </row>
    <row r="23" spans="1:36" ht="19.5" customHeight="1" x14ac:dyDescent="0.25">
      <c r="A23" s="267">
        <v>1</v>
      </c>
      <c r="B23" s="267">
        <v>2</v>
      </c>
      <c r="C23" s="267">
        <v>3</v>
      </c>
      <c r="D23" s="248">
        <v>4</v>
      </c>
      <c r="E23" s="267">
        <v>5</v>
      </c>
      <c r="F23" s="267">
        <f>E23+1</f>
        <v>6</v>
      </c>
      <c r="G23" s="267">
        <f t="shared" ref="G23:Q23" si="0">F23+1</f>
        <v>7</v>
      </c>
      <c r="H23" s="267">
        <f t="shared" si="0"/>
        <v>8</v>
      </c>
      <c r="I23" s="267">
        <f t="shared" si="0"/>
        <v>9</v>
      </c>
      <c r="J23" s="267">
        <f t="shared" si="0"/>
        <v>10</v>
      </c>
      <c r="K23" s="267">
        <f t="shared" si="0"/>
        <v>11</v>
      </c>
      <c r="L23" s="267">
        <f t="shared" si="0"/>
        <v>12</v>
      </c>
      <c r="M23" s="267">
        <f t="shared" si="0"/>
        <v>13</v>
      </c>
      <c r="N23" s="267">
        <f t="shared" si="0"/>
        <v>14</v>
      </c>
      <c r="O23" s="267">
        <f t="shared" si="0"/>
        <v>15</v>
      </c>
      <c r="P23" s="267">
        <f t="shared" si="0"/>
        <v>16</v>
      </c>
      <c r="Q23" s="267">
        <f t="shared" si="0"/>
        <v>17</v>
      </c>
      <c r="R23" s="267">
        <f t="shared" ref="H23:AB23" si="1">Q23+1</f>
        <v>18</v>
      </c>
      <c r="S23" s="267">
        <f t="shared" si="1"/>
        <v>19</v>
      </c>
      <c r="T23" s="267">
        <f t="shared" si="1"/>
        <v>20</v>
      </c>
      <c r="U23" s="267">
        <f t="shared" si="1"/>
        <v>21</v>
      </c>
      <c r="V23" s="267">
        <f t="shared" si="1"/>
        <v>22</v>
      </c>
      <c r="W23" s="267">
        <f t="shared" si="1"/>
        <v>23</v>
      </c>
      <c r="X23" s="267">
        <f t="shared" si="1"/>
        <v>24</v>
      </c>
      <c r="Y23" s="267">
        <f t="shared" si="1"/>
        <v>25</v>
      </c>
      <c r="Z23" s="267">
        <f t="shared" si="1"/>
        <v>26</v>
      </c>
      <c r="AA23" s="267">
        <f t="shared" si="1"/>
        <v>27</v>
      </c>
      <c r="AB23" s="267">
        <f t="shared" si="1"/>
        <v>28</v>
      </c>
    </row>
    <row r="24" spans="1:36" ht="47.25" customHeight="1" x14ac:dyDescent="0.25">
      <c r="A24" s="41">
        <v>1</v>
      </c>
      <c r="B24" s="25" t="s">
        <v>177</v>
      </c>
      <c r="C24" s="434">
        <f>C30*1.2</f>
        <v>42.894341013179996</v>
      </c>
      <c r="D24" s="249" t="s">
        <v>536</v>
      </c>
      <c r="E24" s="73">
        <f>C24</f>
        <v>42.894341013179996</v>
      </c>
      <c r="F24" s="73">
        <v>0</v>
      </c>
      <c r="G24" s="434">
        <f>G30*1.2</f>
        <v>26.651523808627999</v>
      </c>
      <c r="H24" s="73" t="s">
        <v>610</v>
      </c>
      <c r="I24" s="249" t="s">
        <v>536</v>
      </c>
      <c r="J24" s="249" t="s">
        <v>536</v>
      </c>
      <c r="K24" s="435">
        <f>K30*1.2</f>
        <v>16.242817204552001</v>
      </c>
      <c r="L24" s="73">
        <v>0</v>
      </c>
      <c r="M24" s="249" t="s">
        <v>536</v>
      </c>
      <c r="N24" s="249" t="s">
        <v>536</v>
      </c>
      <c r="O24" s="73">
        <v>0</v>
      </c>
      <c r="P24" s="73">
        <v>0</v>
      </c>
      <c r="Q24" s="249" t="s">
        <v>536</v>
      </c>
      <c r="R24" s="249" t="s">
        <v>536</v>
      </c>
      <c r="S24" s="73">
        <v>0</v>
      </c>
      <c r="T24" s="73">
        <v>0</v>
      </c>
      <c r="U24" s="249" t="s">
        <v>536</v>
      </c>
      <c r="V24" s="249" t="s">
        <v>536</v>
      </c>
      <c r="W24" s="73">
        <v>0</v>
      </c>
      <c r="X24" s="73">
        <v>0</v>
      </c>
      <c r="Y24" s="249" t="s">
        <v>536</v>
      </c>
      <c r="Z24" s="249" t="s">
        <v>536</v>
      </c>
      <c r="AA24" s="434">
        <f>G24+K24+O24+S24+W24</f>
        <v>42.894341013179996</v>
      </c>
      <c r="AB24" s="249" t="s">
        <v>536</v>
      </c>
      <c r="AD24" s="291"/>
      <c r="AE24" s="291"/>
      <c r="AF24" s="291"/>
      <c r="AG24" s="291"/>
      <c r="AH24" s="292"/>
      <c r="AI24" s="293"/>
      <c r="AJ24" s="294"/>
    </row>
    <row r="25" spans="1:36" ht="24" customHeight="1" x14ac:dyDescent="0.25">
      <c r="A25" s="41" t="s">
        <v>176</v>
      </c>
      <c r="B25" s="25" t="s">
        <v>175</v>
      </c>
      <c r="C25" s="73">
        <v>0</v>
      </c>
      <c r="D25" s="249" t="s">
        <v>536</v>
      </c>
      <c r="E25" s="73">
        <f t="shared" ref="E25:E64" si="2">C25</f>
        <v>0</v>
      </c>
      <c r="F25" s="73">
        <v>0</v>
      </c>
      <c r="G25" s="73">
        <f>C25</f>
        <v>0</v>
      </c>
      <c r="H25" s="73">
        <v>0</v>
      </c>
      <c r="I25" s="249" t="s">
        <v>536</v>
      </c>
      <c r="J25" s="249" t="s">
        <v>536</v>
      </c>
      <c r="K25" s="73">
        <v>0</v>
      </c>
      <c r="L25" s="73">
        <v>0</v>
      </c>
      <c r="M25" s="249" t="s">
        <v>536</v>
      </c>
      <c r="N25" s="249" t="s">
        <v>536</v>
      </c>
      <c r="O25" s="73">
        <v>0</v>
      </c>
      <c r="P25" s="73">
        <v>0</v>
      </c>
      <c r="Q25" s="249" t="s">
        <v>536</v>
      </c>
      <c r="R25" s="249" t="s">
        <v>536</v>
      </c>
      <c r="S25" s="73">
        <v>0</v>
      </c>
      <c r="T25" s="73">
        <v>0</v>
      </c>
      <c r="U25" s="249" t="s">
        <v>536</v>
      </c>
      <c r="V25" s="249" t="s">
        <v>536</v>
      </c>
      <c r="W25" s="73">
        <v>0</v>
      </c>
      <c r="X25" s="73">
        <v>0</v>
      </c>
      <c r="Y25" s="249" t="s">
        <v>536</v>
      </c>
      <c r="Z25" s="249" t="s">
        <v>536</v>
      </c>
      <c r="AA25" s="73">
        <f t="shared" ref="AA25:AA64" si="3">G25+K25+O25+S25+W25</f>
        <v>0</v>
      </c>
      <c r="AB25" s="249" t="s">
        <v>536</v>
      </c>
    </row>
    <row r="26" spans="1:36" x14ac:dyDescent="0.25">
      <c r="A26" s="41" t="s">
        <v>174</v>
      </c>
      <c r="B26" s="25" t="s">
        <v>173</v>
      </c>
      <c r="C26" s="73">
        <v>0</v>
      </c>
      <c r="D26" s="249" t="s">
        <v>536</v>
      </c>
      <c r="E26" s="73">
        <f t="shared" si="2"/>
        <v>0</v>
      </c>
      <c r="F26" s="73">
        <v>0</v>
      </c>
      <c r="G26" s="73">
        <f>C26</f>
        <v>0</v>
      </c>
      <c r="H26" s="73">
        <v>0</v>
      </c>
      <c r="I26" s="249" t="s">
        <v>536</v>
      </c>
      <c r="J26" s="249" t="s">
        <v>536</v>
      </c>
      <c r="K26" s="73">
        <v>0</v>
      </c>
      <c r="L26" s="73">
        <v>0</v>
      </c>
      <c r="M26" s="249" t="s">
        <v>536</v>
      </c>
      <c r="N26" s="249" t="s">
        <v>536</v>
      </c>
      <c r="O26" s="73">
        <v>0</v>
      </c>
      <c r="P26" s="73">
        <v>0</v>
      </c>
      <c r="Q26" s="249" t="s">
        <v>536</v>
      </c>
      <c r="R26" s="249" t="s">
        <v>536</v>
      </c>
      <c r="S26" s="73">
        <v>0</v>
      </c>
      <c r="T26" s="73">
        <v>0</v>
      </c>
      <c r="U26" s="249" t="s">
        <v>536</v>
      </c>
      <c r="V26" s="249" t="s">
        <v>536</v>
      </c>
      <c r="W26" s="73">
        <v>0</v>
      </c>
      <c r="X26" s="73">
        <v>0</v>
      </c>
      <c r="Y26" s="249" t="s">
        <v>536</v>
      </c>
      <c r="Z26" s="249" t="s">
        <v>536</v>
      </c>
      <c r="AA26" s="73">
        <f t="shared" si="3"/>
        <v>0</v>
      </c>
      <c r="AB26" s="249" t="s">
        <v>536</v>
      </c>
    </row>
    <row r="27" spans="1:36" ht="31.5" x14ac:dyDescent="0.25">
      <c r="A27" s="41" t="s">
        <v>172</v>
      </c>
      <c r="B27" s="25" t="s">
        <v>354</v>
      </c>
      <c r="C27" s="73">
        <f>C24</f>
        <v>42.894341013179996</v>
      </c>
      <c r="D27" s="249" t="s">
        <v>536</v>
      </c>
      <c r="E27" s="73">
        <f t="shared" si="2"/>
        <v>42.894341013179996</v>
      </c>
      <c r="F27" s="73">
        <v>0</v>
      </c>
      <c r="G27" s="73">
        <f>G24</f>
        <v>26.651523808627999</v>
      </c>
      <c r="H27" s="73" t="s">
        <v>610</v>
      </c>
      <c r="I27" s="249" t="s">
        <v>536</v>
      </c>
      <c r="J27" s="249" t="s">
        <v>536</v>
      </c>
      <c r="K27" s="73">
        <f>K24</f>
        <v>16.242817204552001</v>
      </c>
      <c r="L27" s="73">
        <v>0</v>
      </c>
      <c r="M27" s="249" t="s">
        <v>536</v>
      </c>
      <c r="N27" s="249" t="s">
        <v>536</v>
      </c>
      <c r="O27" s="73">
        <v>0</v>
      </c>
      <c r="P27" s="73">
        <v>0</v>
      </c>
      <c r="Q27" s="249" t="s">
        <v>536</v>
      </c>
      <c r="R27" s="249" t="s">
        <v>536</v>
      </c>
      <c r="S27" s="73">
        <v>0</v>
      </c>
      <c r="T27" s="73">
        <v>0</v>
      </c>
      <c r="U27" s="249" t="s">
        <v>536</v>
      </c>
      <c r="V27" s="249" t="s">
        <v>536</v>
      </c>
      <c r="W27" s="73">
        <v>0</v>
      </c>
      <c r="X27" s="73">
        <v>0</v>
      </c>
      <c r="Y27" s="249" t="s">
        <v>536</v>
      </c>
      <c r="Z27" s="249" t="s">
        <v>536</v>
      </c>
      <c r="AA27" s="73">
        <f t="shared" si="3"/>
        <v>42.894341013179996</v>
      </c>
      <c r="AB27" s="249" t="s">
        <v>536</v>
      </c>
    </row>
    <row r="28" spans="1:36" x14ac:dyDescent="0.25">
      <c r="A28" s="41" t="s">
        <v>171</v>
      </c>
      <c r="B28" s="25" t="s">
        <v>537</v>
      </c>
      <c r="C28" s="73">
        <v>0</v>
      </c>
      <c r="D28" s="249" t="s">
        <v>536</v>
      </c>
      <c r="E28" s="73">
        <f t="shared" si="2"/>
        <v>0</v>
      </c>
      <c r="F28" s="73">
        <v>0</v>
      </c>
      <c r="G28" s="73">
        <f>C28</f>
        <v>0</v>
      </c>
      <c r="H28" s="73">
        <v>0</v>
      </c>
      <c r="I28" s="249" t="s">
        <v>536</v>
      </c>
      <c r="J28" s="249" t="s">
        <v>536</v>
      </c>
      <c r="K28" s="73">
        <v>0</v>
      </c>
      <c r="L28" s="73">
        <v>0</v>
      </c>
      <c r="M28" s="249" t="s">
        <v>536</v>
      </c>
      <c r="N28" s="249" t="s">
        <v>536</v>
      </c>
      <c r="O28" s="73">
        <v>0</v>
      </c>
      <c r="P28" s="73">
        <v>0</v>
      </c>
      <c r="Q28" s="249" t="s">
        <v>536</v>
      </c>
      <c r="R28" s="249" t="s">
        <v>536</v>
      </c>
      <c r="S28" s="73">
        <v>0</v>
      </c>
      <c r="T28" s="73">
        <v>0</v>
      </c>
      <c r="U28" s="249" t="s">
        <v>536</v>
      </c>
      <c r="V28" s="249" t="s">
        <v>536</v>
      </c>
      <c r="W28" s="73">
        <v>0</v>
      </c>
      <c r="X28" s="73">
        <v>0</v>
      </c>
      <c r="Y28" s="249" t="s">
        <v>536</v>
      </c>
      <c r="Z28" s="249" t="s">
        <v>536</v>
      </c>
      <c r="AA28" s="73">
        <f t="shared" si="3"/>
        <v>0</v>
      </c>
      <c r="AB28" s="249" t="s">
        <v>536</v>
      </c>
      <c r="AD28" s="245"/>
    </row>
    <row r="29" spans="1:36" x14ac:dyDescent="0.25">
      <c r="A29" s="41" t="s">
        <v>169</v>
      </c>
      <c r="B29" s="45" t="s">
        <v>168</v>
      </c>
      <c r="C29" s="73">
        <v>0</v>
      </c>
      <c r="D29" s="249" t="s">
        <v>536</v>
      </c>
      <c r="E29" s="73">
        <f t="shared" si="2"/>
        <v>0</v>
      </c>
      <c r="F29" s="73">
        <v>0</v>
      </c>
      <c r="G29" s="73">
        <f>C29</f>
        <v>0</v>
      </c>
      <c r="H29" s="73">
        <v>0</v>
      </c>
      <c r="I29" s="249" t="s">
        <v>536</v>
      </c>
      <c r="J29" s="249" t="s">
        <v>536</v>
      </c>
      <c r="K29" s="73">
        <v>0</v>
      </c>
      <c r="L29" s="73">
        <v>0</v>
      </c>
      <c r="M29" s="249" t="s">
        <v>536</v>
      </c>
      <c r="N29" s="249" t="s">
        <v>536</v>
      </c>
      <c r="O29" s="73">
        <v>0</v>
      </c>
      <c r="P29" s="73">
        <v>0</v>
      </c>
      <c r="Q29" s="249" t="s">
        <v>536</v>
      </c>
      <c r="R29" s="249" t="s">
        <v>536</v>
      </c>
      <c r="S29" s="73">
        <v>0</v>
      </c>
      <c r="T29" s="73">
        <v>0</v>
      </c>
      <c r="U29" s="249" t="s">
        <v>536</v>
      </c>
      <c r="V29" s="249" t="s">
        <v>536</v>
      </c>
      <c r="W29" s="73">
        <v>0</v>
      </c>
      <c r="X29" s="73">
        <v>0</v>
      </c>
      <c r="Y29" s="249" t="s">
        <v>536</v>
      </c>
      <c r="Z29" s="249" t="s">
        <v>536</v>
      </c>
      <c r="AA29" s="73">
        <f t="shared" si="3"/>
        <v>0</v>
      </c>
      <c r="AB29" s="249" t="s">
        <v>536</v>
      </c>
    </row>
    <row r="30" spans="1:36" ht="54.75" customHeight="1" x14ac:dyDescent="0.25">
      <c r="A30" s="41" t="s">
        <v>61</v>
      </c>
      <c r="B30" s="25" t="s">
        <v>167</v>
      </c>
      <c r="C30" s="73">
        <f>SUM(C31:C34)</f>
        <v>35.745284177649999</v>
      </c>
      <c r="D30" s="249" t="s">
        <v>536</v>
      </c>
      <c r="E30" s="73">
        <f t="shared" si="2"/>
        <v>35.745284177649999</v>
      </c>
      <c r="F30" s="73">
        <v>0</v>
      </c>
      <c r="G30" s="434">
        <f>SUM(G31:G34)</f>
        <v>22.209603173856667</v>
      </c>
      <c r="H30" s="73" t="s">
        <v>610</v>
      </c>
      <c r="I30" s="249" t="s">
        <v>536</v>
      </c>
      <c r="J30" s="249" t="s">
        <v>536</v>
      </c>
      <c r="K30" s="73">
        <f>SUM(K31:K34)</f>
        <v>13.535681003793334</v>
      </c>
      <c r="L30" s="73">
        <v>0</v>
      </c>
      <c r="M30" s="249" t="s">
        <v>536</v>
      </c>
      <c r="N30" s="249" t="s">
        <v>536</v>
      </c>
      <c r="O30" s="73">
        <v>0</v>
      </c>
      <c r="P30" s="73">
        <v>0</v>
      </c>
      <c r="Q30" s="249" t="s">
        <v>536</v>
      </c>
      <c r="R30" s="249" t="s">
        <v>536</v>
      </c>
      <c r="S30" s="73">
        <v>0</v>
      </c>
      <c r="T30" s="73">
        <v>0</v>
      </c>
      <c r="U30" s="249" t="s">
        <v>536</v>
      </c>
      <c r="V30" s="249" t="s">
        <v>536</v>
      </c>
      <c r="W30" s="73">
        <v>0</v>
      </c>
      <c r="X30" s="73">
        <v>0</v>
      </c>
      <c r="Y30" s="249" t="s">
        <v>536</v>
      </c>
      <c r="Z30" s="249" t="s">
        <v>536</v>
      </c>
      <c r="AA30" s="73">
        <f t="shared" si="3"/>
        <v>35.745284177649999</v>
      </c>
      <c r="AB30" s="249" t="s">
        <v>536</v>
      </c>
      <c r="AD30" s="295"/>
      <c r="AE30" s="295"/>
      <c r="AF30" s="295"/>
      <c r="AG30" s="295"/>
      <c r="AH30" s="295"/>
      <c r="AI30" s="295"/>
    </row>
    <row r="31" spans="1:36" x14ac:dyDescent="0.25">
      <c r="A31" s="41" t="s">
        <v>166</v>
      </c>
      <c r="B31" s="25" t="s">
        <v>165</v>
      </c>
      <c r="C31" s="73">
        <v>3.0971590071900001</v>
      </c>
      <c r="D31" s="249" t="s">
        <v>536</v>
      </c>
      <c r="E31" s="73">
        <f t="shared" si="2"/>
        <v>3.0971590071900001</v>
      </c>
      <c r="F31" s="73">
        <v>0</v>
      </c>
      <c r="G31" s="73">
        <f>C31</f>
        <v>3.0971590071900001</v>
      </c>
      <c r="H31" s="73" t="s">
        <v>610</v>
      </c>
      <c r="I31" s="249" t="s">
        <v>536</v>
      </c>
      <c r="J31" s="249" t="s">
        <v>536</v>
      </c>
      <c r="K31" s="73">
        <v>0</v>
      </c>
      <c r="L31" s="73">
        <v>0</v>
      </c>
      <c r="M31" s="249" t="s">
        <v>536</v>
      </c>
      <c r="N31" s="249" t="s">
        <v>536</v>
      </c>
      <c r="O31" s="73">
        <v>0</v>
      </c>
      <c r="P31" s="73">
        <v>0</v>
      </c>
      <c r="Q31" s="249" t="s">
        <v>536</v>
      </c>
      <c r="R31" s="249" t="s">
        <v>536</v>
      </c>
      <c r="S31" s="73">
        <v>0</v>
      </c>
      <c r="T31" s="73">
        <v>0</v>
      </c>
      <c r="U31" s="249" t="s">
        <v>536</v>
      </c>
      <c r="V31" s="249" t="s">
        <v>536</v>
      </c>
      <c r="W31" s="73">
        <v>0</v>
      </c>
      <c r="X31" s="73">
        <v>0</v>
      </c>
      <c r="Y31" s="249" t="s">
        <v>536</v>
      </c>
      <c r="Z31" s="249" t="s">
        <v>536</v>
      </c>
      <c r="AA31" s="73">
        <f t="shared" si="3"/>
        <v>3.0971590071900001</v>
      </c>
      <c r="AB31" s="249" t="s">
        <v>536</v>
      </c>
    </row>
    <row r="32" spans="1:36" ht="31.5" x14ac:dyDescent="0.25">
      <c r="A32" s="41" t="s">
        <v>164</v>
      </c>
      <c r="B32" s="25" t="s">
        <v>163</v>
      </c>
      <c r="C32" s="73">
        <v>7.2956725205300001</v>
      </c>
      <c r="D32" s="249" t="s">
        <v>536</v>
      </c>
      <c r="E32" s="73">
        <f t="shared" si="2"/>
        <v>7.2956725205300001</v>
      </c>
      <c r="F32" s="73">
        <v>0</v>
      </c>
      <c r="G32" s="73">
        <v>1.031866875</v>
      </c>
      <c r="H32" s="73" t="s">
        <v>610</v>
      </c>
      <c r="I32" s="249" t="s">
        <v>536</v>
      </c>
      <c r="J32" s="249" t="s">
        <v>536</v>
      </c>
      <c r="K32" s="73">
        <f>C32-G32</f>
        <v>6.2638056455300006</v>
      </c>
      <c r="L32" s="73">
        <v>0</v>
      </c>
      <c r="M32" s="249" t="s">
        <v>536</v>
      </c>
      <c r="N32" s="249" t="s">
        <v>536</v>
      </c>
      <c r="O32" s="73">
        <v>0</v>
      </c>
      <c r="P32" s="73">
        <v>0</v>
      </c>
      <c r="Q32" s="249" t="s">
        <v>536</v>
      </c>
      <c r="R32" s="249" t="s">
        <v>536</v>
      </c>
      <c r="S32" s="73">
        <v>0</v>
      </c>
      <c r="T32" s="73">
        <v>0</v>
      </c>
      <c r="U32" s="249" t="s">
        <v>536</v>
      </c>
      <c r="V32" s="249" t="s">
        <v>536</v>
      </c>
      <c r="W32" s="73">
        <v>0</v>
      </c>
      <c r="X32" s="73">
        <v>0</v>
      </c>
      <c r="Y32" s="249" t="s">
        <v>536</v>
      </c>
      <c r="Z32" s="249" t="s">
        <v>536</v>
      </c>
      <c r="AA32" s="73">
        <f t="shared" si="3"/>
        <v>7.295672520530001</v>
      </c>
      <c r="AB32" s="249" t="s">
        <v>536</v>
      </c>
      <c r="AD32" s="296"/>
    </row>
    <row r="33" spans="1:28" x14ac:dyDescent="0.25">
      <c r="A33" s="41" t="s">
        <v>162</v>
      </c>
      <c r="B33" s="25" t="s">
        <v>161</v>
      </c>
      <c r="C33" s="73">
        <v>21.313102472240001</v>
      </c>
      <c r="D33" s="249" t="s">
        <v>536</v>
      </c>
      <c r="E33" s="73">
        <f t="shared" si="2"/>
        <v>21.313102472240001</v>
      </c>
      <c r="F33" s="73">
        <v>0</v>
      </c>
      <c r="G33" s="73">
        <v>17.269955</v>
      </c>
      <c r="H33" s="73" t="s">
        <v>610</v>
      </c>
      <c r="I33" s="249" t="s">
        <v>536</v>
      </c>
      <c r="J33" s="249" t="s">
        <v>536</v>
      </c>
      <c r="K33" s="73">
        <f>C33-G33</f>
        <v>4.0431474722400012</v>
      </c>
      <c r="L33" s="73">
        <v>0</v>
      </c>
      <c r="M33" s="249" t="s">
        <v>536</v>
      </c>
      <c r="N33" s="249" t="s">
        <v>536</v>
      </c>
      <c r="O33" s="73">
        <v>0</v>
      </c>
      <c r="P33" s="73">
        <v>0</v>
      </c>
      <c r="Q33" s="249" t="s">
        <v>536</v>
      </c>
      <c r="R33" s="249" t="s">
        <v>536</v>
      </c>
      <c r="S33" s="73">
        <v>0</v>
      </c>
      <c r="T33" s="73">
        <v>0</v>
      </c>
      <c r="U33" s="249" t="s">
        <v>536</v>
      </c>
      <c r="V33" s="249" t="s">
        <v>536</v>
      </c>
      <c r="W33" s="73">
        <v>0</v>
      </c>
      <c r="X33" s="73">
        <v>0</v>
      </c>
      <c r="Y33" s="249" t="s">
        <v>536</v>
      </c>
      <c r="Z33" s="249" t="s">
        <v>536</v>
      </c>
      <c r="AA33" s="73">
        <f t="shared" si="3"/>
        <v>21.313102472240001</v>
      </c>
      <c r="AB33" s="249" t="s">
        <v>536</v>
      </c>
    </row>
    <row r="34" spans="1:28" x14ac:dyDescent="0.25">
      <c r="A34" s="41" t="s">
        <v>160</v>
      </c>
      <c r="B34" s="25" t="s">
        <v>159</v>
      </c>
      <c r="C34" s="73">
        <v>4.0393501776899994</v>
      </c>
      <c r="D34" s="249" t="s">
        <v>536</v>
      </c>
      <c r="E34" s="73">
        <f t="shared" si="2"/>
        <v>4.0393501776899994</v>
      </c>
      <c r="F34" s="73">
        <v>0</v>
      </c>
      <c r="G34" s="73">
        <v>0.81062229166666744</v>
      </c>
      <c r="H34" s="73" t="s">
        <v>610</v>
      </c>
      <c r="I34" s="249" t="s">
        <v>536</v>
      </c>
      <c r="J34" s="249" t="s">
        <v>536</v>
      </c>
      <c r="K34" s="73">
        <f>C34-G34</f>
        <v>3.2287278860233322</v>
      </c>
      <c r="L34" s="73">
        <v>0</v>
      </c>
      <c r="M34" s="249" t="s">
        <v>536</v>
      </c>
      <c r="N34" s="249" t="s">
        <v>536</v>
      </c>
      <c r="O34" s="73">
        <v>0</v>
      </c>
      <c r="P34" s="73">
        <v>0</v>
      </c>
      <c r="Q34" s="249" t="s">
        <v>536</v>
      </c>
      <c r="R34" s="249" t="s">
        <v>536</v>
      </c>
      <c r="S34" s="73">
        <v>0</v>
      </c>
      <c r="T34" s="73">
        <v>0</v>
      </c>
      <c r="U34" s="249" t="s">
        <v>536</v>
      </c>
      <c r="V34" s="249" t="s">
        <v>536</v>
      </c>
      <c r="W34" s="73">
        <v>0</v>
      </c>
      <c r="X34" s="73">
        <v>0</v>
      </c>
      <c r="Y34" s="249" t="s">
        <v>536</v>
      </c>
      <c r="Z34" s="249" t="s">
        <v>536</v>
      </c>
      <c r="AA34" s="73">
        <f t="shared" si="3"/>
        <v>4.0393501776899994</v>
      </c>
      <c r="AB34" s="249" t="s">
        <v>536</v>
      </c>
    </row>
    <row r="35" spans="1:28" ht="31.5" x14ac:dyDescent="0.25">
      <c r="A35" s="41" t="s">
        <v>60</v>
      </c>
      <c r="B35" s="25" t="s">
        <v>158</v>
      </c>
      <c r="C35" s="73">
        <v>0</v>
      </c>
      <c r="D35" s="249" t="s">
        <v>536</v>
      </c>
      <c r="E35" s="73">
        <f t="shared" si="2"/>
        <v>0</v>
      </c>
      <c r="F35" s="73">
        <v>0</v>
      </c>
      <c r="G35" s="73">
        <f>C35</f>
        <v>0</v>
      </c>
      <c r="H35" s="73">
        <v>0</v>
      </c>
      <c r="I35" s="249" t="s">
        <v>536</v>
      </c>
      <c r="J35" s="249" t="s">
        <v>536</v>
      </c>
      <c r="K35" s="73">
        <v>0</v>
      </c>
      <c r="L35" s="73">
        <v>0</v>
      </c>
      <c r="M35" s="249" t="s">
        <v>536</v>
      </c>
      <c r="N35" s="249" t="s">
        <v>536</v>
      </c>
      <c r="O35" s="73">
        <v>0</v>
      </c>
      <c r="P35" s="73">
        <v>0</v>
      </c>
      <c r="Q35" s="249" t="s">
        <v>536</v>
      </c>
      <c r="R35" s="249" t="s">
        <v>536</v>
      </c>
      <c r="S35" s="73">
        <v>0</v>
      </c>
      <c r="T35" s="73">
        <v>0</v>
      </c>
      <c r="U35" s="249" t="s">
        <v>536</v>
      </c>
      <c r="V35" s="249" t="s">
        <v>536</v>
      </c>
      <c r="W35" s="73">
        <v>0</v>
      </c>
      <c r="X35" s="73">
        <v>0</v>
      </c>
      <c r="Y35" s="249" t="s">
        <v>536</v>
      </c>
      <c r="Z35" s="249" t="s">
        <v>536</v>
      </c>
      <c r="AA35" s="73">
        <f t="shared" si="3"/>
        <v>0</v>
      </c>
      <c r="AB35" s="249" t="s">
        <v>536</v>
      </c>
    </row>
    <row r="36" spans="1:28" ht="31.5" x14ac:dyDescent="0.25">
      <c r="A36" s="41" t="s">
        <v>157</v>
      </c>
      <c r="B36" s="250" t="s">
        <v>156</v>
      </c>
      <c r="C36" s="73">
        <v>0</v>
      </c>
      <c r="D36" s="249" t="s">
        <v>536</v>
      </c>
      <c r="E36" s="73">
        <f t="shared" si="2"/>
        <v>0</v>
      </c>
      <c r="F36" s="73">
        <v>0</v>
      </c>
      <c r="G36" s="73">
        <f>C36</f>
        <v>0</v>
      </c>
      <c r="H36" s="73">
        <v>0</v>
      </c>
      <c r="I36" s="249" t="s">
        <v>536</v>
      </c>
      <c r="J36" s="249" t="s">
        <v>536</v>
      </c>
      <c r="K36" s="73">
        <v>0</v>
      </c>
      <c r="L36" s="73">
        <v>0</v>
      </c>
      <c r="M36" s="249" t="s">
        <v>536</v>
      </c>
      <c r="N36" s="249" t="s">
        <v>536</v>
      </c>
      <c r="O36" s="73">
        <v>0</v>
      </c>
      <c r="P36" s="73">
        <v>0</v>
      </c>
      <c r="Q36" s="249" t="s">
        <v>536</v>
      </c>
      <c r="R36" s="249" t="s">
        <v>536</v>
      </c>
      <c r="S36" s="73">
        <v>0</v>
      </c>
      <c r="T36" s="73">
        <v>0</v>
      </c>
      <c r="U36" s="249" t="s">
        <v>536</v>
      </c>
      <c r="V36" s="249" t="s">
        <v>536</v>
      </c>
      <c r="W36" s="73">
        <v>0</v>
      </c>
      <c r="X36" s="73">
        <v>0</v>
      </c>
      <c r="Y36" s="249" t="s">
        <v>536</v>
      </c>
      <c r="Z36" s="249" t="s">
        <v>536</v>
      </c>
      <c r="AA36" s="73">
        <f t="shared" si="3"/>
        <v>0</v>
      </c>
      <c r="AB36" s="249" t="s">
        <v>536</v>
      </c>
    </row>
    <row r="37" spans="1:28" x14ac:dyDescent="0.25">
      <c r="A37" s="41" t="s">
        <v>155</v>
      </c>
      <c r="B37" s="250" t="s">
        <v>145</v>
      </c>
      <c r="C37" s="73">
        <v>0</v>
      </c>
      <c r="D37" s="249" t="s">
        <v>536</v>
      </c>
      <c r="E37" s="73">
        <f t="shared" si="2"/>
        <v>0</v>
      </c>
      <c r="F37" s="73">
        <v>0</v>
      </c>
      <c r="G37" s="73">
        <f>C37</f>
        <v>0</v>
      </c>
      <c r="H37" s="73">
        <v>0</v>
      </c>
      <c r="I37" s="249" t="s">
        <v>536</v>
      </c>
      <c r="J37" s="249" t="s">
        <v>536</v>
      </c>
      <c r="K37" s="73">
        <v>0</v>
      </c>
      <c r="L37" s="73">
        <v>0</v>
      </c>
      <c r="M37" s="249" t="s">
        <v>536</v>
      </c>
      <c r="N37" s="249" t="s">
        <v>536</v>
      </c>
      <c r="O37" s="73">
        <v>0</v>
      </c>
      <c r="P37" s="73">
        <v>0</v>
      </c>
      <c r="Q37" s="249" t="s">
        <v>536</v>
      </c>
      <c r="R37" s="249" t="s">
        <v>536</v>
      </c>
      <c r="S37" s="73">
        <v>0</v>
      </c>
      <c r="T37" s="73">
        <v>0</v>
      </c>
      <c r="U37" s="249" t="s">
        <v>536</v>
      </c>
      <c r="V37" s="249" t="s">
        <v>536</v>
      </c>
      <c r="W37" s="73">
        <v>0</v>
      </c>
      <c r="X37" s="73">
        <v>0</v>
      </c>
      <c r="Y37" s="249" t="s">
        <v>536</v>
      </c>
      <c r="Z37" s="249" t="s">
        <v>536</v>
      </c>
      <c r="AA37" s="73">
        <f t="shared" si="3"/>
        <v>0</v>
      </c>
      <c r="AB37" s="249" t="s">
        <v>536</v>
      </c>
    </row>
    <row r="38" spans="1:28" x14ac:dyDescent="0.25">
      <c r="A38" s="41" t="s">
        <v>154</v>
      </c>
      <c r="B38" s="250" t="s">
        <v>143</v>
      </c>
      <c r="C38" s="73">
        <v>0</v>
      </c>
      <c r="D38" s="249" t="s">
        <v>536</v>
      </c>
      <c r="E38" s="73">
        <f t="shared" si="2"/>
        <v>0</v>
      </c>
      <c r="F38" s="73">
        <v>0</v>
      </c>
      <c r="G38" s="73">
        <f>C38</f>
        <v>0</v>
      </c>
      <c r="H38" s="73">
        <v>0</v>
      </c>
      <c r="I38" s="249" t="s">
        <v>536</v>
      </c>
      <c r="J38" s="249" t="s">
        <v>536</v>
      </c>
      <c r="K38" s="73">
        <v>0</v>
      </c>
      <c r="L38" s="73">
        <v>0</v>
      </c>
      <c r="M38" s="249" t="s">
        <v>536</v>
      </c>
      <c r="N38" s="249" t="s">
        <v>536</v>
      </c>
      <c r="O38" s="73">
        <v>0</v>
      </c>
      <c r="P38" s="73">
        <v>0</v>
      </c>
      <c r="Q38" s="249" t="s">
        <v>536</v>
      </c>
      <c r="R38" s="249" t="s">
        <v>536</v>
      </c>
      <c r="S38" s="73">
        <v>0</v>
      </c>
      <c r="T38" s="73">
        <v>0</v>
      </c>
      <c r="U38" s="249" t="s">
        <v>536</v>
      </c>
      <c r="V38" s="249" t="s">
        <v>536</v>
      </c>
      <c r="W38" s="73">
        <v>0</v>
      </c>
      <c r="X38" s="73">
        <v>0</v>
      </c>
      <c r="Y38" s="249" t="s">
        <v>536</v>
      </c>
      <c r="Z38" s="249" t="s">
        <v>536</v>
      </c>
      <c r="AA38" s="73">
        <f t="shared" si="3"/>
        <v>0</v>
      </c>
      <c r="AB38" s="249" t="s">
        <v>536</v>
      </c>
    </row>
    <row r="39" spans="1:28" ht="31.5" x14ac:dyDescent="0.25">
      <c r="A39" s="41" t="s">
        <v>153</v>
      </c>
      <c r="B39" s="25" t="s">
        <v>141</v>
      </c>
      <c r="C39" s="73">
        <v>0</v>
      </c>
      <c r="D39" s="249" t="s">
        <v>536</v>
      </c>
      <c r="E39" s="73">
        <f t="shared" si="2"/>
        <v>0</v>
      </c>
      <c r="F39" s="73">
        <v>0</v>
      </c>
      <c r="G39" s="73">
        <f>C39</f>
        <v>0</v>
      </c>
      <c r="H39" s="73">
        <v>0</v>
      </c>
      <c r="I39" s="249" t="s">
        <v>536</v>
      </c>
      <c r="J39" s="249" t="s">
        <v>536</v>
      </c>
      <c r="K39" s="73">
        <v>0</v>
      </c>
      <c r="L39" s="73">
        <v>0</v>
      </c>
      <c r="M39" s="249" t="s">
        <v>536</v>
      </c>
      <c r="N39" s="249" t="s">
        <v>536</v>
      </c>
      <c r="O39" s="73">
        <v>0</v>
      </c>
      <c r="P39" s="73">
        <v>0</v>
      </c>
      <c r="Q39" s="249" t="s">
        <v>536</v>
      </c>
      <c r="R39" s="249" t="s">
        <v>536</v>
      </c>
      <c r="S39" s="73">
        <v>0</v>
      </c>
      <c r="T39" s="73">
        <v>0</v>
      </c>
      <c r="U39" s="249" t="s">
        <v>536</v>
      </c>
      <c r="V39" s="249" t="s">
        <v>536</v>
      </c>
      <c r="W39" s="73">
        <v>0</v>
      </c>
      <c r="X39" s="73">
        <v>0</v>
      </c>
      <c r="Y39" s="249" t="s">
        <v>536</v>
      </c>
      <c r="Z39" s="249" t="s">
        <v>536</v>
      </c>
      <c r="AA39" s="73">
        <f t="shared" si="3"/>
        <v>0</v>
      </c>
      <c r="AB39" s="249" t="s">
        <v>536</v>
      </c>
    </row>
    <row r="40" spans="1:28" ht="31.5" x14ac:dyDescent="0.25">
      <c r="A40" s="41" t="s">
        <v>152</v>
      </c>
      <c r="B40" s="25" t="s">
        <v>139</v>
      </c>
      <c r="C40" s="73">
        <v>0</v>
      </c>
      <c r="D40" s="249" t="s">
        <v>536</v>
      </c>
      <c r="E40" s="73">
        <f t="shared" si="2"/>
        <v>0</v>
      </c>
      <c r="F40" s="73">
        <v>0</v>
      </c>
      <c r="G40" s="73">
        <f>C40</f>
        <v>0</v>
      </c>
      <c r="H40" s="73">
        <v>0</v>
      </c>
      <c r="I40" s="249" t="s">
        <v>536</v>
      </c>
      <c r="J40" s="249" t="s">
        <v>536</v>
      </c>
      <c r="K40" s="73">
        <v>0</v>
      </c>
      <c r="L40" s="73">
        <v>0</v>
      </c>
      <c r="M40" s="249" t="s">
        <v>536</v>
      </c>
      <c r="N40" s="249" t="s">
        <v>536</v>
      </c>
      <c r="O40" s="73">
        <v>0</v>
      </c>
      <c r="P40" s="73">
        <v>0</v>
      </c>
      <c r="Q40" s="249" t="s">
        <v>536</v>
      </c>
      <c r="R40" s="249" t="s">
        <v>536</v>
      </c>
      <c r="S40" s="73">
        <v>0</v>
      </c>
      <c r="T40" s="73">
        <v>0</v>
      </c>
      <c r="U40" s="249" t="s">
        <v>536</v>
      </c>
      <c r="V40" s="249" t="s">
        <v>536</v>
      </c>
      <c r="W40" s="73">
        <v>0</v>
      </c>
      <c r="X40" s="73">
        <v>0</v>
      </c>
      <c r="Y40" s="249" t="s">
        <v>536</v>
      </c>
      <c r="Z40" s="249" t="s">
        <v>536</v>
      </c>
      <c r="AA40" s="73">
        <f t="shared" si="3"/>
        <v>0</v>
      </c>
      <c r="AB40" s="249" t="s">
        <v>536</v>
      </c>
    </row>
    <row r="41" spans="1:28" x14ac:dyDescent="0.25">
      <c r="A41" s="41" t="s">
        <v>151</v>
      </c>
      <c r="B41" s="25" t="s">
        <v>137</v>
      </c>
      <c r="C41" s="73">
        <v>0</v>
      </c>
      <c r="D41" s="249" t="s">
        <v>536</v>
      </c>
      <c r="E41" s="73">
        <f t="shared" si="2"/>
        <v>0</v>
      </c>
      <c r="F41" s="73">
        <v>0</v>
      </c>
      <c r="G41" s="73">
        <f>C41</f>
        <v>0</v>
      </c>
      <c r="H41" s="73">
        <v>0</v>
      </c>
      <c r="I41" s="249" t="s">
        <v>536</v>
      </c>
      <c r="J41" s="249" t="s">
        <v>536</v>
      </c>
      <c r="K41" s="73">
        <v>0</v>
      </c>
      <c r="L41" s="73">
        <v>0</v>
      </c>
      <c r="M41" s="249" t="s">
        <v>536</v>
      </c>
      <c r="N41" s="249" t="s">
        <v>536</v>
      </c>
      <c r="O41" s="73">
        <v>0</v>
      </c>
      <c r="P41" s="73">
        <v>0</v>
      </c>
      <c r="Q41" s="249" t="s">
        <v>536</v>
      </c>
      <c r="R41" s="249" t="s">
        <v>536</v>
      </c>
      <c r="S41" s="73">
        <v>0</v>
      </c>
      <c r="T41" s="73">
        <v>0</v>
      </c>
      <c r="U41" s="249" t="s">
        <v>536</v>
      </c>
      <c r="V41" s="249" t="s">
        <v>536</v>
      </c>
      <c r="W41" s="73">
        <v>0</v>
      </c>
      <c r="X41" s="73">
        <v>0</v>
      </c>
      <c r="Y41" s="249" t="s">
        <v>536</v>
      </c>
      <c r="Z41" s="249" t="s">
        <v>536</v>
      </c>
      <c r="AA41" s="73">
        <f t="shared" si="3"/>
        <v>0</v>
      </c>
      <c r="AB41" s="249" t="s">
        <v>536</v>
      </c>
    </row>
    <row r="42" spans="1:28" ht="18.75" x14ac:dyDescent="0.25">
      <c r="A42" s="41" t="s">
        <v>150</v>
      </c>
      <c r="B42" s="250" t="s">
        <v>544</v>
      </c>
      <c r="C42" s="73">
        <v>9</v>
      </c>
      <c r="D42" s="249" t="s">
        <v>536</v>
      </c>
      <c r="E42" s="73">
        <f t="shared" si="2"/>
        <v>9</v>
      </c>
      <c r="F42" s="73">
        <v>0</v>
      </c>
      <c r="G42" s="73">
        <v>0</v>
      </c>
      <c r="H42" s="73">
        <v>0</v>
      </c>
      <c r="I42" s="249" t="s">
        <v>536</v>
      </c>
      <c r="J42" s="249" t="s">
        <v>536</v>
      </c>
      <c r="K42" s="73">
        <f>C42</f>
        <v>9</v>
      </c>
      <c r="L42" s="73">
        <v>4</v>
      </c>
      <c r="M42" s="249" t="s">
        <v>536</v>
      </c>
      <c r="N42" s="249" t="s">
        <v>536</v>
      </c>
      <c r="O42" s="73">
        <v>0</v>
      </c>
      <c r="P42" s="73">
        <v>0</v>
      </c>
      <c r="Q42" s="249" t="s">
        <v>536</v>
      </c>
      <c r="R42" s="249" t="s">
        <v>536</v>
      </c>
      <c r="S42" s="73">
        <v>0</v>
      </c>
      <c r="T42" s="73">
        <v>0</v>
      </c>
      <c r="U42" s="249" t="s">
        <v>536</v>
      </c>
      <c r="V42" s="249" t="s">
        <v>536</v>
      </c>
      <c r="W42" s="73">
        <v>0</v>
      </c>
      <c r="X42" s="73">
        <v>0</v>
      </c>
      <c r="Y42" s="249" t="s">
        <v>536</v>
      </c>
      <c r="Z42" s="249" t="s">
        <v>536</v>
      </c>
      <c r="AA42" s="73">
        <f t="shared" si="3"/>
        <v>9</v>
      </c>
      <c r="AB42" s="249" t="s">
        <v>536</v>
      </c>
    </row>
    <row r="43" spans="1:28" x14ac:dyDescent="0.25">
      <c r="A43" s="41" t="s">
        <v>59</v>
      </c>
      <c r="B43" s="25" t="s">
        <v>149</v>
      </c>
      <c r="C43" s="73">
        <v>0</v>
      </c>
      <c r="D43" s="249" t="s">
        <v>536</v>
      </c>
      <c r="E43" s="73">
        <f t="shared" si="2"/>
        <v>0</v>
      </c>
      <c r="F43" s="73">
        <v>0</v>
      </c>
      <c r="G43" s="73">
        <f>C43</f>
        <v>0</v>
      </c>
      <c r="H43" s="73">
        <v>0</v>
      </c>
      <c r="I43" s="249" t="s">
        <v>536</v>
      </c>
      <c r="J43" s="249" t="s">
        <v>536</v>
      </c>
      <c r="K43" s="73">
        <f t="shared" ref="K43:K64" si="4">C43</f>
        <v>0</v>
      </c>
      <c r="L43" s="73">
        <v>0</v>
      </c>
      <c r="M43" s="249" t="s">
        <v>536</v>
      </c>
      <c r="N43" s="249" t="s">
        <v>536</v>
      </c>
      <c r="O43" s="73">
        <v>0</v>
      </c>
      <c r="P43" s="73">
        <v>0</v>
      </c>
      <c r="Q43" s="249" t="s">
        <v>536</v>
      </c>
      <c r="R43" s="249" t="s">
        <v>536</v>
      </c>
      <c r="S43" s="73">
        <v>0</v>
      </c>
      <c r="T43" s="73">
        <v>0</v>
      </c>
      <c r="U43" s="249" t="s">
        <v>536</v>
      </c>
      <c r="V43" s="249" t="s">
        <v>536</v>
      </c>
      <c r="W43" s="73">
        <v>0</v>
      </c>
      <c r="X43" s="73">
        <v>0</v>
      </c>
      <c r="Y43" s="249" t="s">
        <v>536</v>
      </c>
      <c r="Z43" s="249" t="s">
        <v>536</v>
      </c>
      <c r="AA43" s="73">
        <f t="shared" si="3"/>
        <v>0</v>
      </c>
      <c r="AB43" s="249" t="s">
        <v>536</v>
      </c>
    </row>
    <row r="44" spans="1:28" x14ac:dyDescent="0.25">
      <c r="A44" s="41" t="s">
        <v>148</v>
      </c>
      <c r="B44" s="25" t="s">
        <v>147</v>
      </c>
      <c r="C44" s="73">
        <v>0</v>
      </c>
      <c r="D44" s="249" t="s">
        <v>536</v>
      </c>
      <c r="E44" s="73">
        <f t="shared" si="2"/>
        <v>0</v>
      </c>
      <c r="F44" s="73">
        <v>0</v>
      </c>
      <c r="G44" s="73">
        <f>C44</f>
        <v>0</v>
      </c>
      <c r="H44" s="73">
        <v>0</v>
      </c>
      <c r="I44" s="249" t="s">
        <v>536</v>
      </c>
      <c r="J44" s="249" t="s">
        <v>536</v>
      </c>
      <c r="K44" s="73">
        <f t="shared" si="4"/>
        <v>0</v>
      </c>
      <c r="L44" s="73">
        <v>0</v>
      </c>
      <c r="M44" s="249" t="s">
        <v>536</v>
      </c>
      <c r="N44" s="249" t="s">
        <v>536</v>
      </c>
      <c r="O44" s="73">
        <v>0</v>
      </c>
      <c r="P44" s="73">
        <v>0</v>
      </c>
      <c r="Q44" s="249" t="s">
        <v>536</v>
      </c>
      <c r="R44" s="249" t="s">
        <v>536</v>
      </c>
      <c r="S44" s="73">
        <v>0</v>
      </c>
      <c r="T44" s="73">
        <v>0</v>
      </c>
      <c r="U44" s="249" t="s">
        <v>536</v>
      </c>
      <c r="V44" s="249" t="s">
        <v>536</v>
      </c>
      <c r="W44" s="73">
        <v>0</v>
      </c>
      <c r="X44" s="73">
        <v>0</v>
      </c>
      <c r="Y44" s="249" t="s">
        <v>536</v>
      </c>
      <c r="Z44" s="249" t="s">
        <v>536</v>
      </c>
      <c r="AA44" s="73">
        <f t="shared" si="3"/>
        <v>0</v>
      </c>
      <c r="AB44" s="249" t="s">
        <v>536</v>
      </c>
    </row>
    <row r="45" spans="1:28" x14ac:dyDescent="0.25">
      <c r="A45" s="41" t="s">
        <v>146</v>
      </c>
      <c r="B45" s="25" t="s">
        <v>145</v>
      </c>
      <c r="C45" s="73">
        <v>0</v>
      </c>
      <c r="D45" s="249" t="s">
        <v>536</v>
      </c>
      <c r="E45" s="73">
        <f t="shared" si="2"/>
        <v>0</v>
      </c>
      <c r="F45" s="73">
        <v>0</v>
      </c>
      <c r="G45" s="73">
        <f>C45</f>
        <v>0</v>
      </c>
      <c r="H45" s="73">
        <v>0</v>
      </c>
      <c r="I45" s="249" t="s">
        <v>536</v>
      </c>
      <c r="J45" s="249" t="s">
        <v>536</v>
      </c>
      <c r="K45" s="73">
        <f t="shared" si="4"/>
        <v>0</v>
      </c>
      <c r="L45" s="73">
        <v>0</v>
      </c>
      <c r="M45" s="249" t="s">
        <v>536</v>
      </c>
      <c r="N45" s="249" t="s">
        <v>536</v>
      </c>
      <c r="O45" s="73">
        <v>0</v>
      </c>
      <c r="P45" s="73">
        <v>0</v>
      </c>
      <c r="Q45" s="249" t="s">
        <v>536</v>
      </c>
      <c r="R45" s="249" t="s">
        <v>536</v>
      </c>
      <c r="S45" s="73">
        <v>0</v>
      </c>
      <c r="T45" s="73">
        <v>0</v>
      </c>
      <c r="U45" s="249" t="s">
        <v>536</v>
      </c>
      <c r="V45" s="249" t="s">
        <v>536</v>
      </c>
      <c r="W45" s="73">
        <v>0</v>
      </c>
      <c r="X45" s="73">
        <v>0</v>
      </c>
      <c r="Y45" s="249" t="s">
        <v>536</v>
      </c>
      <c r="Z45" s="249" t="s">
        <v>536</v>
      </c>
      <c r="AA45" s="73">
        <f t="shared" si="3"/>
        <v>0</v>
      </c>
      <c r="AB45" s="249" t="s">
        <v>536</v>
      </c>
    </row>
    <row r="46" spans="1:28" x14ac:dyDescent="0.25">
      <c r="A46" s="41" t="s">
        <v>144</v>
      </c>
      <c r="B46" s="25" t="s">
        <v>143</v>
      </c>
      <c r="C46" s="73">
        <v>0</v>
      </c>
      <c r="D46" s="249" t="s">
        <v>536</v>
      </c>
      <c r="E46" s="73">
        <f t="shared" si="2"/>
        <v>0</v>
      </c>
      <c r="F46" s="73">
        <v>0</v>
      </c>
      <c r="G46" s="73">
        <f>C46</f>
        <v>0</v>
      </c>
      <c r="H46" s="73">
        <v>0</v>
      </c>
      <c r="I46" s="249" t="s">
        <v>536</v>
      </c>
      <c r="J46" s="249" t="s">
        <v>536</v>
      </c>
      <c r="K46" s="73">
        <f t="shared" si="4"/>
        <v>0</v>
      </c>
      <c r="L46" s="73">
        <v>0</v>
      </c>
      <c r="M46" s="249" t="s">
        <v>536</v>
      </c>
      <c r="N46" s="249" t="s">
        <v>536</v>
      </c>
      <c r="O46" s="73">
        <v>0</v>
      </c>
      <c r="P46" s="73">
        <v>0</v>
      </c>
      <c r="Q46" s="249" t="s">
        <v>536</v>
      </c>
      <c r="R46" s="249" t="s">
        <v>536</v>
      </c>
      <c r="S46" s="73">
        <v>0</v>
      </c>
      <c r="T46" s="73">
        <v>0</v>
      </c>
      <c r="U46" s="249" t="s">
        <v>536</v>
      </c>
      <c r="V46" s="249" t="s">
        <v>536</v>
      </c>
      <c r="W46" s="73">
        <v>0</v>
      </c>
      <c r="X46" s="73">
        <v>0</v>
      </c>
      <c r="Y46" s="249" t="s">
        <v>536</v>
      </c>
      <c r="Z46" s="249" t="s">
        <v>536</v>
      </c>
      <c r="AA46" s="73">
        <f t="shared" si="3"/>
        <v>0</v>
      </c>
      <c r="AB46" s="249" t="s">
        <v>536</v>
      </c>
    </row>
    <row r="47" spans="1:28" ht="31.5" x14ac:dyDescent="0.25">
      <c r="A47" s="41" t="s">
        <v>142</v>
      </c>
      <c r="B47" s="25" t="s">
        <v>141</v>
      </c>
      <c r="C47" s="73">
        <v>0</v>
      </c>
      <c r="D47" s="249" t="s">
        <v>536</v>
      </c>
      <c r="E47" s="73">
        <f t="shared" si="2"/>
        <v>0</v>
      </c>
      <c r="F47" s="73">
        <v>0</v>
      </c>
      <c r="G47" s="73">
        <f>C47</f>
        <v>0</v>
      </c>
      <c r="H47" s="73">
        <v>0</v>
      </c>
      <c r="I47" s="249" t="s">
        <v>536</v>
      </c>
      <c r="J47" s="249" t="s">
        <v>536</v>
      </c>
      <c r="K47" s="73">
        <f t="shared" si="4"/>
        <v>0</v>
      </c>
      <c r="L47" s="73">
        <v>0</v>
      </c>
      <c r="M47" s="249" t="s">
        <v>536</v>
      </c>
      <c r="N47" s="249" t="s">
        <v>536</v>
      </c>
      <c r="O47" s="73">
        <v>0</v>
      </c>
      <c r="P47" s="73">
        <v>0</v>
      </c>
      <c r="Q47" s="249" t="s">
        <v>536</v>
      </c>
      <c r="R47" s="249" t="s">
        <v>536</v>
      </c>
      <c r="S47" s="73">
        <v>0</v>
      </c>
      <c r="T47" s="73">
        <v>0</v>
      </c>
      <c r="U47" s="249" t="s">
        <v>536</v>
      </c>
      <c r="V47" s="249" t="s">
        <v>536</v>
      </c>
      <c r="W47" s="73">
        <v>0</v>
      </c>
      <c r="X47" s="73">
        <v>0</v>
      </c>
      <c r="Y47" s="249" t="s">
        <v>536</v>
      </c>
      <c r="Z47" s="249" t="s">
        <v>536</v>
      </c>
      <c r="AA47" s="73">
        <f t="shared" si="3"/>
        <v>0</v>
      </c>
      <c r="AB47" s="249" t="s">
        <v>536</v>
      </c>
    </row>
    <row r="48" spans="1:28" ht="31.5" x14ac:dyDescent="0.25">
      <c r="A48" s="41" t="s">
        <v>140</v>
      </c>
      <c r="B48" s="25" t="s">
        <v>139</v>
      </c>
      <c r="C48" s="73">
        <v>0</v>
      </c>
      <c r="D48" s="249" t="s">
        <v>536</v>
      </c>
      <c r="E48" s="73">
        <f t="shared" si="2"/>
        <v>0</v>
      </c>
      <c r="F48" s="73">
        <v>0</v>
      </c>
      <c r="G48" s="73">
        <f>C48</f>
        <v>0</v>
      </c>
      <c r="H48" s="73">
        <v>0</v>
      </c>
      <c r="I48" s="249" t="s">
        <v>536</v>
      </c>
      <c r="J48" s="249" t="s">
        <v>536</v>
      </c>
      <c r="K48" s="73">
        <f t="shared" si="4"/>
        <v>0</v>
      </c>
      <c r="L48" s="73">
        <v>0</v>
      </c>
      <c r="M48" s="249" t="s">
        <v>536</v>
      </c>
      <c r="N48" s="249" t="s">
        <v>536</v>
      </c>
      <c r="O48" s="73">
        <v>0</v>
      </c>
      <c r="P48" s="73">
        <v>0</v>
      </c>
      <c r="Q48" s="249" t="s">
        <v>536</v>
      </c>
      <c r="R48" s="249" t="s">
        <v>536</v>
      </c>
      <c r="S48" s="73">
        <v>0</v>
      </c>
      <c r="T48" s="73">
        <v>0</v>
      </c>
      <c r="U48" s="249" t="s">
        <v>536</v>
      </c>
      <c r="V48" s="249" t="s">
        <v>536</v>
      </c>
      <c r="W48" s="73">
        <v>0</v>
      </c>
      <c r="X48" s="73">
        <v>0</v>
      </c>
      <c r="Y48" s="249" t="s">
        <v>536</v>
      </c>
      <c r="Z48" s="249" t="s">
        <v>536</v>
      </c>
      <c r="AA48" s="73">
        <f t="shared" si="3"/>
        <v>0</v>
      </c>
      <c r="AB48" s="249" t="s">
        <v>536</v>
      </c>
    </row>
    <row r="49" spans="1:28" x14ac:dyDescent="0.25">
      <c r="A49" s="41" t="s">
        <v>138</v>
      </c>
      <c r="B49" s="25" t="s">
        <v>137</v>
      </c>
      <c r="C49" s="73">
        <v>0</v>
      </c>
      <c r="D49" s="249" t="s">
        <v>536</v>
      </c>
      <c r="E49" s="73">
        <f t="shared" si="2"/>
        <v>0</v>
      </c>
      <c r="F49" s="73">
        <v>0</v>
      </c>
      <c r="G49" s="73">
        <f>C49</f>
        <v>0</v>
      </c>
      <c r="H49" s="73">
        <v>0</v>
      </c>
      <c r="I49" s="249" t="s">
        <v>536</v>
      </c>
      <c r="J49" s="249" t="s">
        <v>536</v>
      </c>
      <c r="K49" s="73">
        <f t="shared" si="4"/>
        <v>0</v>
      </c>
      <c r="L49" s="73">
        <v>0</v>
      </c>
      <c r="M49" s="249" t="s">
        <v>536</v>
      </c>
      <c r="N49" s="249" t="s">
        <v>536</v>
      </c>
      <c r="O49" s="73">
        <v>0</v>
      </c>
      <c r="P49" s="73">
        <v>0</v>
      </c>
      <c r="Q49" s="249" t="s">
        <v>536</v>
      </c>
      <c r="R49" s="249" t="s">
        <v>536</v>
      </c>
      <c r="S49" s="73">
        <v>0</v>
      </c>
      <c r="T49" s="73">
        <v>0</v>
      </c>
      <c r="U49" s="249" t="s">
        <v>536</v>
      </c>
      <c r="V49" s="249" t="s">
        <v>536</v>
      </c>
      <c r="W49" s="73">
        <v>0</v>
      </c>
      <c r="X49" s="73">
        <v>0</v>
      </c>
      <c r="Y49" s="249" t="s">
        <v>536</v>
      </c>
      <c r="Z49" s="249" t="s">
        <v>536</v>
      </c>
      <c r="AA49" s="73">
        <f t="shared" si="3"/>
        <v>0</v>
      </c>
      <c r="AB49" s="249" t="s">
        <v>536</v>
      </c>
    </row>
    <row r="50" spans="1:28" ht="18.75" x14ac:dyDescent="0.25">
      <c r="A50" s="41" t="s">
        <v>136</v>
      </c>
      <c r="B50" s="250" t="s">
        <v>544</v>
      </c>
      <c r="C50" s="73">
        <f>C42</f>
        <v>9</v>
      </c>
      <c r="D50" s="249" t="s">
        <v>536</v>
      </c>
      <c r="E50" s="73">
        <f t="shared" si="2"/>
        <v>9</v>
      </c>
      <c r="F50" s="73">
        <v>0</v>
      </c>
      <c r="G50" s="73">
        <v>0</v>
      </c>
      <c r="H50" s="73">
        <v>0</v>
      </c>
      <c r="I50" s="249" t="s">
        <v>536</v>
      </c>
      <c r="J50" s="249" t="s">
        <v>536</v>
      </c>
      <c r="K50" s="73">
        <f t="shared" si="4"/>
        <v>9</v>
      </c>
      <c r="L50" s="73">
        <v>4</v>
      </c>
      <c r="M50" s="249" t="s">
        <v>536</v>
      </c>
      <c r="N50" s="249" t="s">
        <v>536</v>
      </c>
      <c r="O50" s="73">
        <v>0</v>
      </c>
      <c r="P50" s="73">
        <v>0</v>
      </c>
      <c r="Q50" s="249" t="s">
        <v>536</v>
      </c>
      <c r="R50" s="249" t="s">
        <v>536</v>
      </c>
      <c r="S50" s="73">
        <v>0</v>
      </c>
      <c r="T50" s="73">
        <v>0</v>
      </c>
      <c r="U50" s="249" t="s">
        <v>536</v>
      </c>
      <c r="V50" s="249" t="s">
        <v>536</v>
      </c>
      <c r="W50" s="73">
        <v>0</v>
      </c>
      <c r="X50" s="73">
        <v>0</v>
      </c>
      <c r="Y50" s="249" t="s">
        <v>536</v>
      </c>
      <c r="Z50" s="249" t="s">
        <v>536</v>
      </c>
      <c r="AA50" s="73">
        <f t="shared" si="3"/>
        <v>9</v>
      </c>
      <c r="AB50" s="249" t="s">
        <v>536</v>
      </c>
    </row>
    <row r="51" spans="1:28" ht="35.25" customHeight="1" x14ac:dyDescent="0.25">
      <c r="A51" s="41" t="s">
        <v>57</v>
      </c>
      <c r="B51" s="25" t="s">
        <v>135</v>
      </c>
      <c r="C51" s="73">
        <v>0</v>
      </c>
      <c r="D51" s="249" t="s">
        <v>536</v>
      </c>
      <c r="E51" s="73">
        <f t="shared" si="2"/>
        <v>0</v>
      </c>
      <c r="F51" s="73">
        <v>0</v>
      </c>
      <c r="G51" s="73">
        <f>C51</f>
        <v>0</v>
      </c>
      <c r="H51" s="73">
        <v>0</v>
      </c>
      <c r="I51" s="249" t="s">
        <v>536</v>
      </c>
      <c r="J51" s="249" t="s">
        <v>536</v>
      </c>
      <c r="K51" s="73">
        <f t="shared" si="4"/>
        <v>0</v>
      </c>
      <c r="L51" s="73">
        <v>0</v>
      </c>
      <c r="M51" s="249" t="s">
        <v>536</v>
      </c>
      <c r="N51" s="249" t="s">
        <v>536</v>
      </c>
      <c r="O51" s="73">
        <v>0</v>
      </c>
      <c r="P51" s="73">
        <v>0</v>
      </c>
      <c r="Q51" s="249" t="s">
        <v>536</v>
      </c>
      <c r="R51" s="249" t="s">
        <v>536</v>
      </c>
      <c r="S51" s="73">
        <v>0</v>
      </c>
      <c r="T51" s="73">
        <v>0</v>
      </c>
      <c r="U51" s="249" t="s">
        <v>536</v>
      </c>
      <c r="V51" s="249" t="s">
        <v>536</v>
      </c>
      <c r="W51" s="73">
        <v>0</v>
      </c>
      <c r="X51" s="73">
        <v>0</v>
      </c>
      <c r="Y51" s="249" t="s">
        <v>536</v>
      </c>
      <c r="Z51" s="249" t="s">
        <v>536</v>
      </c>
      <c r="AA51" s="73">
        <f t="shared" si="3"/>
        <v>0</v>
      </c>
      <c r="AB51" s="249" t="s">
        <v>536</v>
      </c>
    </row>
    <row r="52" spans="1:28" x14ac:dyDescent="0.25">
      <c r="A52" s="41" t="s">
        <v>134</v>
      </c>
      <c r="B52" s="25" t="s">
        <v>133</v>
      </c>
      <c r="C52" s="73">
        <f>C30</f>
        <v>35.745284177649999</v>
      </c>
      <c r="D52" s="249" t="s">
        <v>536</v>
      </c>
      <c r="E52" s="73">
        <f t="shared" si="2"/>
        <v>35.745284177649999</v>
      </c>
      <c r="F52" s="73">
        <v>0</v>
      </c>
      <c r="G52" s="73">
        <v>0</v>
      </c>
      <c r="H52" s="73">
        <v>0</v>
      </c>
      <c r="I52" s="249" t="s">
        <v>536</v>
      </c>
      <c r="J52" s="249" t="s">
        <v>536</v>
      </c>
      <c r="K52" s="73">
        <f t="shared" si="4"/>
        <v>35.745284177649999</v>
      </c>
      <c r="L52" s="73">
        <v>4</v>
      </c>
      <c r="M52" s="249" t="s">
        <v>536</v>
      </c>
      <c r="N52" s="249" t="s">
        <v>536</v>
      </c>
      <c r="O52" s="73">
        <v>0</v>
      </c>
      <c r="P52" s="73">
        <v>0</v>
      </c>
      <c r="Q52" s="249" t="s">
        <v>536</v>
      </c>
      <c r="R52" s="249" t="s">
        <v>536</v>
      </c>
      <c r="S52" s="73">
        <v>0</v>
      </c>
      <c r="T52" s="73">
        <v>0</v>
      </c>
      <c r="U52" s="249" t="s">
        <v>536</v>
      </c>
      <c r="V52" s="249" t="s">
        <v>536</v>
      </c>
      <c r="W52" s="73">
        <v>0</v>
      </c>
      <c r="X52" s="73">
        <v>0</v>
      </c>
      <c r="Y52" s="249" t="s">
        <v>536</v>
      </c>
      <c r="Z52" s="249" t="s">
        <v>536</v>
      </c>
      <c r="AA52" s="73">
        <f t="shared" si="3"/>
        <v>35.745284177649999</v>
      </c>
      <c r="AB52" s="249" t="s">
        <v>536</v>
      </c>
    </row>
    <row r="53" spans="1:28" x14ac:dyDescent="0.25">
      <c r="A53" s="41" t="s">
        <v>132</v>
      </c>
      <c r="B53" s="25" t="s">
        <v>126</v>
      </c>
      <c r="C53" s="73">
        <v>0</v>
      </c>
      <c r="D53" s="249" t="s">
        <v>536</v>
      </c>
      <c r="E53" s="73">
        <f t="shared" si="2"/>
        <v>0</v>
      </c>
      <c r="F53" s="73">
        <v>0</v>
      </c>
      <c r="G53" s="73">
        <f>C53</f>
        <v>0</v>
      </c>
      <c r="H53" s="73">
        <v>0</v>
      </c>
      <c r="I53" s="249" t="s">
        <v>536</v>
      </c>
      <c r="J53" s="249" t="s">
        <v>536</v>
      </c>
      <c r="K53" s="73">
        <f t="shared" si="4"/>
        <v>0</v>
      </c>
      <c r="L53" s="73">
        <v>0</v>
      </c>
      <c r="M53" s="249" t="s">
        <v>536</v>
      </c>
      <c r="N53" s="249" t="s">
        <v>536</v>
      </c>
      <c r="O53" s="73">
        <v>0</v>
      </c>
      <c r="P53" s="73">
        <v>0</v>
      </c>
      <c r="Q53" s="249" t="s">
        <v>536</v>
      </c>
      <c r="R53" s="249" t="s">
        <v>536</v>
      </c>
      <c r="S53" s="73">
        <v>0</v>
      </c>
      <c r="T53" s="73">
        <v>0</v>
      </c>
      <c r="U53" s="249" t="s">
        <v>536</v>
      </c>
      <c r="V53" s="249" t="s">
        <v>536</v>
      </c>
      <c r="W53" s="73">
        <v>0</v>
      </c>
      <c r="X53" s="73">
        <v>0</v>
      </c>
      <c r="Y53" s="249" t="s">
        <v>536</v>
      </c>
      <c r="Z53" s="249" t="s">
        <v>536</v>
      </c>
      <c r="AA53" s="73">
        <f t="shared" si="3"/>
        <v>0</v>
      </c>
      <c r="AB53" s="249" t="s">
        <v>536</v>
      </c>
    </row>
    <row r="54" spans="1:28" x14ac:dyDescent="0.25">
      <c r="A54" s="41" t="s">
        <v>131</v>
      </c>
      <c r="B54" s="250" t="s">
        <v>125</v>
      </c>
      <c r="C54" s="73">
        <v>0</v>
      </c>
      <c r="D54" s="249" t="s">
        <v>536</v>
      </c>
      <c r="E54" s="73">
        <f t="shared" si="2"/>
        <v>0</v>
      </c>
      <c r="F54" s="73">
        <v>0</v>
      </c>
      <c r="G54" s="73">
        <f>C54</f>
        <v>0</v>
      </c>
      <c r="H54" s="73">
        <v>0</v>
      </c>
      <c r="I54" s="249" t="s">
        <v>536</v>
      </c>
      <c r="J54" s="249" t="s">
        <v>536</v>
      </c>
      <c r="K54" s="73">
        <f t="shared" si="4"/>
        <v>0</v>
      </c>
      <c r="L54" s="73">
        <v>0</v>
      </c>
      <c r="M54" s="249" t="s">
        <v>536</v>
      </c>
      <c r="N54" s="249" t="s">
        <v>536</v>
      </c>
      <c r="O54" s="73">
        <v>0</v>
      </c>
      <c r="P54" s="73">
        <v>0</v>
      </c>
      <c r="Q54" s="249" t="s">
        <v>536</v>
      </c>
      <c r="R54" s="249" t="s">
        <v>536</v>
      </c>
      <c r="S54" s="73">
        <v>0</v>
      </c>
      <c r="T54" s="73">
        <v>0</v>
      </c>
      <c r="U54" s="249" t="s">
        <v>536</v>
      </c>
      <c r="V54" s="249" t="s">
        <v>536</v>
      </c>
      <c r="W54" s="73">
        <v>0</v>
      </c>
      <c r="X54" s="73">
        <v>0</v>
      </c>
      <c r="Y54" s="249" t="s">
        <v>536</v>
      </c>
      <c r="Z54" s="249" t="s">
        <v>536</v>
      </c>
      <c r="AA54" s="73">
        <f t="shared" si="3"/>
        <v>0</v>
      </c>
      <c r="AB54" s="249" t="s">
        <v>536</v>
      </c>
    </row>
    <row r="55" spans="1:28" x14ac:dyDescent="0.25">
      <c r="A55" s="41" t="s">
        <v>130</v>
      </c>
      <c r="B55" s="250" t="s">
        <v>124</v>
      </c>
      <c r="C55" s="73">
        <v>0</v>
      </c>
      <c r="D55" s="249" t="s">
        <v>536</v>
      </c>
      <c r="E55" s="73">
        <f t="shared" si="2"/>
        <v>0</v>
      </c>
      <c r="F55" s="73">
        <v>0</v>
      </c>
      <c r="G55" s="73">
        <f>C55</f>
        <v>0</v>
      </c>
      <c r="H55" s="73">
        <v>0</v>
      </c>
      <c r="I55" s="249" t="s">
        <v>536</v>
      </c>
      <c r="J55" s="249" t="s">
        <v>536</v>
      </c>
      <c r="K55" s="73">
        <f t="shared" si="4"/>
        <v>0</v>
      </c>
      <c r="L55" s="73">
        <v>0</v>
      </c>
      <c r="M55" s="249" t="s">
        <v>536</v>
      </c>
      <c r="N55" s="249" t="s">
        <v>536</v>
      </c>
      <c r="O55" s="73">
        <v>0</v>
      </c>
      <c r="P55" s="73">
        <v>0</v>
      </c>
      <c r="Q55" s="249" t="s">
        <v>536</v>
      </c>
      <c r="R55" s="249" t="s">
        <v>536</v>
      </c>
      <c r="S55" s="73">
        <v>0</v>
      </c>
      <c r="T55" s="73">
        <v>0</v>
      </c>
      <c r="U55" s="249" t="s">
        <v>536</v>
      </c>
      <c r="V55" s="249" t="s">
        <v>536</v>
      </c>
      <c r="W55" s="73">
        <v>0</v>
      </c>
      <c r="X55" s="73">
        <v>0</v>
      </c>
      <c r="Y55" s="249" t="s">
        <v>536</v>
      </c>
      <c r="Z55" s="249" t="s">
        <v>536</v>
      </c>
      <c r="AA55" s="73">
        <f t="shared" si="3"/>
        <v>0</v>
      </c>
      <c r="AB55" s="249" t="s">
        <v>536</v>
      </c>
    </row>
    <row r="56" spans="1:28" x14ac:dyDescent="0.25">
      <c r="A56" s="41" t="s">
        <v>129</v>
      </c>
      <c r="B56" s="250" t="s">
        <v>123</v>
      </c>
      <c r="C56" s="73">
        <v>0</v>
      </c>
      <c r="D56" s="249" t="s">
        <v>536</v>
      </c>
      <c r="E56" s="73">
        <f t="shared" si="2"/>
        <v>0</v>
      </c>
      <c r="F56" s="73">
        <v>0</v>
      </c>
      <c r="G56" s="73">
        <f>C56</f>
        <v>0</v>
      </c>
      <c r="H56" s="73">
        <v>0</v>
      </c>
      <c r="I56" s="249" t="s">
        <v>536</v>
      </c>
      <c r="J56" s="249" t="s">
        <v>536</v>
      </c>
      <c r="K56" s="73">
        <f t="shared" si="4"/>
        <v>0</v>
      </c>
      <c r="L56" s="73">
        <v>0</v>
      </c>
      <c r="M56" s="249" t="s">
        <v>536</v>
      </c>
      <c r="N56" s="249" t="s">
        <v>536</v>
      </c>
      <c r="O56" s="73">
        <v>0</v>
      </c>
      <c r="P56" s="73">
        <v>0</v>
      </c>
      <c r="Q56" s="249" t="s">
        <v>536</v>
      </c>
      <c r="R56" s="249" t="s">
        <v>536</v>
      </c>
      <c r="S56" s="73">
        <v>0</v>
      </c>
      <c r="T56" s="73">
        <v>0</v>
      </c>
      <c r="U56" s="249" t="s">
        <v>536</v>
      </c>
      <c r="V56" s="249" t="s">
        <v>536</v>
      </c>
      <c r="W56" s="73">
        <v>0</v>
      </c>
      <c r="X56" s="73">
        <v>0</v>
      </c>
      <c r="Y56" s="249" t="s">
        <v>536</v>
      </c>
      <c r="Z56" s="249" t="s">
        <v>536</v>
      </c>
      <c r="AA56" s="73">
        <f t="shared" si="3"/>
        <v>0</v>
      </c>
      <c r="AB56" s="249" t="s">
        <v>536</v>
      </c>
    </row>
    <row r="57" spans="1:28" ht="18.75" x14ac:dyDescent="0.25">
      <c r="A57" s="41" t="s">
        <v>128</v>
      </c>
      <c r="B57" s="250" t="s">
        <v>544</v>
      </c>
      <c r="C57" s="73">
        <f>C50</f>
        <v>9</v>
      </c>
      <c r="D57" s="249" t="s">
        <v>536</v>
      </c>
      <c r="E57" s="73">
        <f t="shared" si="2"/>
        <v>9</v>
      </c>
      <c r="F57" s="73">
        <v>0</v>
      </c>
      <c r="G57" s="73">
        <v>0</v>
      </c>
      <c r="H57" s="73">
        <v>0</v>
      </c>
      <c r="I57" s="249" t="s">
        <v>536</v>
      </c>
      <c r="J57" s="249" t="s">
        <v>536</v>
      </c>
      <c r="K57" s="73">
        <f t="shared" si="4"/>
        <v>9</v>
      </c>
      <c r="L57" s="73">
        <v>4</v>
      </c>
      <c r="M57" s="249" t="s">
        <v>536</v>
      </c>
      <c r="N57" s="249" t="s">
        <v>536</v>
      </c>
      <c r="O57" s="73">
        <v>0</v>
      </c>
      <c r="P57" s="73">
        <v>0</v>
      </c>
      <c r="Q57" s="249" t="s">
        <v>536</v>
      </c>
      <c r="R57" s="249" t="s">
        <v>536</v>
      </c>
      <c r="S57" s="73">
        <v>0</v>
      </c>
      <c r="T57" s="73">
        <v>0</v>
      </c>
      <c r="U57" s="249" t="s">
        <v>536</v>
      </c>
      <c r="V57" s="249" t="s">
        <v>536</v>
      </c>
      <c r="W57" s="73">
        <v>0</v>
      </c>
      <c r="X57" s="73">
        <v>0</v>
      </c>
      <c r="Y57" s="249" t="s">
        <v>536</v>
      </c>
      <c r="Z57" s="249" t="s">
        <v>536</v>
      </c>
      <c r="AA57" s="73">
        <f t="shared" si="3"/>
        <v>9</v>
      </c>
      <c r="AB57" s="249" t="s">
        <v>536</v>
      </c>
    </row>
    <row r="58" spans="1:28" ht="36.75" customHeight="1" x14ac:dyDescent="0.25">
      <c r="A58" s="41" t="s">
        <v>56</v>
      </c>
      <c r="B58" s="250" t="s">
        <v>206</v>
      </c>
      <c r="C58" s="73">
        <v>0</v>
      </c>
      <c r="D58" s="249" t="s">
        <v>536</v>
      </c>
      <c r="E58" s="73">
        <f t="shared" si="2"/>
        <v>0</v>
      </c>
      <c r="F58" s="73">
        <v>0</v>
      </c>
      <c r="G58" s="73">
        <f>C58</f>
        <v>0</v>
      </c>
      <c r="H58" s="73">
        <v>0</v>
      </c>
      <c r="I58" s="249" t="s">
        <v>536</v>
      </c>
      <c r="J58" s="249" t="s">
        <v>536</v>
      </c>
      <c r="K58" s="73">
        <f t="shared" si="4"/>
        <v>0</v>
      </c>
      <c r="L58" s="73">
        <v>0</v>
      </c>
      <c r="M58" s="249" t="s">
        <v>536</v>
      </c>
      <c r="N58" s="249" t="s">
        <v>536</v>
      </c>
      <c r="O58" s="73">
        <v>0</v>
      </c>
      <c r="P58" s="73">
        <v>0</v>
      </c>
      <c r="Q58" s="249" t="s">
        <v>536</v>
      </c>
      <c r="R58" s="249" t="s">
        <v>536</v>
      </c>
      <c r="S58" s="73">
        <v>0</v>
      </c>
      <c r="T58" s="73">
        <v>0</v>
      </c>
      <c r="U58" s="249" t="s">
        <v>536</v>
      </c>
      <c r="V58" s="249" t="s">
        <v>536</v>
      </c>
      <c r="W58" s="73">
        <v>0</v>
      </c>
      <c r="X58" s="73">
        <v>0</v>
      </c>
      <c r="Y58" s="249" t="s">
        <v>536</v>
      </c>
      <c r="Z58" s="249" t="s">
        <v>536</v>
      </c>
      <c r="AA58" s="73">
        <f t="shared" si="3"/>
        <v>0</v>
      </c>
      <c r="AB58" s="249" t="s">
        <v>536</v>
      </c>
    </row>
    <row r="59" spans="1:28" x14ac:dyDescent="0.25">
      <c r="A59" s="41" t="s">
        <v>54</v>
      </c>
      <c r="B59" s="25" t="s">
        <v>127</v>
      </c>
      <c r="C59" s="73">
        <v>0</v>
      </c>
      <c r="D59" s="249" t="s">
        <v>536</v>
      </c>
      <c r="E59" s="73">
        <f t="shared" si="2"/>
        <v>0</v>
      </c>
      <c r="F59" s="73">
        <v>0</v>
      </c>
      <c r="G59" s="73">
        <f>C59</f>
        <v>0</v>
      </c>
      <c r="H59" s="73">
        <v>0</v>
      </c>
      <c r="I59" s="249" t="s">
        <v>536</v>
      </c>
      <c r="J59" s="249" t="s">
        <v>536</v>
      </c>
      <c r="K59" s="73">
        <f t="shared" si="4"/>
        <v>0</v>
      </c>
      <c r="L59" s="73">
        <v>0</v>
      </c>
      <c r="M59" s="249" t="s">
        <v>536</v>
      </c>
      <c r="N59" s="249" t="s">
        <v>536</v>
      </c>
      <c r="O59" s="73">
        <v>0</v>
      </c>
      <c r="P59" s="73">
        <v>0</v>
      </c>
      <c r="Q59" s="249" t="s">
        <v>536</v>
      </c>
      <c r="R59" s="249" t="s">
        <v>536</v>
      </c>
      <c r="S59" s="73">
        <v>0</v>
      </c>
      <c r="T59" s="73">
        <v>0</v>
      </c>
      <c r="U59" s="249" t="s">
        <v>536</v>
      </c>
      <c r="V59" s="249" t="s">
        <v>536</v>
      </c>
      <c r="W59" s="73">
        <v>0</v>
      </c>
      <c r="X59" s="73">
        <v>0</v>
      </c>
      <c r="Y59" s="249" t="s">
        <v>536</v>
      </c>
      <c r="Z59" s="249" t="s">
        <v>536</v>
      </c>
      <c r="AA59" s="73">
        <f t="shared" si="3"/>
        <v>0</v>
      </c>
      <c r="AB59" s="249" t="s">
        <v>536</v>
      </c>
    </row>
    <row r="60" spans="1:28" x14ac:dyDescent="0.25">
      <c r="A60" s="41" t="s">
        <v>200</v>
      </c>
      <c r="B60" s="251" t="s">
        <v>147</v>
      </c>
      <c r="C60" s="73">
        <v>0</v>
      </c>
      <c r="D60" s="249" t="s">
        <v>536</v>
      </c>
      <c r="E60" s="73">
        <f t="shared" si="2"/>
        <v>0</v>
      </c>
      <c r="F60" s="73">
        <v>0</v>
      </c>
      <c r="G60" s="73">
        <f>C60</f>
        <v>0</v>
      </c>
      <c r="H60" s="73">
        <v>0</v>
      </c>
      <c r="I60" s="249" t="s">
        <v>536</v>
      </c>
      <c r="J60" s="249" t="s">
        <v>536</v>
      </c>
      <c r="K60" s="73">
        <f t="shared" si="4"/>
        <v>0</v>
      </c>
      <c r="L60" s="73">
        <v>0</v>
      </c>
      <c r="M60" s="249" t="s">
        <v>536</v>
      </c>
      <c r="N60" s="249" t="s">
        <v>536</v>
      </c>
      <c r="O60" s="73">
        <v>0</v>
      </c>
      <c r="P60" s="73">
        <v>0</v>
      </c>
      <c r="Q60" s="249" t="s">
        <v>536</v>
      </c>
      <c r="R60" s="249" t="s">
        <v>536</v>
      </c>
      <c r="S60" s="73">
        <v>0</v>
      </c>
      <c r="T60" s="73">
        <v>0</v>
      </c>
      <c r="U60" s="249" t="s">
        <v>536</v>
      </c>
      <c r="V60" s="249" t="s">
        <v>536</v>
      </c>
      <c r="W60" s="73">
        <v>0</v>
      </c>
      <c r="X60" s="73">
        <v>0</v>
      </c>
      <c r="Y60" s="249" t="s">
        <v>536</v>
      </c>
      <c r="Z60" s="249" t="s">
        <v>536</v>
      </c>
      <c r="AA60" s="73">
        <f t="shared" si="3"/>
        <v>0</v>
      </c>
      <c r="AB60" s="249" t="s">
        <v>536</v>
      </c>
    </row>
    <row r="61" spans="1:28" x14ac:dyDescent="0.25">
      <c r="A61" s="41" t="s">
        <v>201</v>
      </c>
      <c r="B61" s="251" t="s">
        <v>145</v>
      </c>
      <c r="C61" s="73">
        <v>0</v>
      </c>
      <c r="D61" s="249" t="s">
        <v>536</v>
      </c>
      <c r="E61" s="73">
        <f t="shared" si="2"/>
        <v>0</v>
      </c>
      <c r="F61" s="73">
        <v>0</v>
      </c>
      <c r="G61" s="73">
        <f>C61</f>
        <v>0</v>
      </c>
      <c r="H61" s="73">
        <v>0</v>
      </c>
      <c r="I61" s="249" t="s">
        <v>536</v>
      </c>
      <c r="J61" s="249" t="s">
        <v>536</v>
      </c>
      <c r="K61" s="73">
        <f t="shared" si="4"/>
        <v>0</v>
      </c>
      <c r="L61" s="73">
        <v>0</v>
      </c>
      <c r="M61" s="249" t="s">
        <v>536</v>
      </c>
      <c r="N61" s="249" t="s">
        <v>536</v>
      </c>
      <c r="O61" s="73">
        <v>0</v>
      </c>
      <c r="P61" s="73">
        <v>0</v>
      </c>
      <c r="Q61" s="249" t="s">
        <v>536</v>
      </c>
      <c r="R61" s="249" t="s">
        <v>536</v>
      </c>
      <c r="S61" s="73">
        <v>0</v>
      </c>
      <c r="T61" s="73">
        <v>0</v>
      </c>
      <c r="U61" s="249" t="s">
        <v>536</v>
      </c>
      <c r="V61" s="249" t="s">
        <v>536</v>
      </c>
      <c r="W61" s="73">
        <v>0</v>
      </c>
      <c r="X61" s="73">
        <v>0</v>
      </c>
      <c r="Y61" s="249" t="s">
        <v>536</v>
      </c>
      <c r="Z61" s="249" t="s">
        <v>536</v>
      </c>
      <c r="AA61" s="73">
        <f t="shared" si="3"/>
        <v>0</v>
      </c>
      <c r="AB61" s="249" t="s">
        <v>536</v>
      </c>
    </row>
    <row r="62" spans="1:28" x14ac:dyDescent="0.25">
      <c r="A62" s="41" t="s">
        <v>202</v>
      </c>
      <c r="B62" s="251" t="s">
        <v>143</v>
      </c>
      <c r="C62" s="73">
        <v>0</v>
      </c>
      <c r="D62" s="249" t="s">
        <v>536</v>
      </c>
      <c r="E62" s="73">
        <f t="shared" si="2"/>
        <v>0</v>
      </c>
      <c r="F62" s="73">
        <v>0</v>
      </c>
      <c r="G62" s="73">
        <f>C62</f>
        <v>0</v>
      </c>
      <c r="H62" s="73">
        <v>0</v>
      </c>
      <c r="I62" s="249" t="s">
        <v>536</v>
      </c>
      <c r="J62" s="249" t="s">
        <v>536</v>
      </c>
      <c r="K62" s="73">
        <f t="shared" si="4"/>
        <v>0</v>
      </c>
      <c r="L62" s="73">
        <v>0</v>
      </c>
      <c r="M62" s="249" t="s">
        <v>536</v>
      </c>
      <c r="N62" s="249" t="s">
        <v>536</v>
      </c>
      <c r="O62" s="73">
        <v>0</v>
      </c>
      <c r="P62" s="73">
        <v>0</v>
      </c>
      <c r="Q62" s="249" t="s">
        <v>536</v>
      </c>
      <c r="R62" s="249" t="s">
        <v>536</v>
      </c>
      <c r="S62" s="73">
        <v>0</v>
      </c>
      <c r="T62" s="73">
        <v>0</v>
      </c>
      <c r="U62" s="249" t="s">
        <v>536</v>
      </c>
      <c r="V62" s="249" t="s">
        <v>536</v>
      </c>
      <c r="W62" s="73">
        <v>0</v>
      </c>
      <c r="X62" s="73">
        <v>0</v>
      </c>
      <c r="Y62" s="249" t="s">
        <v>536</v>
      </c>
      <c r="Z62" s="249" t="s">
        <v>536</v>
      </c>
      <c r="AA62" s="73">
        <f t="shared" si="3"/>
        <v>0</v>
      </c>
      <c r="AB62" s="249" t="s">
        <v>536</v>
      </c>
    </row>
    <row r="63" spans="1:28" x14ac:dyDescent="0.25">
      <c r="A63" s="41" t="s">
        <v>203</v>
      </c>
      <c r="B63" s="251" t="s">
        <v>205</v>
      </c>
      <c r="C63" s="73">
        <v>0</v>
      </c>
      <c r="D63" s="249" t="s">
        <v>536</v>
      </c>
      <c r="E63" s="73">
        <f t="shared" si="2"/>
        <v>0</v>
      </c>
      <c r="F63" s="73">
        <v>0</v>
      </c>
      <c r="G63" s="73">
        <f>C63</f>
        <v>0</v>
      </c>
      <c r="H63" s="73">
        <v>0</v>
      </c>
      <c r="I63" s="249" t="s">
        <v>536</v>
      </c>
      <c r="J63" s="249" t="s">
        <v>536</v>
      </c>
      <c r="K63" s="73">
        <f t="shared" si="4"/>
        <v>0</v>
      </c>
      <c r="L63" s="73">
        <v>0</v>
      </c>
      <c r="M63" s="249" t="s">
        <v>536</v>
      </c>
      <c r="N63" s="249" t="s">
        <v>536</v>
      </c>
      <c r="O63" s="73">
        <v>0</v>
      </c>
      <c r="P63" s="73">
        <v>0</v>
      </c>
      <c r="Q63" s="249" t="s">
        <v>536</v>
      </c>
      <c r="R63" s="249" t="s">
        <v>536</v>
      </c>
      <c r="S63" s="73">
        <v>0</v>
      </c>
      <c r="T63" s="73">
        <v>0</v>
      </c>
      <c r="U63" s="249" t="s">
        <v>536</v>
      </c>
      <c r="V63" s="249" t="s">
        <v>536</v>
      </c>
      <c r="W63" s="73">
        <v>0</v>
      </c>
      <c r="X63" s="73">
        <v>0</v>
      </c>
      <c r="Y63" s="249" t="s">
        <v>536</v>
      </c>
      <c r="Z63" s="249" t="s">
        <v>536</v>
      </c>
      <c r="AA63" s="73">
        <f t="shared" si="3"/>
        <v>0</v>
      </c>
      <c r="AB63" s="249" t="s">
        <v>536</v>
      </c>
    </row>
    <row r="64" spans="1:28" ht="18.75" x14ac:dyDescent="0.25">
      <c r="A64" s="41" t="s">
        <v>204</v>
      </c>
      <c r="B64" s="250" t="s">
        <v>544</v>
      </c>
      <c r="C64" s="73">
        <v>0</v>
      </c>
      <c r="D64" s="249" t="s">
        <v>536</v>
      </c>
      <c r="E64" s="73">
        <f t="shared" si="2"/>
        <v>0</v>
      </c>
      <c r="F64" s="73">
        <v>0</v>
      </c>
      <c r="G64" s="73">
        <f>C64</f>
        <v>0</v>
      </c>
      <c r="H64" s="73">
        <v>0</v>
      </c>
      <c r="I64" s="249" t="s">
        <v>536</v>
      </c>
      <c r="J64" s="249" t="s">
        <v>536</v>
      </c>
      <c r="K64" s="73">
        <f t="shared" si="4"/>
        <v>0</v>
      </c>
      <c r="L64" s="73">
        <v>0</v>
      </c>
      <c r="M64" s="249" t="s">
        <v>536</v>
      </c>
      <c r="N64" s="249" t="s">
        <v>536</v>
      </c>
      <c r="O64" s="73">
        <v>0</v>
      </c>
      <c r="P64" s="73">
        <v>0</v>
      </c>
      <c r="Q64" s="249" t="s">
        <v>536</v>
      </c>
      <c r="R64" s="249" t="s">
        <v>536</v>
      </c>
      <c r="S64" s="73">
        <v>0</v>
      </c>
      <c r="T64" s="73">
        <v>0</v>
      </c>
      <c r="U64" s="249" t="s">
        <v>536</v>
      </c>
      <c r="V64" s="249" t="s">
        <v>536</v>
      </c>
      <c r="W64" s="73">
        <v>0</v>
      </c>
      <c r="X64" s="73">
        <v>0</v>
      </c>
      <c r="Y64" s="249" t="s">
        <v>536</v>
      </c>
      <c r="Z64" s="249" t="s">
        <v>536</v>
      </c>
      <c r="AA64" s="73">
        <f t="shared" si="3"/>
        <v>0</v>
      </c>
      <c r="AB64" s="249" t="s">
        <v>536</v>
      </c>
    </row>
    <row r="65" spans="1:26" x14ac:dyDescent="0.25">
      <c r="A65" s="38"/>
      <c r="B65" s="33"/>
      <c r="C65" s="33"/>
      <c r="D65" s="33"/>
      <c r="E65" s="33"/>
      <c r="F65" s="33"/>
    </row>
    <row r="66" spans="1:26" ht="54" customHeight="1" x14ac:dyDescent="0.25">
      <c r="B66" s="375"/>
      <c r="C66" s="375"/>
      <c r="D66" s="375"/>
      <c r="E66" s="375"/>
      <c r="F66" s="35"/>
      <c r="G66" s="37"/>
      <c r="H66" s="37"/>
      <c r="I66" s="37"/>
      <c r="J66" s="37"/>
      <c r="K66" s="37"/>
      <c r="L66" s="37"/>
      <c r="M66" s="37"/>
      <c r="N66" s="37"/>
      <c r="O66" s="37"/>
      <c r="P66" s="37"/>
      <c r="Q66" s="37"/>
      <c r="R66" s="37"/>
      <c r="S66" s="37"/>
      <c r="T66" s="37"/>
      <c r="U66" s="37"/>
      <c r="V66" s="37"/>
      <c r="W66" s="37"/>
      <c r="X66" s="37"/>
      <c r="Y66" s="37"/>
      <c r="Z66" s="37"/>
    </row>
    <row r="68" spans="1:26" ht="50.25" customHeight="1" x14ac:dyDescent="0.25">
      <c r="B68" s="375"/>
      <c r="C68" s="375"/>
      <c r="D68" s="375"/>
      <c r="E68" s="375"/>
      <c r="F68" s="35"/>
    </row>
    <row r="70" spans="1:26" ht="36.75" customHeight="1" x14ac:dyDescent="0.25">
      <c r="B70" s="375"/>
      <c r="C70" s="375"/>
      <c r="D70" s="375"/>
      <c r="E70" s="375"/>
      <c r="F70" s="35"/>
    </row>
    <row r="72" spans="1:26" ht="51" customHeight="1" x14ac:dyDescent="0.25">
      <c r="B72" s="375"/>
      <c r="C72" s="375"/>
      <c r="D72" s="375"/>
      <c r="E72" s="375"/>
      <c r="F72" s="35"/>
    </row>
    <row r="73" spans="1:26" ht="32.25" customHeight="1" x14ac:dyDescent="0.25">
      <c r="B73" s="375"/>
      <c r="C73" s="375"/>
      <c r="D73" s="375"/>
      <c r="E73" s="375"/>
      <c r="F73" s="35"/>
    </row>
    <row r="74" spans="1:26" ht="51.75" customHeight="1" x14ac:dyDescent="0.25">
      <c r="B74" s="375"/>
      <c r="C74" s="375"/>
      <c r="D74" s="375"/>
      <c r="E74" s="375"/>
      <c r="F74" s="35"/>
    </row>
    <row r="75" spans="1:26" ht="21.75" customHeight="1" x14ac:dyDescent="0.25">
      <c r="B75" s="381"/>
      <c r="C75" s="381"/>
      <c r="D75" s="381"/>
      <c r="E75" s="381"/>
      <c r="F75" s="34"/>
    </row>
    <row r="76" spans="1:26" ht="23.25" customHeight="1" x14ac:dyDescent="0.25"/>
    <row r="77" spans="1:26" ht="18.75" customHeight="1" x14ac:dyDescent="0.25">
      <c r="B77" s="374"/>
      <c r="C77" s="374"/>
      <c r="D77" s="374"/>
      <c r="E77" s="374"/>
      <c r="F77" s="33"/>
    </row>
  </sheetData>
  <mergeCells count="39">
    <mergeCell ref="G20:J20"/>
    <mergeCell ref="K20:N20"/>
    <mergeCell ref="O20:R20"/>
    <mergeCell ref="S20:V20"/>
    <mergeCell ref="W20:Z20"/>
    <mergeCell ref="A12:AA12"/>
    <mergeCell ref="A4:AA4"/>
    <mergeCell ref="A6:AA6"/>
    <mergeCell ref="A8:AA8"/>
    <mergeCell ref="A9:AA9"/>
    <mergeCell ref="A11:AA11"/>
    <mergeCell ref="A14:AA14"/>
    <mergeCell ref="A15:AA15"/>
    <mergeCell ref="A16:AA16"/>
    <mergeCell ref="A18:AA18"/>
    <mergeCell ref="A20:A22"/>
    <mergeCell ref="B20:B22"/>
    <mergeCell ref="S21:T21"/>
    <mergeCell ref="W21:X21"/>
    <mergeCell ref="F20:F22"/>
    <mergeCell ref="U21:V21"/>
    <mergeCell ref="Y21:Z21"/>
    <mergeCell ref="AA20:AB21"/>
    <mergeCell ref="C20:D21"/>
    <mergeCell ref="G21:H21"/>
    <mergeCell ref="E20:E21"/>
    <mergeCell ref="B77:E77"/>
    <mergeCell ref="B66:E66"/>
    <mergeCell ref="B68:E68"/>
    <mergeCell ref="B72:E72"/>
    <mergeCell ref="B73:E73"/>
    <mergeCell ref="B74:E74"/>
    <mergeCell ref="B70:E70"/>
    <mergeCell ref="B75:E75"/>
    <mergeCell ref="K21:L21"/>
    <mergeCell ref="O21:P21"/>
    <mergeCell ref="I21:J21"/>
    <mergeCell ref="M21:N21"/>
    <mergeCell ref="Q21:R21"/>
  </mergeCells>
  <phoneticPr fontId="77" type="noConversion"/>
  <conditionalFormatting sqref="C24:D64 F24:L24">
    <cfRule type="cellIs" dxfId="12" priority="34" operator="greaterThan">
      <formula>0</formula>
    </cfRule>
  </conditionalFormatting>
  <conditionalFormatting sqref="C24:P64">
    <cfRule type="cellIs" dxfId="11" priority="19" operator="notEqual">
      <formula>0</formula>
    </cfRule>
  </conditionalFormatting>
  <conditionalFormatting sqref="F25:G64">
    <cfRule type="cellIs" dxfId="10" priority="32" operator="greaterThan">
      <formula>0</formula>
    </cfRule>
  </conditionalFormatting>
  <conditionalFormatting sqref="H27">
    <cfRule type="cellIs" dxfId="9" priority="12" operator="greaterThan">
      <formula>0</formula>
    </cfRule>
  </conditionalFormatting>
  <conditionalFormatting sqref="H30:H34">
    <cfRule type="cellIs" dxfId="8" priority="11" operator="greaterThan">
      <formula>0</formula>
    </cfRule>
  </conditionalFormatting>
  <conditionalFormatting sqref="I25:L64">
    <cfRule type="cellIs" dxfId="7" priority="10" operator="greaterThan">
      <formula>0</formula>
    </cfRule>
  </conditionalFormatting>
  <conditionalFormatting sqref="K30">
    <cfRule type="cellIs" dxfId="6" priority="1" operator="greaterThan">
      <formula>0</formula>
    </cfRule>
  </conditionalFormatting>
  <conditionalFormatting sqref="M24:P64">
    <cfRule type="cellIs" dxfId="5" priority="8" operator="greaterThan">
      <formula>0</formula>
    </cfRule>
  </conditionalFormatting>
  <conditionalFormatting sqref="S24:T64">
    <cfRule type="cellIs" dxfId="4" priority="5" operator="greaterThan">
      <formula>0</formula>
    </cfRule>
    <cfRule type="cellIs" dxfId="3" priority="6" operator="notEqual">
      <formula>0</formula>
    </cfRule>
  </conditionalFormatting>
  <conditionalFormatting sqref="W24:X64">
    <cfRule type="cellIs" dxfId="2" priority="2" operator="greaterThan">
      <formula>0</formula>
    </cfRule>
    <cfRule type="cellIs" dxfId="1" priority="3" operator="notEqual">
      <formula>0</formula>
    </cfRule>
  </conditionalFormatting>
  <conditionalFormatting sqref="AA24:AA64">
    <cfRule type="cellIs" dxfId="0" priority="2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304"/>
      <c r="AQ5" s="304"/>
      <c r="AR5" s="304"/>
      <c r="AS5" s="304"/>
      <c r="AT5" s="304"/>
      <c r="AU5" s="304"/>
      <c r="AV5" s="304"/>
    </row>
    <row r="6" spans="1:48" ht="18.75" x14ac:dyDescent="0.3">
      <c r="AV6" s="12"/>
    </row>
    <row r="7" spans="1:48" ht="18.75" x14ac:dyDescent="0.25">
      <c r="A7" s="313" t="s">
        <v>7</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row>
    <row r="10" spans="1:48" ht="15.75" x14ac:dyDescent="0.25">
      <c r="A10" s="317" t="s">
        <v>6</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1" t="str">
        <f>'1. паспорт местоположение'!A12:C12</f>
        <v>О 24-01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row>
    <row r="13" spans="1:48" ht="15.75" x14ac:dyDescent="0.25">
      <c r="A13" s="317" t="s">
        <v>5</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5.75" x14ac:dyDescent="0.25">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row>
    <row r="16" spans="1:48" ht="15.75" x14ac:dyDescent="0.25">
      <c r="A16" s="317" t="s">
        <v>4</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x14ac:dyDescent="0.25">
      <c r="A21" s="419" t="s">
        <v>403</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20" t="s">
        <v>50</v>
      </c>
      <c r="B22" s="424" t="s">
        <v>22</v>
      </c>
      <c r="C22" s="410" t="s">
        <v>49</v>
      </c>
      <c r="D22" s="410" t="s">
        <v>48</v>
      </c>
      <c r="E22" s="427" t="s">
        <v>413</v>
      </c>
      <c r="F22" s="428"/>
      <c r="G22" s="428"/>
      <c r="H22" s="428"/>
      <c r="I22" s="428"/>
      <c r="J22" s="428"/>
      <c r="K22" s="428"/>
      <c r="L22" s="429"/>
      <c r="M22" s="410" t="s">
        <v>47</v>
      </c>
      <c r="N22" s="410" t="s">
        <v>46</v>
      </c>
      <c r="O22" s="410" t="s">
        <v>45</v>
      </c>
      <c r="P22" s="405" t="s">
        <v>227</v>
      </c>
      <c r="Q22" s="405" t="s">
        <v>44</v>
      </c>
      <c r="R22" s="405" t="s">
        <v>43</v>
      </c>
      <c r="S22" s="405" t="s">
        <v>42</v>
      </c>
      <c r="T22" s="405"/>
      <c r="U22" s="412" t="s">
        <v>41</v>
      </c>
      <c r="V22" s="412" t="s">
        <v>40</v>
      </c>
      <c r="W22" s="405" t="s">
        <v>39</v>
      </c>
      <c r="X22" s="405" t="s">
        <v>38</v>
      </c>
      <c r="Y22" s="405" t="s">
        <v>37</v>
      </c>
      <c r="Z22" s="412" t="s">
        <v>36</v>
      </c>
      <c r="AA22" s="405" t="s">
        <v>35</v>
      </c>
      <c r="AB22" s="405" t="s">
        <v>34</v>
      </c>
      <c r="AC22" s="405" t="s">
        <v>33</v>
      </c>
      <c r="AD22" s="405" t="s">
        <v>32</v>
      </c>
      <c r="AE22" s="405" t="s">
        <v>31</v>
      </c>
      <c r="AF22" s="405" t="s">
        <v>30</v>
      </c>
      <c r="AG22" s="405"/>
      <c r="AH22" s="405"/>
      <c r="AI22" s="405"/>
      <c r="AJ22" s="405"/>
      <c r="AK22" s="405"/>
      <c r="AL22" s="405" t="s">
        <v>29</v>
      </c>
      <c r="AM22" s="405"/>
      <c r="AN22" s="405"/>
      <c r="AO22" s="405"/>
      <c r="AP22" s="405" t="s">
        <v>28</v>
      </c>
      <c r="AQ22" s="405"/>
      <c r="AR22" s="405" t="s">
        <v>27</v>
      </c>
      <c r="AS22" s="405" t="s">
        <v>26</v>
      </c>
      <c r="AT22" s="405" t="s">
        <v>25</v>
      </c>
      <c r="AU22" s="405" t="s">
        <v>24</v>
      </c>
      <c r="AV22" s="413" t="s">
        <v>23</v>
      </c>
    </row>
    <row r="23" spans="1:48" ht="64.5" customHeight="1" x14ac:dyDescent="0.25">
      <c r="A23" s="421"/>
      <c r="B23" s="425"/>
      <c r="C23" s="423"/>
      <c r="D23" s="423"/>
      <c r="E23" s="415" t="s">
        <v>21</v>
      </c>
      <c r="F23" s="406" t="s">
        <v>126</v>
      </c>
      <c r="G23" s="406" t="s">
        <v>125</v>
      </c>
      <c r="H23" s="406" t="s">
        <v>124</v>
      </c>
      <c r="I23" s="408" t="s">
        <v>351</v>
      </c>
      <c r="J23" s="408" t="s">
        <v>352</v>
      </c>
      <c r="K23" s="408" t="s">
        <v>353</v>
      </c>
      <c r="L23" s="406" t="s">
        <v>74</v>
      </c>
      <c r="M23" s="423"/>
      <c r="N23" s="423"/>
      <c r="O23" s="423"/>
      <c r="P23" s="405"/>
      <c r="Q23" s="405"/>
      <c r="R23" s="405"/>
      <c r="S23" s="417" t="s">
        <v>2</v>
      </c>
      <c r="T23" s="417" t="s">
        <v>9</v>
      </c>
      <c r="U23" s="412"/>
      <c r="V23" s="412"/>
      <c r="W23" s="405"/>
      <c r="X23" s="405"/>
      <c r="Y23" s="405"/>
      <c r="Z23" s="405"/>
      <c r="AA23" s="405"/>
      <c r="AB23" s="405"/>
      <c r="AC23" s="405"/>
      <c r="AD23" s="405"/>
      <c r="AE23" s="405"/>
      <c r="AF23" s="405" t="s">
        <v>20</v>
      </c>
      <c r="AG23" s="405"/>
      <c r="AH23" s="405" t="s">
        <v>19</v>
      </c>
      <c r="AI23" s="405"/>
      <c r="AJ23" s="410" t="s">
        <v>18</v>
      </c>
      <c r="AK23" s="410" t="s">
        <v>17</v>
      </c>
      <c r="AL23" s="410" t="s">
        <v>16</v>
      </c>
      <c r="AM23" s="410" t="s">
        <v>15</v>
      </c>
      <c r="AN23" s="410" t="s">
        <v>14</v>
      </c>
      <c r="AO23" s="410" t="s">
        <v>13</v>
      </c>
      <c r="AP23" s="410" t="s">
        <v>12</v>
      </c>
      <c r="AQ23" s="410" t="s">
        <v>9</v>
      </c>
      <c r="AR23" s="405"/>
      <c r="AS23" s="405"/>
      <c r="AT23" s="405"/>
      <c r="AU23" s="405"/>
      <c r="AV23" s="414"/>
    </row>
    <row r="24" spans="1:48" ht="96.75" customHeight="1" x14ac:dyDescent="0.25">
      <c r="A24" s="422"/>
      <c r="B24" s="426"/>
      <c r="C24" s="411"/>
      <c r="D24" s="411"/>
      <c r="E24" s="416"/>
      <c r="F24" s="407"/>
      <c r="G24" s="407"/>
      <c r="H24" s="407"/>
      <c r="I24" s="409"/>
      <c r="J24" s="409"/>
      <c r="K24" s="409"/>
      <c r="L24" s="407"/>
      <c r="M24" s="411"/>
      <c r="N24" s="411"/>
      <c r="O24" s="411"/>
      <c r="P24" s="405"/>
      <c r="Q24" s="405"/>
      <c r="R24" s="405"/>
      <c r="S24" s="418"/>
      <c r="T24" s="418"/>
      <c r="U24" s="412"/>
      <c r="V24" s="412"/>
      <c r="W24" s="405"/>
      <c r="X24" s="405"/>
      <c r="Y24" s="405"/>
      <c r="Z24" s="405"/>
      <c r="AA24" s="405"/>
      <c r="AB24" s="405"/>
      <c r="AC24" s="405"/>
      <c r="AD24" s="405"/>
      <c r="AE24" s="405"/>
      <c r="AF24" s="113" t="s">
        <v>11</v>
      </c>
      <c r="AG24" s="113" t="s">
        <v>10</v>
      </c>
      <c r="AH24" s="114" t="s">
        <v>2</v>
      </c>
      <c r="AI24" s="114" t="s">
        <v>9</v>
      </c>
      <c r="AJ24" s="411"/>
      <c r="AK24" s="411"/>
      <c r="AL24" s="411"/>
      <c r="AM24" s="411"/>
      <c r="AN24" s="411"/>
      <c r="AO24" s="411"/>
      <c r="AP24" s="411"/>
      <c r="AQ24" s="411"/>
      <c r="AR24" s="405"/>
      <c r="AS24" s="405"/>
      <c r="AT24" s="405"/>
      <c r="AU24" s="405"/>
      <c r="AV24" s="414"/>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5" zoomScale="90" zoomScaleNormal="90" zoomScaleSheetLayoutView="90" workbookViewId="0">
      <selection activeCell="B33" sqref="B33"/>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33" t="str">
        <f>'1. паспорт местоположение'!A5:C5</f>
        <v>Год раскрытия информации: 2024 год</v>
      </c>
      <c r="B5" s="433"/>
      <c r="C5" s="52"/>
      <c r="D5" s="52"/>
      <c r="E5" s="52"/>
      <c r="F5" s="52"/>
      <c r="G5" s="52"/>
      <c r="H5" s="52"/>
    </row>
    <row r="6" spans="1:8" ht="18.75" x14ac:dyDescent="0.3">
      <c r="A6" s="63"/>
      <c r="B6" s="63"/>
      <c r="C6" s="63"/>
      <c r="D6" s="63"/>
      <c r="E6" s="63"/>
      <c r="F6" s="63"/>
      <c r="G6" s="63"/>
      <c r="H6" s="63"/>
    </row>
    <row r="7" spans="1:8" ht="18.75" x14ac:dyDescent="0.25">
      <c r="A7" s="313" t="s">
        <v>7</v>
      </c>
      <c r="B7" s="313"/>
      <c r="C7" s="80"/>
      <c r="D7" s="80"/>
      <c r="E7" s="80"/>
      <c r="F7" s="80"/>
      <c r="G7" s="80"/>
      <c r="H7" s="80"/>
    </row>
    <row r="8" spans="1:8" ht="18.75" x14ac:dyDescent="0.25">
      <c r="A8" s="80"/>
      <c r="B8" s="80"/>
      <c r="C8" s="80"/>
      <c r="D8" s="80"/>
      <c r="E8" s="80"/>
      <c r="F8" s="80"/>
      <c r="G8" s="80"/>
      <c r="H8" s="80"/>
    </row>
    <row r="9" spans="1:8" x14ac:dyDescent="0.25">
      <c r="A9" s="311" t="str">
        <f>'1. паспорт местоположение'!A9:C9</f>
        <v xml:space="preserve">Акционерное общество "Западная энергетическая компания" </v>
      </c>
      <c r="B9" s="311"/>
      <c r="C9" s="82"/>
      <c r="D9" s="82"/>
      <c r="E9" s="82"/>
      <c r="F9" s="82"/>
      <c r="G9" s="82"/>
      <c r="H9" s="82"/>
    </row>
    <row r="10" spans="1:8" x14ac:dyDescent="0.25">
      <c r="A10" s="317" t="s">
        <v>6</v>
      </c>
      <c r="B10" s="317"/>
      <c r="C10" s="83"/>
      <c r="D10" s="83"/>
      <c r="E10" s="83"/>
      <c r="F10" s="83"/>
      <c r="G10" s="83"/>
      <c r="H10" s="83"/>
    </row>
    <row r="11" spans="1:8" ht="18.75" x14ac:dyDescent="0.25">
      <c r="A11" s="80"/>
      <c r="B11" s="80"/>
      <c r="C11" s="80"/>
      <c r="D11" s="80"/>
      <c r="E11" s="80"/>
      <c r="F11" s="80"/>
      <c r="G11" s="80"/>
      <c r="H11" s="80"/>
    </row>
    <row r="12" spans="1:8" ht="30.75" customHeight="1" x14ac:dyDescent="0.25">
      <c r="A12" s="311" t="str">
        <f>'1. паспорт местоположение'!A12:C12</f>
        <v>О 24-01</v>
      </c>
      <c r="B12" s="311"/>
      <c r="C12" s="82"/>
      <c r="D12" s="82"/>
      <c r="E12" s="82"/>
      <c r="F12" s="82"/>
      <c r="G12" s="82"/>
      <c r="H12" s="82"/>
    </row>
    <row r="13" spans="1:8" x14ac:dyDescent="0.25">
      <c r="A13" s="317" t="s">
        <v>5</v>
      </c>
      <c r="B13" s="317"/>
      <c r="C13" s="83"/>
      <c r="D13" s="83"/>
      <c r="E13" s="83"/>
      <c r="F13" s="83"/>
      <c r="G13" s="83"/>
      <c r="H13" s="83"/>
    </row>
    <row r="14" spans="1:8" ht="18.75" x14ac:dyDescent="0.25">
      <c r="A14" s="97"/>
      <c r="B14" s="97"/>
      <c r="C14" s="97"/>
      <c r="D14" s="97"/>
      <c r="E14" s="97"/>
      <c r="F14" s="97"/>
      <c r="G14" s="97"/>
      <c r="H14" s="97"/>
    </row>
    <row r="15" spans="1:8" ht="63.6" customHeight="1" x14ac:dyDescent="0.25">
      <c r="A15" s="337" t="str">
        <f>'1. паспорт местоположение'!A15:C15</f>
        <v>Модернизация устройств релейных защит и автоматики (РЗА) ПС 110 "Ижевская"</v>
      </c>
      <c r="B15" s="337"/>
      <c r="C15" s="82"/>
      <c r="D15" s="82"/>
      <c r="E15" s="82"/>
      <c r="F15" s="82"/>
      <c r="G15" s="82"/>
      <c r="H15" s="82"/>
    </row>
    <row r="16" spans="1:8" x14ac:dyDescent="0.25">
      <c r="A16" s="317" t="s">
        <v>4</v>
      </c>
      <c r="B16" s="317"/>
      <c r="C16" s="83"/>
      <c r="D16" s="83"/>
      <c r="E16" s="83"/>
      <c r="F16" s="83"/>
      <c r="G16" s="83"/>
      <c r="H16" s="83"/>
    </row>
    <row r="17" spans="1:2" x14ac:dyDescent="0.25">
      <c r="B17" s="57"/>
    </row>
    <row r="18" spans="1:2" ht="33.75" customHeight="1" x14ac:dyDescent="0.25">
      <c r="A18" s="430" t="s">
        <v>404</v>
      </c>
      <c r="B18" s="431"/>
    </row>
    <row r="19" spans="1:2" x14ac:dyDescent="0.25">
      <c r="B19" s="24"/>
    </row>
    <row r="20" spans="1:2" x14ac:dyDescent="0.25">
      <c r="B20" s="58"/>
    </row>
    <row r="21" spans="1:2" ht="48" customHeight="1" x14ac:dyDescent="0.25">
      <c r="A21" s="274" t="s">
        <v>302</v>
      </c>
      <c r="B21" s="274" t="str">
        <f>A15</f>
        <v>Модернизация устройств релейных защит и автоматики (РЗА) ПС 110 "Ижевская"</v>
      </c>
    </row>
    <row r="22" spans="1:2" ht="30" customHeight="1" x14ac:dyDescent="0.25">
      <c r="A22" s="274" t="s">
        <v>303</v>
      </c>
      <c r="B22" s="275" t="s">
        <v>614</v>
      </c>
    </row>
    <row r="23" spans="1:2" ht="30" x14ac:dyDescent="0.25">
      <c r="A23" s="274" t="s">
        <v>288</v>
      </c>
      <c r="B23" s="276" t="s">
        <v>604</v>
      </c>
    </row>
    <row r="24" spans="1:2" x14ac:dyDescent="0.25">
      <c r="A24" s="274" t="s">
        <v>304</v>
      </c>
      <c r="B24" s="276">
        <v>0</v>
      </c>
    </row>
    <row r="25" spans="1:2" x14ac:dyDescent="0.25">
      <c r="A25" s="274" t="s">
        <v>305</v>
      </c>
      <c r="B25" s="276">
        <v>2025</v>
      </c>
    </row>
    <row r="26" spans="1:2" x14ac:dyDescent="0.25">
      <c r="A26" s="274" t="s">
        <v>306</v>
      </c>
      <c r="B26" s="277" t="s">
        <v>607</v>
      </c>
    </row>
    <row r="27" spans="1:2" x14ac:dyDescent="0.25">
      <c r="A27" s="274" t="s">
        <v>611</v>
      </c>
      <c r="B27" s="278">
        <f>'6.2. Паспорт фин осв ввод'!C24</f>
        <v>42.894341013179996</v>
      </c>
    </row>
    <row r="28" spans="1:2" ht="18" customHeight="1" x14ac:dyDescent="0.25">
      <c r="A28" s="274" t="s">
        <v>307</v>
      </c>
      <c r="B28" s="279" t="s">
        <v>612</v>
      </c>
    </row>
    <row r="29" spans="1:2" ht="29.25" customHeight="1" x14ac:dyDescent="0.25">
      <c r="A29" s="274" t="s">
        <v>308</v>
      </c>
      <c r="B29" s="278">
        <v>0</v>
      </c>
    </row>
    <row r="30" spans="1:2" ht="30" x14ac:dyDescent="0.25">
      <c r="A30" s="274" t="s">
        <v>309</v>
      </c>
      <c r="B30" s="278">
        <v>0</v>
      </c>
    </row>
    <row r="31" spans="1:2" x14ac:dyDescent="0.25">
      <c r="A31" s="274" t="s">
        <v>310</v>
      </c>
      <c r="B31" s="278"/>
    </row>
    <row r="32" spans="1:2" ht="30" x14ac:dyDescent="0.25">
      <c r="A32" s="274" t="s">
        <v>311</v>
      </c>
      <c r="B32" s="280">
        <v>0</v>
      </c>
    </row>
    <row r="33" spans="1:3" s="124" customFormat="1" x14ac:dyDescent="0.25">
      <c r="A33" s="274"/>
      <c r="B33" s="281"/>
      <c r="C33" s="124">
        <v>10</v>
      </c>
    </row>
    <row r="34" spans="1:3" x14ac:dyDescent="0.25">
      <c r="A34" s="274" t="s">
        <v>313</v>
      </c>
      <c r="B34" s="282">
        <f>B33/$B$27</f>
        <v>0</v>
      </c>
    </row>
    <row r="35" spans="1:3" x14ac:dyDescent="0.25">
      <c r="A35" s="274" t="s">
        <v>314</v>
      </c>
      <c r="B35" s="283"/>
      <c r="C35" s="32">
        <v>1</v>
      </c>
    </row>
    <row r="36" spans="1:3" x14ac:dyDescent="0.25">
      <c r="A36" s="274" t="s">
        <v>315</v>
      </c>
      <c r="B36" s="278"/>
      <c r="C36" s="32">
        <v>2</v>
      </c>
    </row>
    <row r="37" spans="1:3" s="124" customFormat="1" x14ac:dyDescent="0.25">
      <c r="A37" s="274"/>
      <c r="B37" s="284"/>
      <c r="C37" s="124">
        <v>10</v>
      </c>
    </row>
    <row r="38" spans="1:3" x14ac:dyDescent="0.25">
      <c r="A38" s="274" t="s">
        <v>313</v>
      </c>
      <c r="B38" s="282" t="s">
        <v>536</v>
      </c>
    </row>
    <row r="39" spans="1:3" x14ac:dyDescent="0.25">
      <c r="A39" s="274" t="s">
        <v>314</v>
      </c>
      <c r="B39" s="280"/>
      <c r="C39" s="32">
        <v>1</v>
      </c>
    </row>
    <row r="40" spans="1:3" x14ac:dyDescent="0.25">
      <c r="A40" s="274" t="s">
        <v>315</v>
      </c>
      <c r="B40" s="280"/>
      <c r="C40" s="32">
        <v>2</v>
      </c>
    </row>
    <row r="41" spans="1:3" x14ac:dyDescent="0.25">
      <c r="A41" s="274" t="s">
        <v>312</v>
      </c>
      <c r="B41" s="284"/>
      <c r="C41" s="124">
        <v>10</v>
      </c>
    </row>
    <row r="42" spans="1:3" x14ac:dyDescent="0.25">
      <c r="A42" s="274" t="s">
        <v>313</v>
      </c>
      <c r="B42" s="282" t="s">
        <v>536</v>
      </c>
    </row>
    <row r="43" spans="1:3" x14ac:dyDescent="0.25">
      <c r="A43" s="274" t="s">
        <v>314</v>
      </c>
      <c r="B43" s="280"/>
      <c r="C43" s="32">
        <v>1</v>
      </c>
    </row>
    <row r="44" spans="1:3" x14ac:dyDescent="0.25">
      <c r="A44" s="274" t="s">
        <v>315</v>
      </c>
      <c r="B44" s="280"/>
      <c r="C44" s="32">
        <v>2</v>
      </c>
    </row>
    <row r="45" spans="1:3" x14ac:dyDescent="0.25">
      <c r="A45" s="274" t="s">
        <v>312</v>
      </c>
      <c r="B45" s="284"/>
      <c r="C45" s="124">
        <v>10</v>
      </c>
    </row>
    <row r="46" spans="1:3" x14ac:dyDescent="0.25">
      <c r="A46" s="274" t="s">
        <v>313</v>
      </c>
      <c r="B46" s="282" t="s">
        <v>536</v>
      </c>
    </row>
    <row r="47" spans="1:3" x14ac:dyDescent="0.25">
      <c r="A47" s="274" t="s">
        <v>314</v>
      </c>
      <c r="B47" s="280"/>
      <c r="C47" s="32">
        <v>1</v>
      </c>
    </row>
    <row r="48" spans="1:3" x14ac:dyDescent="0.25">
      <c r="A48" s="274" t="s">
        <v>315</v>
      </c>
      <c r="B48" s="280"/>
      <c r="C48" s="32">
        <v>2</v>
      </c>
    </row>
    <row r="49" spans="1:3" x14ac:dyDescent="0.25">
      <c r="A49" s="274" t="s">
        <v>312</v>
      </c>
      <c r="B49" s="284"/>
      <c r="C49" s="124">
        <v>10</v>
      </c>
    </row>
    <row r="50" spans="1:3" x14ac:dyDescent="0.25">
      <c r="A50" s="274" t="s">
        <v>313</v>
      </c>
      <c r="B50" s="282" t="s">
        <v>536</v>
      </c>
    </row>
    <row r="51" spans="1:3" x14ac:dyDescent="0.25">
      <c r="A51" s="274" t="s">
        <v>314</v>
      </c>
      <c r="B51" s="280"/>
      <c r="C51" s="32">
        <v>1</v>
      </c>
    </row>
    <row r="52" spans="1:3" x14ac:dyDescent="0.25">
      <c r="A52" s="274" t="s">
        <v>315</v>
      </c>
      <c r="B52" s="280"/>
      <c r="C52" s="32">
        <v>2</v>
      </c>
    </row>
    <row r="53" spans="1:3" ht="30" x14ac:dyDescent="0.25">
      <c r="A53" s="274" t="s">
        <v>316</v>
      </c>
      <c r="B53" s="280"/>
    </row>
    <row r="54" spans="1:3" s="124" customFormat="1" x14ac:dyDescent="0.25">
      <c r="A54" s="274"/>
      <c r="B54" s="285"/>
      <c r="C54" s="124">
        <v>20</v>
      </c>
    </row>
    <row r="55" spans="1:3" x14ac:dyDescent="0.25">
      <c r="A55" s="274" t="s">
        <v>313</v>
      </c>
      <c r="B55" s="282">
        <f>B54/$B$27</f>
        <v>0</v>
      </c>
    </row>
    <row r="56" spans="1:3" x14ac:dyDescent="0.25">
      <c r="A56" s="274" t="s">
        <v>314</v>
      </c>
      <c r="B56" s="280"/>
      <c r="C56" s="32">
        <v>1</v>
      </c>
    </row>
    <row r="57" spans="1:3" x14ac:dyDescent="0.25">
      <c r="A57" s="274" t="s">
        <v>315</v>
      </c>
      <c r="B57" s="280"/>
      <c r="C57" s="32">
        <v>2</v>
      </c>
    </row>
    <row r="58" spans="1:3" x14ac:dyDescent="0.25">
      <c r="A58" s="274"/>
      <c r="B58" s="285"/>
      <c r="C58" s="32">
        <v>20</v>
      </c>
    </row>
    <row r="59" spans="1:3" x14ac:dyDescent="0.25">
      <c r="A59" s="274" t="s">
        <v>313</v>
      </c>
      <c r="B59" s="282">
        <f>B58/$B$27</f>
        <v>0</v>
      </c>
    </row>
    <row r="60" spans="1:3" x14ac:dyDescent="0.25">
      <c r="A60" s="274" t="s">
        <v>314</v>
      </c>
      <c r="B60" s="280"/>
      <c r="C60" s="32">
        <v>1</v>
      </c>
    </row>
    <row r="61" spans="1:3" x14ac:dyDescent="0.25">
      <c r="A61" s="274" t="s">
        <v>315</v>
      </c>
      <c r="B61" s="280"/>
      <c r="C61" s="32">
        <v>2</v>
      </c>
    </row>
    <row r="62" spans="1:3" s="124" customFormat="1" x14ac:dyDescent="0.25">
      <c r="A62" s="274"/>
      <c r="B62" s="285"/>
      <c r="C62" s="124">
        <v>20</v>
      </c>
    </row>
    <row r="63" spans="1:3" x14ac:dyDescent="0.25">
      <c r="A63" s="274" t="s">
        <v>313</v>
      </c>
      <c r="B63" s="282">
        <f>B62/$B$27</f>
        <v>0</v>
      </c>
    </row>
    <row r="64" spans="1:3" x14ac:dyDescent="0.25">
      <c r="A64" s="274" t="s">
        <v>314</v>
      </c>
      <c r="B64" s="280"/>
      <c r="C64" s="32">
        <v>1</v>
      </c>
    </row>
    <row r="65" spans="1:3" x14ac:dyDescent="0.25">
      <c r="A65" s="274" t="s">
        <v>315</v>
      </c>
      <c r="B65" s="280"/>
      <c r="C65" s="32">
        <v>2</v>
      </c>
    </row>
    <row r="66" spans="1:3" s="124" customFormat="1" x14ac:dyDescent="0.25">
      <c r="A66" s="274"/>
      <c r="B66" s="285"/>
      <c r="C66" s="124">
        <v>20</v>
      </c>
    </row>
    <row r="67" spans="1:3" x14ac:dyDescent="0.25">
      <c r="A67" s="274" t="s">
        <v>313</v>
      </c>
      <c r="B67" s="282">
        <f>B66/$B$27</f>
        <v>0</v>
      </c>
    </row>
    <row r="68" spans="1:3" x14ac:dyDescent="0.25">
      <c r="A68" s="274" t="s">
        <v>314</v>
      </c>
      <c r="B68" s="280"/>
      <c r="C68" s="32">
        <v>1</v>
      </c>
    </row>
    <row r="69" spans="1:3" x14ac:dyDescent="0.25">
      <c r="A69" s="274" t="s">
        <v>315</v>
      </c>
      <c r="B69" s="280"/>
      <c r="C69" s="32">
        <v>2</v>
      </c>
    </row>
    <row r="70" spans="1:3" x14ac:dyDescent="0.25">
      <c r="A70" s="274"/>
      <c r="B70" s="285"/>
      <c r="C70" s="32">
        <v>20</v>
      </c>
    </row>
    <row r="71" spans="1:3" x14ac:dyDescent="0.25">
      <c r="A71" s="274" t="s">
        <v>313</v>
      </c>
      <c r="B71" s="282">
        <f>B70/$B$27</f>
        <v>0</v>
      </c>
    </row>
    <row r="72" spans="1:3" x14ac:dyDescent="0.25">
      <c r="A72" s="274" t="s">
        <v>314</v>
      </c>
      <c r="B72" s="280"/>
      <c r="C72" s="32">
        <v>1</v>
      </c>
    </row>
    <row r="73" spans="1:3" x14ac:dyDescent="0.25">
      <c r="A73" s="274" t="s">
        <v>315</v>
      </c>
      <c r="B73" s="280"/>
      <c r="C73" s="32">
        <v>2</v>
      </c>
    </row>
    <row r="74" spans="1:3" x14ac:dyDescent="0.25">
      <c r="A74" s="274"/>
      <c r="B74" s="285"/>
      <c r="C74" s="32">
        <v>20</v>
      </c>
    </row>
    <row r="75" spans="1:3" x14ac:dyDescent="0.25">
      <c r="A75" s="274" t="s">
        <v>313</v>
      </c>
      <c r="B75" s="282">
        <f>B74/$B$27</f>
        <v>0</v>
      </c>
    </row>
    <row r="76" spans="1:3" x14ac:dyDescent="0.25">
      <c r="A76" s="274" t="s">
        <v>314</v>
      </c>
      <c r="B76" s="280"/>
      <c r="C76" s="32">
        <v>1</v>
      </c>
    </row>
    <row r="77" spans="1:3" x14ac:dyDescent="0.25">
      <c r="A77" s="274" t="s">
        <v>315</v>
      </c>
      <c r="B77" s="280"/>
      <c r="C77" s="32">
        <v>2</v>
      </c>
    </row>
    <row r="78" spans="1:3" x14ac:dyDescent="0.25">
      <c r="A78" s="274"/>
      <c r="B78" s="285"/>
      <c r="C78" s="32">
        <v>20</v>
      </c>
    </row>
    <row r="79" spans="1:3" x14ac:dyDescent="0.25">
      <c r="A79" s="274" t="s">
        <v>313</v>
      </c>
      <c r="B79" s="282">
        <f>B78/$B$27</f>
        <v>0</v>
      </c>
    </row>
    <row r="80" spans="1:3" x14ac:dyDescent="0.25">
      <c r="A80" s="274" t="s">
        <v>314</v>
      </c>
      <c r="B80" s="280"/>
      <c r="C80" s="32">
        <v>1</v>
      </c>
    </row>
    <row r="81" spans="1:3" x14ac:dyDescent="0.25">
      <c r="A81" s="274" t="s">
        <v>315</v>
      </c>
      <c r="B81" s="280"/>
      <c r="C81" s="32">
        <v>2</v>
      </c>
    </row>
    <row r="82" spans="1:3" x14ac:dyDescent="0.25">
      <c r="A82" s="274"/>
      <c r="B82" s="285"/>
      <c r="C82" s="32">
        <v>20</v>
      </c>
    </row>
    <row r="83" spans="1:3" x14ac:dyDescent="0.25">
      <c r="A83" s="274" t="s">
        <v>313</v>
      </c>
      <c r="B83" s="282">
        <f>B82/$B$27</f>
        <v>0</v>
      </c>
    </row>
    <row r="84" spans="1:3" x14ac:dyDescent="0.25">
      <c r="A84" s="274" t="s">
        <v>314</v>
      </c>
      <c r="B84" s="280"/>
      <c r="C84" s="32">
        <v>1</v>
      </c>
    </row>
    <row r="85" spans="1:3" x14ac:dyDescent="0.25">
      <c r="A85" s="274" t="s">
        <v>315</v>
      </c>
      <c r="B85" s="280"/>
      <c r="C85" s="32">
        <v>2</v>
      </c>
    </row>
    <row r="86" spans="1:3" s="124" customFormat="1" x14ac:dyDescent="0.25">
      <c r="A86" s="274"/>
      <c r="B86" s="285"/>
    </row>
    <row r="87" spans="1:3" x14ac:dyDescent="0.25">
      <c r="A87" s="274" t="s">
        <v>313</v>
      </c>
      <c r="B87" s="282">
        <f>B86/$B$27</f>
        <v>0</v>
      </c>
    </row>
    <row r="88" spans="1:3" x14ac:dyDescent="0.25">
      <c r="A88" s="274" t="s">
        <v>314</v>
      </c>
      <c r="B88" s="280"/>
      <c r="C88" s="32">
        <v>1</v>
      </c>
    </row>
    <row r="89" spans="1:3" x14ac:dyDescent="0.25">
      <c r="A89" s="274" t="s">
        <v>315</v>
      </c>
      <c r="B89" s="280"/>
      <c r="C89" s="32">
        <v>2</v>
      </c>
    </row>
    <row r="90" spans="1:3" ht="30" x14ac:dyDescent="0.25">
      <c r="A90" s="274" t="s">
        <v>317</v>
      </c>
      <c r="B90" s="280">
        <f xml:space="preserve"> SUMIF(C91:C110, 30,B91:B110)</f>
        <v>0</v>
      </c>
    </row>
    <row r="91" spans="1:3" s="124" customFormat="1" x14ac:dyDescent="0.25">
      <c r="A91" s="274" t="s">
        <v>312</v>
      </c>
      <c r="B91" s="286"/>
      <c r="C91" s="124">
        <v>30</v>
      </c>
    </row>
    <row r="92" spans="1:3" x14ac:dyDescent="0.25">
      <c r="A92" s="274" t="s">
        <v>313</v>
      </c>
      <c r="B92" s="282"/>
    </row>
    <row r="93" spans="1:3" x14ac:dyDescent="0.25">
      <c r="A93" s="274" t="s">
        <v>314</v>
      </c>
      <c r="B93" s="278"/>
      <c r="C93" s="32">
        <v>1</v>
      </c>
    </row>
    <row r="94" spans="1:3" x14ac:dyDescent="0.25">
      <c r="A94" s="274" t="s">
        <v>315</v>
      </c>
      <c r="B94" s="278"/>
      <c r="C94" s="32">
        <v>2</v>
      </c>
    </row>
    <row r="95" spans="1:3" s="124" customFormat="1" x14ac:dyDescent="0.25">
      <c r="A95" s="274" t="s">
        <v>312</v>
      </c>
      <c r="B95" s="286"/>
      <c r="C95" s="124">
        <v>30</v>
      </c>
    </row>
    <row r="96" spans="1:3" x14ac:dyDescent="0.25">
      <c r="A96" s="274" t="s">
        <v>313</v>
      </c>
      <c r="B96" s="282"/>
    </row>
    <row r="97" spans="1:3" x14ac:dyDescent="0.25">
      <c r="A97" s="274" t="s">
        <v>314</v>
      </c>
      <c r="B97" s="278"/>
      <c r="C97" s="32">
        <v>1</v>
      </c>
    </row>
    <row r="98" spans="1:3" x14ac:dyDescent="0.25">
      <c r="A98" s="274" t="s">
        <v>315</v>
      </c>
      <c r="B98" s="278"/>
      <c r="C98" s="32">
        <v>2</v>
      </c>
    </row>
    <row r="99" spans="1:3" s="124" customFormat="1" x14ac:dyDescent="0.25">
      <c r="A99" s="274" t="s">
        <v>312</v>
      </c>
      <c r="B99" s="286"/>
      <c r="C99" s="124">
        <v>30</v>
      </c>
    </row>
    <row r="100" spans="1:3" x14ac:dyDescent="0.25">
      <c r="A100" s="274" t="s">
        <v>313</v>
      </c>
      <c r="B100" s="282"/>
    </row>
    <row r="101" spans="1:3" x14ac:dyDescent="0.25">
      <c r="A101" s="274" t="s">
        <v>314</v>
      </c>
      <c r="B101" s="280"/>
      <c r="C101" s="32">
        <v>1</v>
      </c>
    </row>
    <row r="102" spans="1:3" x14ac:dyDescent="0.25">
      <c r="A102" s="274" t="s">
        <v>315</v>
      </c>
      <c r="B102" s="280"/>
      <c r="C102" s="32">
        <v>2</v>
      </c>
    </row>
    <row r="103" spans="1:3" s="124" customFormat="1" x14ac:dyDescent="0.25">
      <c r="A103" s="274" t="s">
        <v>312</v>
      </c>
      <c r="B103" s="284"/>
      <c r="C103" s="124">
        <v>30</v>
      </c>
    </row>
    <row r="104" spans="1:3" x14ac:dyDescent="0.25">
      <c r="A104" s="274" t="s">
        <v>313</v>
      </c>
      <c r="B104" s="282" t="s">
        <v>536</v>
      </c>
    </row>
    <row r="105" spans="1:3" x14ac:dyDescent="0.25">
      <c r="A105" s="274" t="s">
        <v>314</v>
      </c>
      <c r="B105" s="282" t="s">
        <v>536</v>
      </c>
      <c r="C105" s="32">
        <v>1</v>
      </c>
    </row>
    <row r="106" spans="1:3" x14ac:dyDescent="0.25">
      <c r="A106" s="274" t="s">
        <v>315</v>
      </c>
      <c r="B106" s="282" t="s">
        <v>536</v>
      </c>
      <c r="C106" s="32">
        <v>2</v>
      </c>
    </row>
    <row r="107" spans="1:3" s="124" customFormat="1" x14ac:dyDescent="0.25">
      <c r="A107" s="274" t="s">
        <v>312</v>
      </c>
      <c r="B107" s="282" t="s">
        <v>536</v>
      </c>
      <c r="C107" s="124">
        <v>30</v>
      </c>
    </row>
    <row r="108" spans="1:3" x14ac:dyDescent="0.25">
      <c r="A108" s="274" t="s">
        <v>313</v>
      </c>
      <c r="B108" s="282" t="s">
        <v>536</v>
      </c>
    </row>
    <row r="109" spans="1:3" x14ac:dyDescent="0.25">
      <c r="A109" s="274" t="s">
        <v>314</v>
      </c>
      <c r="B109" s="282" t="s">
        <v>536</v>
      </c>
      <c r="C109" s="32">
        <v>1</v>
      </c>
    </row>
    <row r="110" spans="1:3" x14ac:dyDescent="0.25">
      <c r="A110" s="274" t="s">
        <v>315</v>
      </c>
      <c r="B110" s="282" t="s">
        <v>536</v>
      </c>
      <c r="C110" s="32">
        <v>2</v>
      </c>
    </row>
    <row r="111" spans="1:3" ht="30" x14ac:dyDescent="0.25">
      <c r="A111" s="274" t="s">
        <v>318</v>
      </c>
      <c r="B111" s="282" t="s">
        <v>536</v>
      </c>
    </row>
    <row r="112" spans="1:3" x14ac:dyDescent="0.25">
      <c r="A112" s="274" t="s">
        <v>310</v>
      </c>
      <c r="B112" s="282" t="s">
        <v>536</v>
      </c>
    </row>
    <row r="113" spans="1:2" x14ac:dyDescent="0.25">
      <c r="A113" s="274" t="s">
        <v>319</v>
      </c>
      <c r="B113" s="282"/>
    </row>
    <row r="114" spans="1:2" x14ac:dyDescent="0.25">
      <c r="A114" s="274" t="s">
        <v>320</v>
      </c>
      <c r="B114" s="282"/>
    </row>
    <row r="115" spans="1:2" x14ac:dyDescent="0.25">
      <c r="A115" s="274" t="s">
        <v>321</v>
      </c>
      <c r="B115" s="282" t="s">
        <v>536</v>
      </c>
    </row>
    <row r="116" spans="1:2" x14ac:dyDescent="0.25">
      <c r="A116" s="274" t="s">
        <v>322</v>
      </c>
      <c r="B116" s="282"/>
    </row>
    <row r="117" spans="1:2" x14ac:dyDescent="0.25">
      <c r="A117" s="274" t="s">
        <v>323</v>
      </c>
      <c r="B117" s="287"/>
    </row>
    <row r="118" spans="1:2" x14ac:dyDescent="0.25">
      <c r="A118" s="274" t="s">
        <v>324</v>
      </c>
      <c r="B118" s="282"/>
    </row>
    <row r="119" spans="1:2" x14ac:dyDescent="0.25">
      <c r="A119" s="274" t="s">
        <v>325</v>
      </c>
      <c r="B119" s="287"/>
    </row>
    <row r="120" spans="1:2" ht="15.75" customHeight="1" x14ac:dyDescent="0.25">
      <c r="A120" s="274" t="s">
        <v>326</v>
      </c>
      <c r="B120" s="288" t="s">
        <v>327</v>
      </c>
    </row>
    <row r="121" spans="1:2" x14ac:dyDescent="0.25">
      <c r="A121" s="274" t="s">
        <v>328</v>
      </c>
      <c r="B121" s="288" t="str">
        <f>A9</f>
        <v xml:space="preserve">Акционерное общество "Западная энергетическая компания" </v>
      </c>
    </row>
    <row r="122" spans="1:2" x14ac:dyDescent="0.25">
      <c r="A122" s="274" t="s">
        <v>329</v>
      </c>
      <c r="B122" s="288"/>
    </row>
    <row r="123" spans="1:2" x14ac:dyDescent="0.25">
      <c r="A123" s="274" t="s">
        <v>330</v>
      </c>
      <c r="B123" s="288"/>
    </row>
    <row r="124" spans="1:2" x14ac:dyDescent="0.25">
      <c r="A124" s="274" t="s">
        <v>331</v>
      </c>
      <c r="B124" s="288"/>
    </row>
    <row r="125" spans="1:2" x14ac:dyDescent="0.25">
      <c r="A125" s="274" t="s">
        <v>332</v>
      </c>
      <c r="B125" s="288"/>
    </row>
    <row r="126" spans="1:2" ht="30" x14ac:dyDescent="0.25">
      <c r="A126" s="274" t="s">
        <v>333</v>
      </c>
      <c r="B126" s="288"/>
    </row>
    <row r="127" spans="1:2" ht="30" x14ac:dyDescent="0.25">
      <c r="A127" s="274" t="s">
        <v>334</v>
      </c>
      <c r="B127" s="289"/>
    </row>
    <row r="128" spans="1:2" x14ac:dyDescent="0.25">
      <c r="A128" s="274" t="s">
        <v>310</v>
      </c>
      <c r="B128" s="289"/>
    </row>
    <row r="129" spans="1:2" x14ac:dyDescent="0.25">
      <c r="A129" s="274" t="s">
        <v>335</v>
      </c>
      <c r="B129" s="289"/>
    </row>
    <row r="130" spans="1:2" x14ac:dyDescent="0.25">
      <c r="A130" s="274" t="s">
        <v>336</v>
      </c>
      <c r="B130" s="289"/>
    </row>
    <row r="131" spans="1:2" x14ac:dyDescent="0.25">
      <c r="A131" s="274" t="s">
        <v>337</v>
      </c>
      <c r="B131" s="289"/>
    </row>
    <row r="132" spans="1:2" x14ac:dyDescent="0.25">
      <c r="A132" s="274" t="s">
        <v>338</v>
      </c>
      <c r="B132" s="279"/>
    </row>
    <row r="133" spans="1:2" x14ac:dyDescent="0.25">
      <c r="A133" s="274" t="s">
        <v>339</v>
      </c>
      <c r="B133" s="290"/>
    </row>
    <row r="134" spans="1:2" x14ac:dyDescent="0.25">
      <c r="A134" s="274" t="s">
        <v>340</v>
      </c>
      <c r="B134" s="279" t="s">
        <v>541</v>
      </c>
    </row>
    <row r="135" spans="1:2" x14ac:dyDescent="0.25">
      <c r="A135" s="274" t="s">
        <v>341</v>
      </c>
      <c r="B135" s="279" t="s">
        <v>541</v>
      </c>
    </row>
    <row r="136" spans="1:2" x14ac:dyDescent="0.25">
      <c r="A136" s="274" t="s">
        <v>342</v>
      </c>
      <c r="B136" s="288" t="s">
        <v>542</v>
      </c>
    </row>
    <row r="137" spans="1:2" ht="28.5" customHeight="1" x14ac:dyDescent="0.25">
      <c r="A137" s="274" t="s">
        <v>343</v>
      </c>
      <c r="B137" s="432" t="s">
        <v>541</v>
      </c>
    </row>
    <row r="138" spans="1:2" x14ac:dyDescent="0.25">
      <c r="A138" s="274" t="s">
        <v>344</v>
      </c>
      <c r="B138" s="432"/>
    </row>
    <row r="139" spans="1:2" x14ac:dyDescent="0.25">
      <c r="A139" s="274" t="s">
        <v>345</v>
      </c>
      <c r="B139" s="432"/>
    </row>
    <row r="140" spans="1:2" x14ac:dyDescent="0.25">
      <c r="A140" s="274" t="s">
        <v>346</v>
      </c>
      <c r="B140" s="432"/>
    </row>
    <row r="141" spans="1:2" x14ac:dyDescent="0.25">
      <c r="A141" s="274" t="s">
        <v>347</v>
      </c>
      <c r="B141" s="432"/>
    </row>
    <row r="142" spans="1:2" x14ac:dyDescent="0.25">
      <c r="A142" s="274" t="s">
        <v>348</v>
      </c>
      <c r="B142" s="432"/>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14" customFormat="1" ht="15.75" x14ac:dyDescent="0.2">
      <c r="A5" s="78"/>
    </row>
    <row r="6" spans="1:28" s="14" customFormat="1" ht="18.75" x14ac:dyDescent="0.2">
      <c r="A6" s="313" t="s">
        <v>7</v>
      </c>
      <c r="B6" s="313"/>
      <c r="C6" s="313"/>
      <c r="D6" s="313"/>
      <c r="E6" s="313"/>
      <c r="F6" s="313"/>
      <c r="G6" s="313"/>
      <c r="H6" s="313"/>
      <c r="I6" s="313"/>
      <c r="J6" s="313"/>
      <c r="K6" s="313"/>
      <c r="L6" s="313"/>
      <c r="M6" s="313"/>
      <c r="N6" s="313"/>
      <c r="O6" s="313"/>
      <c r="P6" s="313"/>
      <c r="Q6" s="313"/>
      <c r="R6" s="313"/>
      <c r="S6" s="313"/>
      <c r="T6" s="80"/>
      <c r="U6" s="80"/>
      <c r="V6" s="80"/>
      <c r="W6" s="80"/>
      <c r="X6" s="80"/>
      <c r="Y6" s="80"/>
      <c r="Z6" s="80"/>
      <c r="AA6" s="80"/>
      <c r="AB6" s="80"/>
    </row>
    <row r="7" spans="1:28" s="14" customFormat="1" ht="18.75" x14ac:dyDescent="0.2">
      <c r="A7" s="313"/>
      <c r="B7" s="313"/>
      <c r="C7" s="313"/>
      <c r="D7" s="313"/>
      <c r="E7" s="313"/>
      <c r="F7" s="313"/>
      <c r="G7" s="313"/>
      <c r="H7" s="313"/>
      <c r="I7" s="313"/>
      <c r="J7" s="313"/>
      <c r="K7" s="313"/>
      <c r="L7" s="313"/>
      <c r="M7" s="313"/>
      <c r="N7" s="313"/>
      <c r="O7" s="313"/>
      <c r="P7" s="313"/>
      <c r="Q7" s="313"/>
      <c r="R7" s="313"/>
      <c r="S7" s="313"/>
      <c r="T7" s="80"/>
      <c r="U7" s="80"/>
      <c r="V7" s="80"/>
      <c r="W7" s="80"/>
      <c r="X7" s="80"/>
      <c r="Y7" s="80"/>
      <c r="Z7" s="80"/>
      <c r="AA7" s="80"/>
      <c r="AB7" s="80"/>
    </row>
    <row r="8" spans="1:28" s="14" customFormat="1" ht="18.75" x14ac:dyDescent="0.2">
      <c r="A8" s="311" t="str">
        <f>'1. паспорт местоположение'!A9:C9</f>
        <v xml:space="preserve">Акционерное общество "Западная энергетическая компания" </v>
      </c>
      <c r="B8" s="311"/>
      <c r="C8" s="311"/>
      <c r="D8" s="311"/>
      <c r="E8" s="311"/>
      <c r="F8" s="311"/>
      <c r="G8" s="311"/>
      <c r="H8" s="311"/>
      <c r="I8" s="311"/>
      <c r="J8" s="311"/>
      <c r="K8" s="311"/>
      <c r="L8" s="311"/>
      <c r="M8" s="311"/>
      <c r="N8" s="311"/>
      <c r="O8" s="311"/>
      <c r="P8" s="311"/>
      <c r="Q8" s="311"/>
      <c r="R8" s="311"/>
      <c r="S8" s="311"/>
      <c r="T8" s="80"/>
      <c r="U8" s="80"/>
      <c r="V8" s="80"/>
      <c r="W8" s="80"/>
      <c r="X8" s="80"/>
      <c r="Y8" s="80"/>
      <c r="Z8" s="80"/>
      <c r="AA8" s="80"/>
      <c r="AB8" s="80"/>
    </row>
    <row r="9" spans="1:28" s="14" customFormat="1" ht="18.75" x14ac:dyDescent="0.2">
      <c r="A9" s="317" t="s">
        <v>6</v>
      </c>
      <c r="B9" s="317"/>
      <c r="C9" s="317"/>
      <c r="D9" s="317"/>
      <c r="E9" s="317"/>
      <c r="F9" s="317"/>
      <c r="G9" s="317"/>
      <c r="H9" s="317"/>
      <c r="I9" s="317"/>
      <c r="J9" s="317"/>
      <c r="K9" s="317"/>
      <c r="L9" s="317"/>
      <c r="M9" s="317"/>
      <c r="N9" s="317"/>
      <c r="O9" s="317"/>
      <c r="P9" s="317"/>
      <c r="Q9" s="317"/>
      <c r="R9" s="317"/>
      <c r="S9" s="317"/>
      <c r="T9" s="80"/>
      <c r="U9" s="80"/>
      <c r="V9" s="80"/>
      <c r="W9" s="80"/>
      <c r="X9" s="80"/>
      <c r="Y9" s="80"/>
      <c r="Z9" s="80"/>
      <c r="AA9" s="80"/>
      <c r="AB9" s="80"/>
    </row>
    <row r="10" spans="1:28" s="14" customFormat="1" ht="18.75" x14ac:dyDescent="0.2">
      <c r="A10" s="313"/>
      <c r="B10" s="313"/>
      <c r="C10" s="313"/>
      <c r="D10" s="313"/>
      <c r="E10" s="313"/>
      <c r="F10" s="313"/>
      <c r="G10" s="313"/>
      <c r="H10" s="313"/>
      <c r="I10" s="313"/>
      <c r="J10" s="313"/>
      <c r="K10" s="313"/>
      <c r="L10" s="313"/>
      <c r="M10" s="313"/>
      <c r="N10" s="313"/>
      <c r="O10" s="313"/>
      <c r="P10" s="313"/>
      <c r="Q10" s="313"/>
      <c r="R10" s="313"/>
      <c r="S10" s="313"/>
      <c r="T10" s="80"/>
      <c r="U10" s="80"/>
      <c r="V10" s="80"/>
      <c r="W10" s="80"/>
      <c r="X10" s="80"/>
      <c r="Y10" s="80"/>
      <c r="Z10" s="80"/>
      <c r="AA10" s="80"/>
      <c r="AB10" s="80"/>
    </row>
    <row r="11" spans="1:28" s="14" customFormat="1" ht="18.75" x14ac:dyDescent="0.2">
      <c r="A11" s="311" t="str">
        <f>'1. паспорт местоположение'!A12:C12</f>
        <v>О 24-01</v>
      </c>
      <c r="B11" s="311"/>
      <c r="C11" s="311"/>
      <c r="D11" s="311"/>
      <c r="E11" s="311"/>
      <c r="F11" s="311"/>
      <c r="G11" s="311"/>
      <c r="H11" s="311"/>
      <c r="I11" s="311"/>
      <c r="J11" s="311"/>
      <c r="K11" s="311"/>
      <c r="L11" s="311"/>
      <c r="M11" s="311"/>
      <c r="N11" s="311"/>
      <c r="O11" s="311"/>
      <c r="P11" s="311"/>
      <c r="Q11" s="311"/>
      <c r="R11" s="311"/>
      <c r="S11" s="311"/>
      <c r="T11" s="80"/>
      <c r="U11" s="80"/>
      <c r="V11" s="80"/>
      <c r="W11" s="80"/>
      <c r="X11" s="80"/>
      <c r="Y11" s="80"/>
      <c r="Z11" s="80"/>
      <c r="AA11" s="80"/>
      <c r="AB11" s="80"/>
    </row>
    <row r="12" spans="1:28" s="14" customFormat="1" ht="18.75" x14ac:dyDescent="0.2">
      <c r="A12" s="317" t="s">
        <v>5</v>
      </c>
      <c r="B12" s="317"/>
      <c r="C12" s="317"/>
      <c r="D12" s="317"/>
      <c r="E12" s="317"/>
      <c r="F12" s="317"/>
      <c r="G12" s="317"/>
      <c r="H12" s="317"/>
      <c r="I12" s="317"/>
      <c r="J12" s="317"/>
      <c r="K12" s="317"/>
      <c r="L12" s="317"/>
      <c r="M12" s="317"/>
      <c r="N12" s="317"/>
      <c r="O12" s="317"/>
      <c r="P12" s="317"/>
      <c r="Q12" s="317"/>
      <c r="R12" s="317"/>
      <c r="S12" s="317"/>
      <c r="T12" s="80"/>
      <c r="U12" s="80"/>
      <c r="V12" s="80"/>
      <c r="W12" s="80"/>
      <c r="X12" s="80"/>
      <c r="Y12" s="80"/>
      <c r="Z12" s="80"/>
      <c r="AA12" s="80"/>
      <c r="AB12" s="80"/>
    </row>
    <row r="13" spans="1:28" s="14"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81"/>
      <c r="U13" s="81"/>
      <c r="V13" s="81"/>
      <c r="W13" s="81"/>
      <c r="X13" s="81"/>
      <c r="Y13" s="81"/>
      <c r="Z13" s="81"/>
      <c r="AA13" s="81"/>
      <c r="AB13" s="81"/>
    </row>
    <row r="14" spans="1:28" s="79" customFormat="1" ht="15.75" x14ac:dyDescent="0.2">
      <c r="A14" s="311" t="str">
        <f>'1. паспорт местоположение'!A15:C15</f>
        <v>Модернизация устройств релейных защит и автоматики (РЗА) ПС 110 "Ижевская"</v>
      </c>
      <c r="B14" s="311"/>
      <c r="C14" s="311"/>
      <c r="D14" s="311"/>
      <c r="E14" s="311"/>
      <c r="F14" s="311"/>
      <c r="G14" s="311"/>
      <c r="H14" s="311"/>
      <c r="I14" s="311"/>
      <c r="J14" s="311"/>
      <c r="K14" s="311"/>
      <c r="L14" s="311"/>
      <c r="M14" s="311"/>
      <c r="N14" s="311"/>
      <c r="O14" s="311"/>
      <c r="P14" s="311"/>
      <c r="Q14" s="311"/>
      <c r="R14" s="311"/>
      <c r="S14" s="311"/>
      <c r="T14" s="82"/>
      <c r="U14" s="82"/>
      <c r="V14" s="82"/>
      <c r="W14" s="82"/>
      <c r="X14" s="82"/>
      <c r="Y14" s="82"/>
      <c r="Z14" s="82"/>
      <c r="AA14" s="82"/>
      <c r="AB14" s="82"/>
    </row>
    <row r="15" spans="1:28" s="79" customFormat="1" ht="15" customHeight="1" x14ac:dyDescent="0.2">
      <c r="A15" s="317" t="s">
        <v>4</v>
      </c>
      <c r="B15" s="317"/>
      <c r="C15" s="317"/>
      <c r="D15" s="317"/>
      <c r="E15" s="317"/>
      <c r="F15" s="317"/>
      <c r="G15" s="317"/>
      <c r="H15" s="317"/>
      <c r="I15" s="317"/>
      <c r="J15" s="317"/>
      <c r="K15" s="317"/>
      <c r="L15" s="317"/>
      <c r="M15" s="317"/>
      <c r="N15" s="317"/>
      <c r="O15" s="317"/>
      <c r="P15" s="317"/>
      <c r="Q15" s="317"/>
      <c r="R15" s="317"/>
      <c r="S15" s="317"/>
      <c r="T15" s="83"/>
      <c r="U15" s="83"/>
      <c r="V15" s="83"/>
      <c r="W15" s="83"/>
      <c r="X15" s="83"/>
      <c r="Y15" s="83"/>
      <c r="Z15" s="83"/>
      <c r="AA15" s="83"/>
      <c r="AB15" s="83"/>
    </row>
    <row r="16" spans="1:28" s="79"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81"/>
      <c r="U16" s="81"/>
      <c r="V16" s="81"/>
      <c r="W16" s="81"/>
      <c r="X16" s="81"/>
      <c r="Y16" s="81"/>
    </row>
    <row r="17" spans="1:28" s="79" customFormat="1" ht="45.75" customHeight="1" x14ac:dyDescent="0.2">
      <c r="A17" s="319" t="s">
        <v>379</v>
      </c>
      <c r="B17" s="319"/>
      <c r="C17" s="319"/>
      <c r="D17" s="319"/>
      <c r="E17" s="319"/>
      <c r="F17" s="319"/>
      <c r="G17" s="319"/>
      <c r="H17" s="319"/>
      <c r="I17" s="319"/>
      <c r="J17" s="319"/>
      <c r="K17" s="319"/>
      <c r="L17" s="319"/>
      <c r="M17" s="319"/>
      <c r="N17" s="319"/>
      <c r="O17" s="319"/>
      <c r="P17" s="319"/>
      <c r="Q17" s="319"/>
      <c r="R17" s="319"/>
      <c r="S17" s="319"/>
      <c r="T17" s="84"/>
      <c r="U17" s="84"/>
      <c r="V17" s="84"/>
      <c r="W17" s="84"/>
      <c r="X17" s="84"/>
      <c r="Y17" s="84"/>
      <c r="Z17" s="84"/>
      <c r="AA17" s="84"/>
      <c r="AB17" s="84"/>
    </row>
    <row r="18" spans="1:28" s="79"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81"/>
      <c r="U18" s="81"/>
      <c r="V18" s="81"/>
      <c r="W18" s="81"/>
      <c r="X18" s="81"/>
      <c r="Y18" s="81"/>
    </row>
    <row r="19" spans="1:28" s="79" customFormat="1" ht="54" customHeight="1" x14ac:dyDescent="0.2">
      <c r="A19" s="312" t="s">
        <v>3</v>
      </c>
      <c r="B19" s="312" t="s">
        <v>94</v>
      </c>
      <c r="C19" s="314" t="s">
        <v>301</v>
      </c>
      <c r="D19" s="312" t="s">
        <v>300</v>
      </c>
      <c r="E19" s="312" t="s">
        <v>93</v>
      </c>
      <c r="F19" s="312" t="s">
        <v>92</v>
      </c>
      <c r="G19" s="312" t="s">
        <v>296</v>
      </c>
      <c r="H19" s="312" t="s">
        <v>91</v>
      </c>
      <c r="I19" s="312" t="s">
        <v>90</v>
      </c>
      <c r="J19" s="312" t="s">
        <v>89</v>
      </c>
      <c r="K19" s="312" t="s">
        <v>88</v>
      </c>
      <c r="L19" s="312" t="s">
        <v>87</v>
      </c>
      <c r="M19" s="312" t="s">
        <v>86</v>
      </c>
      <c r="N19" s="312" t="s">
        <v>85</v>
      </c>
      <c r="O19" s="312" t="s">
        <v>84</v>
      </c>
      <c r="P19" s="312" t="s">
        <v>83</v>
      </c>
      <c r="Q19" s="312" t="s">
        <v>299</v>
      </c>
      <c r="R19" s="312"/>
      <c r="S19" s="316" t="s">
        <v>551</v>
      </c>
      <c r="T19" s="81"/>
      <c r="U19" s="81"/>
      <c r="V19" s="81"/>
      <c r="W19" s="81"/>
      <c r="X19" s="81"/>
      <c r="Y19" s="81"/>
    </row>
    <row r="20" spans="1:28" s="79" customFormat="1" ht="180.75" customHeight="1" x14ac:dyDescent="0.2">
      <c r="A20" s="312"/>
      <c r="B20" s="312"/>
      <c r="C20" s="315"/>
      <c r="D20" s="312"/>
      <c r="E20" s="312"/>
      <c r="F20" s="312"/>
      <c r="G20" s="312"/>
      <c r="H20" s="312"/>
      <c r="I20" s="312"/>
      <c r="J20" s="312"/>
      <c r="K20" s="312"/>
      <c r="L20" s="312"/>
      <c r="M20" s="312"/>
      <c r="N20" s="312"/>
      <c r="O20" s="312"/>
      <c r="P20" s="312"/>
      <c r="Q20" s="85" t="s">
        <v>297</v>
      </c>
      <c r="R20" s="86" t="s">
        <v>298</v>
      </c>
      <c r="S20" s="316"/>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8" zoomScale="80" zoomScaleNormal="60" zoomScaleSheetLayoutView="80" workbookViewId="0">
      <selection activeCell="F25" sqref="F25"/>
    </sheetView>
  </sheetViews>
  <sheetFormatPr defaultColWidth="10.7109375" defaultRowHeight="15.75" x14ac:dyDescent="0.25"/>
  <cols>
    <col min="1" max="1" width="9.5703125" style="26" customWidth="1"/>
    <col min="2" max="3" width="15.7109375" style="26" customWidth="1"/>
    <col min="4" max="4" width="17.28515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14" customFormat="1" x14ac:dyDescent="0.2">
      <c r="A7" s="78"/>
    </row>
    <row r="8" spans="1:20" s="14" customFormat="1" ht="18.75" x14ac:dyDescent="0.2">
      <c r="A8" s="313" t="s">
        <v>7</v>
      </c>
      <c r="B8" s="313"/>
      <c r="C8" s="313"/>
      <c r="D8" s="313"/>
      <c r="E8" s="313"/>
      <c r="F8" s="313"/>
      <c r="G8" s="313"/>
      <c r="H8" s="313"/>
      <c r="I8" s="313"/>
      <c r="J8" s="313"/>
      <c r="K8" s="313"/>
      <c r="L8" s="313"/>
      <c r="M8" s="313"/>
      <c r="N8" s="313"/>
      <c r="O8" s="313"/>
      <c r="P8" s="313"/>
      <c r="Q8" s="313"/>
      <c r="R8" s="313"/>
      <c r="S8" s="313"/>
      <c r="T8" s="313"/>
    </row>
    <row r="9" spans="1:20" s="14"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14" customFormat="1" ht="18.75" customHeight="1" x14ac:dyDescent="0.2">
      <c r="A10" s="311" t="str">
        <f>'1. паспорт местоположение'!A9:C9</f>
        <v xml:space="preserve">Акционерное общество "Западная энергетическая компания" </v>
      </c>
      <c r="B10" s="311"/>
      <c r="C10" s="311"/>
      <c r="D10" s="311"/>
      <c r="E10" s="311"/>
      <c r="F10" s="311"/>
      <c r="G10" s="311"/>
      <c r="H10" s="311"/>
      <c r="I10" s="311"/>
      <c r="J10" s="311"/>
      <c r="K10" s="311"/>
      <c r="L10" s="311"/>
      <c r="M10" s="311"/>
      <c r="N10" s="311"/>
      <c r="O10" s="311"/>
      <c r="P10" s="311"/>
      <c r="Q10" s="311"/>
      <c r="R10" s="311"/>
      <c r="S10" s="311"/>
      <c r="T10" s="311"/>
    </row>
    <row r="11" spans="1:20" s="14" customFormat="1" ht="18.75" customHeight="1" x14ac:dyDescent="0.2">
      <c r="A11" s="317" t="s">
        <v>6</v>
      </c>
      <c r="B11" s="317"/>
      <c r="C11" s="317"/>
      <c r="D11" s="317"/>
      <c r="E11" s="317"/>
      <c r="F11" s="317"/>
      <c r="G11" s="317"/>
      <c r="H11" s="317"/>
      <c r="I11" s="317"/>
      <c r="J11" s="317"/>
      <c r="K11" s="317"/>
      <c r="L11" s="317"/>
      <c r="M11" s="317"/>
      <c r="N11" s="317"/>
      <c r="O11" s="317"/>
      <c r="P11" s="317"/>
      <c r="Q11" s="317"/>
      <c r="R11" s="317"/>
      <c r="S11" s="317"/>
      <c r="T11" s="317"/>
    </row>
    <row r="12" spans="1:20" s="14"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14" customFormat="1" ht="18.75" customHeight="1" x14ac:dyDescent="0.2">
      <c r="A13" s="311" t="str">
        <f>'1. паспорт местоположение'!A12:C12</f>
        <v>О 24-01</v>
      </c>
      <c r="B13" s="311"/>
      <c r="C13" s="311"/>
      <c r="D13" s="311"/>
      <c r="E13" s="311"/>
      <c r="F13" s="311"/>
      <c r="G13" s="311"/>
      <c r="H13" s="311"/>
      <c r="I13" s="311"/>
      <c r="J13" s="311"/>
      <c r="K13" s="311"/>
      <c r="L13" s="311"/>
      <c r="M13" s="311"/>
      <c r="N13" s="311"/>
      <c r="O13" s="311"/>
      <c r="P13" s="311"/>
      <c r="Q13" s="311"/>
      <c r="R13" s="311"/>
      <c r="S13" s="311"/>
      <c r="T13" s="311"/>
    </row>
    <row r="14" spans="1:20" s="14" customFormat="1" ht="18.75" customHeight="1" x14ac:dyDescent="0.2">
      <c r="A14" s="317" t="s">
        <v>5</v>
      </c>
      <c r="B14" s="317"/>
      <c r="C14" s="317"/>
      <c r="D14" s="317"/>
      <c r="E14" s="317"/>
      <c r="F14" s="317"/>
      <c r="G14" s="317"/>
      <c r="H14" s="317"/>
      <c r="I14" s="317"/>
      <c r="J14" s="317"/>
      <c r="K14" s="317"/>
      <c r="L14" s="317"/>
      <c r="M14" s="317"/>
      <c r="N14" s="317"/>
      <c r="O14" s="317"/>
      <c r="P14" s="317"/>
      <c r="Q14" s="317"/>
      <c r="R14" s="317"/>
      <c r="S14" s="317"/>
      <c r="T14" s="317"/>
    </row>
    <row r="15" spans="1:20" s="14"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79" customFormat="1" x14ac:dyDescent="0.2">
      <c r="A16" s="311" t="str">
        <f>'1. паспорт местоположение'!A15:C15</f>
        <v>Модернизация устройств релейных защит и автоматики (РЗА) ПС 110 "Ижевская"</v>
      </c>
      <c r="B16" s="311"/>
      <c r="C16" s="311"/>
      <c r="D16" s="311"/>
      <c r="E16" s="311"/>
      <c r="F16" s="311"/>
      <c r="G16" s="311"/>
      <c r="H16" s="311"/>
      <c r="I16" s="311"/>
      <c r="J16" s="311"/>
      <c r="K16" s="311"/>
      <c r="L16" s="311"/>
      <c r="M16" s="311"/>
      <c r="N16" s="311"/>
      <c r="O16" s="311"/>
      <c r="P16" s="311"/>
      <c r="Q16" s="311"/>
      <c r="R16" s="311"/>
      <c r="S16" s="311"/>
      <c r="T16" s="311"/>
    </row>
    <row r="17" spans="1:113" s="79" customFormat="1" ht="15" customHeight="1" x14ac:dyDescent="0.2">
      <c r="A17" s="317" t="s">
        <v>4</v>
      </c>
      <c r="B17" s="317"/>
      <c r="C17" s="317"/>
      <c r="D17" s="317"/>
      <c r="E17" s="317"/>
      <c r="F17" s="317"/>
      <c r="G17" s="317"/>
      <c r="H17" s="317"/>
      <c r="I17" s="317"/>
      <c r="J17" s="317"/>
      <c r="K17" s="317"/>
      <c r="L17" s="317"/>
      <c r="M17" s="317"/>
      <c r="N17" s="317"/>
      <c r="O17" s="317"/>
      <c r="P17" s="317"/>
      <c r="Q17" s="317"/>
      <c r="R17" s="317"/>
      <c r="S17" s="317"/>
      <c r="T17" s="317"/>
    </row>
    <row r="18" spans="1:113" s="79"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79" customFormat="1" ht="15" customHeight="1" x14ac:dyDescent="0.2">
      <c r="A19" s="335" t="s">
        <v>384</v>
      </c>
      <c r="B19" s="335"/>
      <c r="C19" s="335"/>
      <c r="D19" s="335"/>
      <c r="E19" s="335"/>
      <c r="F19" s="335"/>
      <c r="G19" s="335"/>
      <c r="H19" s="335"/>
      <c r="I19" s="335"/>
      <c r="J19" s="335"/>
      <c r="K19" s="335"/>
      <c r="L19" s="335"/>
      <c r="M19" s="335"/>
      <c r="N19" s="335"/>
      <c r="O19" s="335"/>
      <c r="P19" s="335"/>
      <c r="Q19" s="335"/>
      <c r="R19" s="335"/>
      <c r="S19" s="335"/>
      <c r="T19" s="335"/>
    </row>
    <row r="20" spans="1:113" s="27"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29" t="s">
        <v>3</v>
      </c>
      <c r="B21" s="322" t="s">
        <v>621</v>
      </c>
      <c r="C21" s="323"/>
      <c r="D21" s="326" t="s">
        <v>116</v>
      </c>
      <c r="E21" s="322" t="s">
        <v>412</v>
      </c>
      <c r="F21" s="323"/>
      <c r="G21" s="322" t="s">
        <v>238</v>
      </c>
      <c r="H21" s="323"/>
      <c r="I21" s="322" t="s">
        <v>115</v>
      </c>
      <c r="J21" s="323"/>
      <c r="K21" s="326" t="s">
        <v>114</v>
      </c>
      <c r="L21" s="322" t="s">
        <v>113</v>
      </c>
      <c r="M21" s="323"/>
      <c r="N21" s="322" t="s">
        <v>440</v>
      </c>
      <c r="O21" s="323"/>
      <c r="P21" s="326" t="s">
        <v>112</v>
      </c>
      <c r="Q21" s="332" t="s">
        <v>111</v>
      </c>
      <c r="R21" s="333"/>
      <c r="S21" s="332" t="s">
        <v>110</v>
      </c>
      <c r="T21" s="334"/>
    </row>
    <row r="22" spans="1:113" ht="204.75" customHeight="1" x14ac:dyDescent="0.25">
      <c r="A22" s="330"/>
      <c r="B22" s="324"/>
      <c r="C22" s="325"/>
      <c r="D22" s="328"/>
      <c r="E22" s="324"/>
      <c r="F22" s="325"/>
      <c r="G22" s="324"/>
      <c r="H22" s="325"/>
      <c r="I22" s="324"/>
      <c r="J22" s="325"/>
      <c r="K22" s="327"/>
      <c r="L22" s="324"/>
      <c r="M22" s="325"/>
      <c r="N22" s="324"/>
      <c r="O22" s="325"/>
      <c r="P22" s="327"/>
      <c r="Q22" s="54" t="s">
        <v>109</v>
      </c>
      <c r="R22" s="54" t="s">
        <v>383</v>
      </c>
      <c r="S22" s="54" t="s">
        <v>108</v>
      </c>
      <c r="T22" s="54" t="s">
        <v>107</v>
      </c>
    </row>
    <row r="23" spans="1:113" ht="51.75" customHeight="1" x14ac:dyDescent="0.25">
      <c r="A23" s="331"/>
      <c r="B23" s="54" t="s">
        <v>105</v>
      </c>
      <c r="C23" s="54" t="s">
        <v>106</v>
      </c>
      <c r="D23" s="327"/>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26.25" customHeight="1" x14ac:dyDescent="0.25">
      <c r="A25" s="67"/>
      <c r="B25" s="273"/>
      <c r="C25" s="273"/>
      <c r="D25" s="67"/>
      <c r="E25" s="67"/>
      <c r="F25" s="67"/>
      <c r="G25" s="67"/>
      <c r="H25" s="67"/>
      <c r="I25" s="67"/>
      <c r="J25" s="68"/>
      <c r="K25" s="67"/>
      <c r="L25" s="67"/>
      <c r="M25" s="67"/>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1" t="s">
        <v>418</v>
      </c>
      <c r="C28" s="321"/>
      <c r="D28" s="321"/>
      <c r="E28" s="321"/>
      <c r="F28" s="321"/>
      <c r="G28" s="321"/>
      <c r="H28" s="321"/>
      <c r="I28" s="321"/>
      <c r="J28" s="321"/>
      <c r="K28" s="321"/>
      <c r="L28" s="321"/>
      <c r="M28" s="321"/>
      <c r="N28" s="321"/>
      <c r="O28" s="321"/>
      <c r="P28" s="321"/>
      <c r="Q28" s="321"/>
      <c r="R28" s="321"/>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3" t="s">
        <v>7</v>
      </c>
      <c r="F7" s="313"/>
      <c r="G7" s="313"/>
      <c r="H7" s="313"/>
      <c r="I7" s="313"/>
      <c r="J7" s="313"/>
      <c r="K7" s="313"/>
      <c r="L7" s="313"/>
      <c r="M7" s="313"/>
      <c r="N7" s="313"/>
      <c r="O7" s="313"/>
      <c r="P7" s="313"/>
      <c r="Q7" s="313"/>
      <c r="R7" s="313"/>
      <c r="S7" s="313"/>
      <c r="T7" s="313"/>
      <c r="U7" s="313"/>
      <c r="V7" s="313"/>
      <c r="W7" s="313"/>
      <c r="X7" s="313"/>
      <c r="Y7" s="313"/>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11" t="str">
        <f>'1. паспорт местоположение'!A9</f>
        <v xml:space="preserve">Акционерное общество "Западная энергетическая компания" </v>
      </c>
      <c r="F9" s="311"/>
      <c r="G9" s="311"/>
      <c r="H9" s="311"/>
      <c r="I9" s="311"/>
      <c r="J9" s="311"/>
      <c r="K9" s="311"/>
      <c r="L9" s="311"/>
      <c r="M9" s="311"/>
      <c r="N9" s="311"/>
      <c r="O9" s="311"/>
      <c r="P9" s="311"/>
      <c r="Q9" s="311"/>
      <c r="R9" s="311"/>
      <c r="S9" s="311"/>
      <c r="T9" s="311"/>
      <c r="U9" s="311"/>
      <c r="V9" s="311"/>
      <c r="W9" s="311"/>
      <c r="X9" s="311"/>
      <c r="Y9" s="311"/>
    </row>
    <row r="10" spans="1:27" s="14" customFormat="1" ht="18.75" customHeight="1" x14ac:dyDescent="0.2">
      <c r="E10" s="317" t="s">
        <v>6</v>
      </c>
      <c r="F10" s="317"/>
      <c r="G10" s="317"/>
      <c r="H10" s="317"/>
      <c r="I10" s="317"/>
      <c r="J10" s="317"/>
      <c r="K10" s="317"/>
      <c r="L10" s="317"/>
      <c r="M10" s="317"/>
      <c r="N10" s="317"/>
      <c r="O10" s="317"/>
      <c r="P10" s="317"/>
      <c r="Q10" s="317"/>
      <c r="R10" s="317"/>
      <c r="S10" s="317"/>
      <c r="T10" s="317"/>
      <c r="U10" s="317"/>
      <c r="V10" s="317"/>
      <c r="W10" s="317"/>
      <c r="X10" s="317"/>
      <c r="Y10" s="317"/>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11" t="str">
        <f>'1. паспорт местоположение'!A12</f>
        <v>О 24-01</v>
      </c>
      <c r="F12" s="311"/>
      <c r="G12" s="311"/>
      <c r="H12" s="311"/>
      <c r="I12" s="311"/>
      <c r="J12" s="311"/>
      <c r="K12" s="311"/>
      <c r="L12" s="311"/>
      <c r="M12" s="311"/>
      <c r="N12" s="311"/>
      <c r="O12" s="311"/>
      <c r="P12" s="311"/>
      <c r="Q12" s="311"/>
      <c r="R12" s="311"/>
      <c r="S12" s="311"/>
      <c r="T12" s="311"/>
      <c r="U12" s="311"/>
      <c r="V12" s="311"/>
      <c r="W12" s="311"/>
      <c r="X12" s="311"/>
      <c r="Y12" s="311"/>
    </row>
    <row r="13" spans="1:27" s="14" customFormat="1" ht="18.75" customHeight="1" x14ac:dyDescent="0.2">
      <c r="E13" s="317" t="s">
        <v>5</v>
      </c>
      <c r="F13" s="317"/>
      <c r="G13" s="317"/>
      <c r="H13" s="317"/>
      <c r="I13" s="317"/>
      <c r="J13" s="317"/>
      <c r="K13" s="317"/>
      <c r="L13" s="317"/>
      <c r="M13" s="317"/>
      <c r="N13" s="317"/>
      <c r="O13" s="317"/>
      <c r="P13" s="317"/>
      <c r="Q13" s="317"/>
      <c r="R13" s="317"/>
      <c r="S13" s="317"/>
      <c r="T13" s="317"/>
      <c r="U13" s="317"/>
      <c r="V13" s="317"/>
      <c r="W13" s="317"/>
      <c r="X13" s="317"/>
      <c r="Y13" s="317"/>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11" t="str">
        <f>'1. паспорт местоположение'!A15</f>
        <v>Модернизация устройств релейных защит и автоматики (РЗА) ПС 110 "Ижевская"</v>
      </c>
      <c r="F15" s="311"/>
      <c r="G15" s="311"/>
      <c r="H15" s="311"/>
      <c r="I15" s="311"/>
      <c r="J15" s="311"/>
      <c r="K15" s="311"/>
      <c r="L15" s="311"/>
      <c r="M15" s="311"/>
      <c r="N15" s="311"/>
      <c r="O15" s="311"/>
      <c r="P15" s="311"/>
      <c r="Q15" s="311"/>
      <c r="R15" s="311"/>
      <c r="S15" s="311"/>
      <c r="T15" s="311"/>
      <c r="U15" s="311"/>
      <c r="V15" s="311"/>
      <c r="W15" s="311"/>
      <c r="X15" s="311"/>
      <c r="Y15" s="311"/>
    </row>
    <row r="16" spans="1:27" s="79" customFormat="1" ht="15" customHeight="1" x14ac:dyDescent="0.2">
      <c r="E16" s="317" t="s">
        <v>4</v>
      </c>
      <c r="F16" s="317"/>
      <c r="G16" s="317"/>
      <c r="H16" s="317"/>
      <c r="I16" s="317"/>
      <c r="J16" s="317"/>
      <c r="K16" s="317"/>
      <c r="L16" s="317"/>
      <c r="M16" s="317"/>
      <c r="N16" s="317"/>
      <c r="O16" s="317"/>
      <c r="P16" s="317"/>
      <c r="Q16" s="317"/>
      <c r="R16" s="317"/>
      <c r="S16" s="317"/>
      <c r="T16" s="317"/>
      <c r="U16" s="317"/>
      <c r="V16" s="317"/>
      <c r="W16" s="317"/>
      <c r="X16" s="317"/>
      <c r="Y16" s="317"/>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25">
      <c r="A19" s="335" t="s">
        <v>386</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row>
    <row r="20" spans="1:27" s="27" customFormat="1" ht="21" customHeight="1" x14ac:dyDescent="0.25"/>
    <row r="21" spans="1:27" ht="15.75" customHeight="1" x14ac:dyDescent="0.25">
      <c r="A21" s="326" t="s">
        <v>3</v>
      </c>
      <c r="B21" s="322" t="s">
        <v>393</v>
      </c>
      <c r="C21" s="323"/>
      <c r="D21" s="322" t="s">
        <v>395</v>
      </c>
      <c r="E21" s="323"/>
      <c r="F21" s="332" t="s">
        <v>88</v>
      </c>
      <c r="G21" s="334"/>
      <c r="H21" s="334"/>
      <c r="I21" s="333"/>
      <c r="J21" s="326" t="s">
        <v>396</v>
      </c>
      <c r="K21" s="322" t="s">
        <v>397</v>
      </c>
      <c r="L21" s="323"/>
      <c r="M21" s="322" t="s">
        <v>398</v>
      </c>
      <c r="N21" s="323"/>
      <c r="O21" s="322" t="s">
        <v>385</v>
      </c>
      <c r="P21" s="323"/>
      <c r="Q21" s="322" t="s">
        <v>121</v>
      </c>
      <c r="R21" s="323"/>
      <c r="S21" s="326" t="s">
        <v>120</v>
      </c>
      <c r="T21" s="326" t="s">
        <v>399</v>
      </c>
      <c r="U21" s="326" t="s">
        <v>394</v>
      </c>
      <c r="V21" s="322" t="s">
        <v>119</v>
      </c>
      <c r="W21" s="323"/>
      <c r="X21" s="332" t="s">
        <v>111</v>
      </c>
      <c r="Y21" s="334"/>
      <c r="Z21" s="332" t="s">
        <v>110</v>
      </c>
      <c r="AA21" s="334"/>
    </row>
    <row r="22" spans="1:27" ht="216" customHeight="1" x14ac:dyDescent="0.25">
      <c r="A22" s="328"/>
      <c r="B22" s="324"/>
      <c r="C22" s="325"/>
      <c r="D22" s="324"/>
      <c r="E22" s="325"/>
      <c r="F22" s="332" t="s">
        <v>118</v>
      </c>
      <c r="G22" s="333"/>
      <c r="H22" s="332" t="s">
        <v>117</v>
      </c>
      <c r="I22" s="333"/>
      <c r="J22" s="327"/>
      <c r="K22" s="324"/>
      <c r="L22" s="325"/>
      <c r="M22" s="324"/>
      <c r="N22" s="325"/>
      <c r="O22" s="324"/>
      <c r="P22" s="325"/>
      <c r="Q22" s="324"/>
      <c r="R22" s="325"/>
      <c r="S22" s="327"/>
      <c r="T22" s="327"/>
      <c r="U22" s="327"/>
      <c r="V22" s="324"/>
      <c r="W22" s="325"/>
      <c r="X22" s="54" t="s">
        <v>109</v>
      </c>
      <c r="Y22" s="54" t="s">
        <v>383</v>
      </c>
      <c r="Z22" s="54" t="s">
        <v>108</v>
      </c>
      <c r="AA22" s="54" t="s">
        <v>107</v>
      </c>
    </row>
    <row r="23" spans="1:27" ht="60" customHeight="1" x14ac:dyDescent="0.25">
      <c r="A23" s="327"/>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2"/>
      <c r="B25" s="69"/>
      <c r="C25" s="252"/>
      <c r="D25" s="252"/>
      <c r="E25" s="252"/>
      <c r="F25" s="252"/>
      <c r="G25" s="252"/>
      <c r="H25" s="252"/>
      <c r="I25" s="252"/>
      <c r="J25" s="252"/>
      <c r="K25" s="252"/>
      <c r="L25" s="252"/>
      <c r="M25" s="252"/>
      <c r="N25" s="252"/>
      <c r="O25" s="252"/>
      <c r="P25" s="252"/>
      <c r="Q25" s="252"/>
      <c r="R25" s="252"/>
      <c r="S25" s="252"/>
      <c r="T25" s="67"/>
      <c r="U25" s="67"/>
      <c r="V25" s="67"/>
      <c r="W25" s="67"/>
      <c r="X25" s="67"/>
      <c r="Y25" s="67"/>
      <c r="Z25" s="67"/>
      <c r="AA25" s="67"/>
    </row>
    <row r="26" spans="1:27" s="30" customFormat="1" ht="19.5" customHeight="1" x14ac:dyDescent="0.2">
      <c r="A26" s="257"/>
      <c r="B26" s="256"/>
      <c r="C26" s="254"/>
      <c r="D26" s="253"/>
      <c r="E26" s="254"/>
      <c r="F26" s="256"/>
      <c r="G26" s="257"/>
      <c r="H26" s="257"/>
      <c r="I26" s="257"/>
      <c r="J26" s="257"/>
      <c r="K26" s="253"/>
      <c r="L26" s="255"/>
      <c r="M26" s="256"/>
      <c r="N26" s="257"/>
      <c r="O26" s="253"/>
      <c r="P26" s="257"/>
      <c r="Q26" s="253"/>
      <c r="R26" s="253"/>
      <c r="S26" s="253"/>
      <c r="T26" s="253"/>
      <c r="U26" s="253"/>
      <c r="V26" s="253"/>
      <c r="W26" s="253"/>
      <c r="X26" s="253"/>
      <c r="Y26" s="253"/>
      <c r="Z26" s="253"/>
      <c r="AA26" s="253"/>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4" sqref="C24"/>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4" t="str">
        <f>'1. паспорт местоположение'!A5:C5</f>
        <v>Год раскрытия информации: 2024 год</v>
      </c>
      <c r="B5" s="304"/>
      <c r="C5" s="304"/>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3" t="s">
        <v>7</v>
      </c>
      <c r="B7" s="313"/>
      <c r="C7" s="313"/>
      <c r="D7" s="80"/>
      <c r="E7" s="80"/>
      <c r="F7" s="80"/>
      <c r="G7" s="80"/>
      <c r="H7" s="80"/>
      <c r="I7" s="80"/>
      <c r="J7" s="80"/>
      <c r="K7" s="80"/>
      <c r="L7" s="80"/>
      <c r="M7" s="80"/>
      <c r="N7" s="80"/>
      <c r="O7" s="80"/>
      <c r="P7" s="80"/>
      <c r="Q7" s="80"/>
      <c r="R7" s="80"/>
      <c r="S7" s="80"/>
      <c r="T7" s="80"/>
      <c r="U7" s="80"/>
    </row>
    <row r="8" spans="1:29" s="14" customFormat="1" ht="18.75" x14ac:dyDescent="0.2">
      <c r="A8" s="313"/>
      <c r="B8" s="313"/>
      <c r="C8" s="313"/>
      <c r="D8" s="91"/>
      <c r="E8" s="91"/>
      <c r="F8" s="91"/>
      <c r="G8" s="91"/>
      <c r="H8" s="80"/>
      <c r="I8" s="80"/>
      <c r="J8" s="80"/>
      <c r="K8" s="80"/>
      <c r="L8" s="80"/>
      <c r="M8" s="80"/>
      <c r="N8" s="80"/>
      <c r="O8" s="80"/>
      <c r="P8" s="80"/>
      <c r="Q8" s="80"/>
      <c r="R8" s="80"/>
      <c r="S8" s="80"/>
      <c r="T8" s="80"/>
      <c r="U8" s="80"/>
    </row>
    <row r="9" spans="1:29" s="14" customFormat="1" ht="18.75" x14ac:dyDescent="0.2">
      <c r="A9" s="311" t="str">
        <f>'1. паспорт местоположение'!A9:C9</f>
        <v xml:space="preserve">Акционерное общество "Западная энергетическая компания" </v>
      </c>
      <c r="B9" s="311"/>
      <c r="C9" s="311"/>
      <c r="D9" s="82"/>
      <c r="E9" s="82"/>
      <c r="F9" s="82"/>
      <c r="G9" s="82"/>
      <c r="H9" s="80"/>
      <c r="I9" s="80"/>
      <c r="J9" s="80"/>
      <c r="K9" s="80"/>
      <c r="L9" s="80"/>
      <c r="M9" s="80"/>
      <c r="N9" s="80"/>
      <c r="O9" s="80"/>
      <c r="P9" s="80"/>
      <c r="Q9" s="80"/>
      <c r="R9" s="80"/>
      <c r="S9" s="80"/>
      <c r="T9" s="80"/>
      <c r="U9" s="80"/>
    </row>
    <row r="10" spans="1:29" s="14" customFormat="1" ht="18.75" x14ac:dyDescent="0.2">
      <c r="A10" s="317" t="s">
        <v>6</v>
      </c>
      <c r="B10" s="317"/>
      <c r="C10" s="317"/>
      <c r="D10" s="83"/>
      <c r="E10" s="83"/>
      <c r="F10" s="83"/>
      <c r="G10" s="83"/>
      <c r="H10" s="80"/>
      <c r="I10" s="80"/>
      <c r="J10" s="80"/>
      <c r="K10" s="80"/>
      <c r="L10" s="80"/>
      <c r="M10" s="80"/>
      <c r="N10" s="80"/>
      <c r="O10" s="80"/>
      <c r="P10" s="80"/>
      <c r="Q10" s="80"/>
      <c r="R10" s="80"/>
      <c r="S10" s="80"/>
      <c r="T10" s="80"/>
      <c r="U10" s="80"/>
    </row>
    <row r="11" spans="1:29" s="14" customFormat="1" ht="18.75" x14ac:dyDescent="0.2">
      <c r="A11" s="313"/>
      <c r="B11" s="313"/>
      <c r="C11" s="313"/>
      <c r="D11" s="91"/>
      <c r="E11" s="91"/>
      <c r="F11" s="91"/>
      <c r="G11" s="91"/>
      <c r="H11" s="80"/>
      <c r="I11" s="80"/>
      <c r="J11" s="80"/>
      <c r="K11" s="80"/>
      <c r="L11" s="80"/>
      <c r="M11" s="80"/>
      <c r="N11" s="80"/>
      <c r="O11" s="80"/>
      <c r="P11" s="80"/>
      <c r="Q11" s="80"/>
      <c r="R11" s="80"/>
      <c r="S11" s="80"/>
      <c r="T11" s="80"/>
      <c r="U11" s="80"/>
    </row>
    <row r="12" spans="1:29" s="14" customFormat="1" ht="18.75" x14ac:dyDescent="0.2">
      <c r="A12" s="311" t="str">
        <f>'1. паспорт местоположение'!A12:C12</f>
        <v>О 24-01</v>
      </c>
      <c r="B12" s="311"/>
      <c r="C12" s="311"/>
      <c r="D12" s="82"/>
      <c r="E12" s="82"/>
      <c r="F12" s="82"/>
      <c r="G12" s="82"/>
      <c r="H12" s="80"/>
      <c r="I12" s="80"/>
      <c r="J12" s="80"/>
      <c r="K12" s="80"/>
      <c r="L12" s="80"/>
      <c r="M12" s="80"/>
      <c r="N12" s="80"/>
      <c r="O12" s="80"/>
      <c r="P12" s="80"/>
      <c r="Q12" s="80"/>
      <c r="R12" s="80"/>
      <c r="S12" s="80"/>
      <c r="T12" s="80"/>
      <c r="U12" s="80"/>
    </row>
    <row r="13" spans="1:29" s="14" customFormat="1" ht="18.75" x14ac:dyDescent="0.2">
      <c r="A13" s="317" t="s">
        <v>5</v>
      </c>
      <c r="B13" s="317"/>
      <c r="C13" s="317"/>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8"/>
      <c r="B14" s="318"/>
      <c r="C14" s="318"/>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7" t="str">
        <f>'1. паспорт местоположение'!A15:C15</f>
        <v>Модернизация устройств релейных защит и автоматики (РЗА) ПС 110 "Ижевская"</v>
      </c>
      <c r="B15" s="337"/>
      <c r="C15" s="337"/>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7" t="s">
        <v>4</v>
      </c>
      <c r="B16" s="317"/>
      <c r="C16" s="317"/>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8"/>
      <c r="B17" s="318"/>
      <c r="C17" s="318"/>
      <c r="D17" s="81"/>
      <c r="E17" s="81"/>
      <c r="F17" s="81"/>
      <c r="G17" s="81"/>
      <c r="H17" s="81"/>
      <c r="I17" s="81"/>
      <c r="J17" s="81"/>
      <c r="K17" s="81"/>
      <c r="L17" s="81"/>
      <c r="M17" s="81"/>
      <c r="N17" s="81"/>
      <c r="O17" s="81"/>
      <c r="P17" s="81"/>
      <c r="Q17" s="81"/>
      <c r="R17" s="81"/>
    </row>
    <row r="18" spans="1:21" s="79" customFormat="1" ht="27.75" customHeight="1" x14ac:dyDescent="0.2">
      <c r="A18" s="319" t="s">
        <v>378</v>
      </c>
      <c r="B18" s="319"/>
      <c r="C18" s="319"/>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606</v>
      </c>
      <c r="D22" s="83"/>
      <c r="E22" s="83"/>
      <c r="F22" s="81"/>
      <c r="G22" s="81"/>
      <c r="H22" s="81"/>
      <c r="I22" s="81"/>
      <c r="J22" s="81"/>
      <c r="K22" s="81"/>
      <c r="L22" s="81"/>
      <c r="M22" s="81"/>
      <c r="N22" s="81"/>
      <c r="O22" s="81"/>
      <c r="P22" s="81"/>
    </row>
    <row r="23" spans="1:21" ht="102.75" customHeight="1" x14ac:dyDescent="0.25">
      <c r="A23" s="93" t="s">
        <v>61</v>
      </c>
      <c r="B23" s="94" t="s">
        <v>58</v>
      </c>
      <c r="C23" s="95" t="s">
        <v>616</v>
      </c>
    </row>
    <row r="24" spans="1:21" ht="119.25" customHeight="1" x14ac:dyDescent="0.25">
      <c r="A24" s="93" t="s">
        <v>60</v>
      </c>
      <c r="B24" s="94" t="s">
        <v>410</v>
      </c>
      <c r="C24" s="25" t="s">
        <v>617</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615</v>
      </c>
    </row>
    <row r="28" spans="1:21" ht="25.5" customHeight="1" x14ac:dyDescent="0.25">
      <c r="A28" s="93" t="s">
        <v>54</v>
      </c>
      <c r="B28" s="94" t="s">
        <v>55</v>
      </c>
      <c r="C28" s="95">
        <v>2025</v>
      </c>
    </row>
    <row r="29" spans="1:21" ht="24.75" customHeight="1" x14ac:dyDescent="0.25">
      <c r="A29" s="93" t="s">
        <v>52</v>
      </c>
      <c r="B29" s="92" t="s">
        <v>53</v>
      </c>
      <c r="C29" s="95">
        <v>2026</v>
      </c>
    </row>
    <row r="30" spans="1:21" ht="22.5" customHeight="1" x14ac:dyDescent="0.25">
      <c r="A30" s="93" t="s">
        <v>70</v>
      </c>
      <c r="B30" s="92" t="s">
        <v>51</v>
      </c>
      <c r="C30" s="92" t="s">
        <v>607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80"/>
      <c r="AB6" s="8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80"/>
      <c r="AB7" s="80"/>
    </row>
    <row r="8" spans="1:28" ht="15.75" x14ac:dyDescent="0.25">
      <c r="A8" s="311" t="str">
        <f>'1. паспорт местоположение'!A9:C9</f>
        <v xml:space="preserve">Акционерное общество "Западная энергетическая компания" </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82"/>
      <c r="AB8" s="82"/>
    </row>
    <row r="9" spans="1:28" ht="15.75"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83"/>
      <c r="AB9" s="83"/>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80"/>
      <c r="AB10" s="80"/>
    </row>
    <row r="11" spans="1:28" ht="15.75" x14ac:dyDescent="0.25">
      <c r="A11" s="311" t="str">
        <f>'1. паспорт местоположение'!A12:C12</f>
        <v>О 24-01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82"/>
      <c r="AB11" s="82"/>
    </row>
    <row r="12" spans="1:28" ht="15.75"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83"/>
      <c r="AB12" s="83"/>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97"/>
      <c r="AB13" s="97"/>
    </row>
    <row r="14" spans="1:28" ht="15.75" x14ac:dyDescent="0.25">
      <c r="A14" s="311" t="str">
        <f>'1. паспорт местоположение'!A15:C15</f>
        <v>Модернизация устройств релейных защит и автоматики (РЗА) ПС 110 "Ижевская"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82"/>
      <c r="AB14" s="82"/>
    </row>
    <row r="15" spans="1:28" ht="15.75"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83"/>
      <c r="AB15" s="83"/>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98"/>
      <c r="AB16" s="98"/>
    </row>
    <row r="17" spans="1:2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98"/>
      <c r="AB17" s="98"/>
    </row>
    <row r="18" spans="1:28"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98"/>
      <c r="AB18" s="98"/>
    </row>
    <row r="19" spans="1:2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98"/>
      <c r="AB19" s="98"/>
    </row>
    <row r="20" spans="1:2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98"/>
      <c r="AB20" s="98"/>
    </row>
    <row r="21" spans="1:28" x14ac:dyDescent="0.2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98"/>
      <c r="AB21" s="98"/>
    </row>
    <row r="22" spans="1:28" x14ac:dyDescent="0.25">
      <c r="A22" s="339" t="s">
        <v>409</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99"/>
      <c r="AB22" s="99"/>
    </row>
    <row r="23" spans="1:28" ht="32.25" customHeight="1" x14ac:dyDescent="0.25">
      <c r="A23" s="341" t="s">
        <v>294</v>
      </c>
      <c r="B23" s="342"/>
      <c r="C23" s="342"/>
      <c r="D23" s="342"/>
      <c r="E23" s="342"/>
      <c r="F23" s="342"/>
      <c r="G23" s="342"/>
      <c r="H23" s="342"/>
      <c r="I23" s="342"/>
      <c r="J23" s="342"/>
      <c r="K23" s="342"/>
      <c r="L23" s="343"/>
      <c r="M23" s="340" t="s">
        <v>295</v>
      </c>
      <c r="N23" s="340"/>
      <c r="O23" s="340"/>
      <c r="P23" s="340"/>
      <c r="Q23" s="340"/>
      <c r="R23" s="340"/>
      <c r="S23" s="340"/>
      <c r="T23" s="340"/>
      <c r="U23" s="340"/>
      <c r="V23" s="340"/>
      <c r="W23" s="340"/>
      <c r="X23" s="340"/>
      <c r="Y23" s="340"/>
      <c r="Z23" s="340"/>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3" t="s">
        <v>7</v>
      </c>
      <c r="B7" s="313"/>
      <c r="C7" s="313"/>
      <c r="D7" s="313"/>
      <c r="E7" s="313"/>
      <c r="F7" s="313"/>
      <c r="G7" s="313"/>
      <c r="H7" s="313"/>
      <c r="I7" s="313"/>
      <c r="J7" s="313"/>
      <c r="K7" s="313"/>
      <c r="L7" s="313"/>
      <c r="M7" s="313"/>
      <c r="N7" s="313"/>
      <c r="O7" s="313"/>
      <c r="P7" s="80"/>
      <c r="Q7" s="80"/>
      <c r="R7" s="80"/>
      <c r="S7" s="80"/>
      <c r="T7" s="80"/>
      <c r="U7" s="80"/>
      <c r="V7" s="80"/>
      <c r="W7" s="80"/>
      <c r="X7" s="80"/>
      <c r="Y7" s="80"/>
      <c r="Z7" s="80"/>
    </row>
    <row r="8" spans="1:28" s="14" customFormat="1" ht="18.75" x14ac:dyDescent="0.2">
      <c r="A8" s="313"/>
      <c r="B8" s="313"/>
      <c r="C8" s="313"/>
      <c r="D8" s="313"/>
      <c r="E8" s="313"/>
      <c r="F8" s="313"/>
      <c r="G8" s="313"/>
      <c r="H8" s="313"/>
      <c r="I8" s="313"/>
      <c r="J8" s="313"/>
      <c r="K8" s="313"/>
      <c r="L8" s="313"/>
      <c r="M8" s="313"/>
      <c r="N8" s="313"/>
      <c r="O8" s="313"/>
      <c r="P8" s="80"/>
      <c r="Q8" s="80"/>
      <c r="R8" s="80"/>
      <c r="S8" s="80"/>
      <c r="T8" s="80"/>
      <c r="U8" s="80"/>
      <c r="V8" s="80"/>
      <c r="W8" s="80"/>
      <c r="X8" s="80"/>
      <c r="Y8" s="80"/>
      <c r="Z8" s="80"/>
    </row>
    <row r="9" spans="1:28" s="14" customFormat="1" ht="18.75" x14ac:dyDescent="0.2">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c r="L9" s="311"/>
      <c r="M9" s="311"/>
      <c r="N9" s="311"/>
      <c r="O9" s="311"/>
      <c r="P9" s="80"/>
      <c r="Q9" s="80"/>
      <c r="R9" s="80"/>
      <c r="S9" s="80"/>
      <c r="T9" s="80"/>
      <c r="U9" s="80"/>
      <c r="V9" s="80"/>
      <c r="W9" s="80"/>
      <c r="X9" s="80"/>
      <c r="Y9" s="80"/>
      <c r="Z9" s="80"/>
    </row>
    <row r="10" spans="1:28" s="14" customFormat="1" ht="18.75" x14ac:dyDescent="0.2">
      <c r="A10" s="317" t="s">
        <v>6</v>
      </c>
      <c r="B10" s="317"/>
      <c r="C10" s="317"/>
      <c r="D10" s="317"/>
      <c r="E10" s="317"/>
      <c r="F10" s="317"/>
      <c r="G10" s="317"/>
      <c r="H10" s="317"/>
      <c r="I10" s="317"/>
      <c r="J10" s="317"/>
      <c r="K10" s="317"/>
      <c r="L10" s="317"/>
      <c r="M10" s="317"/>
      <c r="N10" s="317"/>
      <c r="O10" s="317"/>
      <c r="P10" s="80"/>
      <c r="Q10" s="80"/>
      <c r="R10" s="80"/>
      <c r="S10" s="80"/>
      <c r="T10" s="80"/>
      <c r="U10" s="80"/>
      <c r="V10" s="80"/>
      <c r="W10" s="80"/>
      <c r="X10" s="80"/>
      <c r="Y10" s="80"/>
      <c r="Z10" s="80"/>
    </row>
    <row r="11" spans="1:28" s="14" customFormat="1" ht="18.75" x14ac:dyDescent="0.2">
      <c r="A11" s="313"/>
      <c r="B11" s="313"/>
      <c r="C11" s="313"/>
      <c r="D11" s="313"/>
      <c r="E11" s="313"/>
      <c r="F11" s="313"/>
      <c r="G11" s="313"/>
      <c r="H11" s="313"/>
      <c r="I11" s="313"/>
      <c r="J11" s="313"/>
      <c r="K11" s="313"/>
      <c r="L11" s="313"/>
      <c r="M11" s="313"/>
      <c r="N11" s="313"/>
      <c r="O11" s="313"/>
      <c r="P11" s="80"/>
      <c r="Q11" s="80"/>
      <c r="R11" s="80"/>
      <c r="S11" s="80"/>
      <c r="T11" s="80"/>
      <c r="U11" s="80"/>
      <c r="V11" s="80"/>
      <c r="W11" s="80"/>
      <c r="X11" s="80"/>
      <c r="Y11" s="80"/>
      <c r="Z11" s="80"/>
    </row>
    <row r="12" spans="1:28" s="14" customFormat="1" ht="18.75" x14ac:dyDescent="0.2">
      <c r="A12" s="311" t="str">
        <f>'1. паспорт местоположение'!A12:C12</f>
        <v>О 24-01</v>
      </c>
      <c r="B12" s="311"/>
      <c r="C12" s="311"/>
      <c r="D12" s="311"/>
      <c r="E12" s="311"/>
      <c r="F12" s="311"/>
      <c r="G12" s="311"/>
      <c r="H12" s="311"/>
      <c r="I12" s="311"/>
      <c r="J12" s="311"/>
      <c r="K12" s="311"/>
      <c r="L12" s="311"/>
      <c r="M12" s="311"/>
      <c r="N12" s="311"/>
      <c r="O12" s="311"/>
      <c r="P12" s="80"/>
      <c r="Q12" s="80"/>
      <c r="R12" s="80"/>
      <c r="S12" s="80"/>
      <c r="T12" s="80"/>
      <c r="U12" s="80"/>
      <c r="V12" s="80"/>
      <c r="W12" s="80"/>
      <c r="X12" s="80"/>
      <c r="Y12" s="80"/>
      <c r="Z12" s="80"/>
    </row>
    <row r="13" spans="1:28" s="14" customFormat="1" ht="18.75" x14ac:dyDescent="0.2">
      <c r="A13" s="317" t="s">
        <v>5</v>
      </c>
      <c r="B13" s="317"/>
      <c r="C13" s="317"/>
      <c r="D13" s="317"/>
      <c r="E13" s="317"/>
      <c r="F13" s="317"/>
      <c r="G13" s="317"/>
      <c r="H13" s="317"/>
      <c r="I13" s="317"/>
      <c r="J13" s="317"/>
      <c r="K13" s="317"/>
      <c r="L13" s="317"/>
      <c r="M13" s="317"/>
      <c r="N13" s="317"/>
      <c r="O13" s="317"/>
      <c r="P13" s="80"/>
      <c r="Q13" s="80"/>
      <c r="R13" s="80"/>
      <c r="S13" s="80"/>
      <c r="T13" s="80"/>
      <c r="U13" s="80"/>
      <c r="V13" s="80"/>
      <c r="W13" s="80"/>
      <c r="X13" s="80"/>
      <c r="Y13" s="80"/>
      <c r="Z13" s="80"/>
    </row>
    <row r="14" spans="1:28" s="14" customFormat="1" ht="15.75" customHeight="1" x14ac:dyDescent="0.2">
      <c r="A14" s="318"/>
      <c r="B14" s="318"/>
      <c r="C14" s="318"/>
      <c r="D14" s="318"/>
      <c r="E14" s="318"/>
      <c r="F14" s="318"/>
      <c r="G14" s="318"/>
      <c r="H14" s="318"/>
      <c r="I14" s="318"/>
      <c r="J14" s="318"/>
      <c r="K14" s="318"/>
      <c r="L14" s="318"/>
      <c r="M14" s="318"/>
      <c r="N14" s="318"/>
      <c r="O14" s="318"/>
      <c r="P14" s="81"/>
      <c r="Q14" s="81"/>
      <c r="R14" s="81"/>
      <c r="S14" s="81"/>
      <c r="T14" s="81"/>
      <c r="U14" s="81"/>
      <c r="V14" s="81"/>
      <c r="W14" s="81"/>
      <c r="X14" s="81"/>
      <c r="Y14" s="81"/>
      <c r="Z14" s="81"/>
    </row>
    <row r="15" spans="1:28" s="79" customFormat="1" ht="15.75" x14ac:dyDescent="0.2">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c r="L15" s="311"/>
      <c r="M15" s="311"/>
      <c r="N15" s="311"/>
      <c r="O15" s="311"/>
      <c r="P15" s="82"/>
      <c r="Q15" s="82"/>
      <c r="R15" s="82"/>
      <c r="S15" s="82"/>
      <c r="T15" s="82"/>
      <c r="U15" s="82"/>
      <c r="V15" s="82"/>
      <c r="W15" s="82"/>
      <c r="X15" s="82"/>
      <c r="Y15" s="82"/>
      <c r="Z15" s="82"/>
    </row>
    <row r="16" spans="1:28" s="79" customFormat="1" ht="15" customHeight="1" x14ac:dyDescent="0.2">
      <c r="A16" s="317" t="s">
        <v>4</v>
      </c>
      <c r="B16" s="317"/>
      <c r="C16" s="317"/>
      <c r="D16" s="317"/>
      <c r="E16" s="317"/>
      <c r="F16" s="317"/>
      <c r="G16" s="317"/>
      <c r="H16" s="317"/>
      <c r="I16" s="317"/>
      <c r="J16" s="317"/>
      <c r="K16" s="317"/>
      <c r="L16" s="317"/>
      <c r="M16" s="317"/>
      <c r="N16" s="317"/>
      <c r="O16" s="317"/>
      <c r="P16" s="83"/>
      <c r="Q16" s="83"/>
      <c r="R16" s="83"/>
      <c r="S16" s="83"/>
      <c r="T16" s="83"/>
      <c r="U16" s="83"/>
      <c r="V16" s="83"/>
      <c r="W16" s="83"/>
      <c r="X16" s="83"/>
      <c r="Y16" s="83"/>
      <c r="Z16" s="83"/>
    </row>
    <row r="17" spans="1:26" s="79" customFormat="1" ht="15" customHeight="1" x14ac:dyDescent="0.2">
      <c r="A17" s="318"/>
      <c r="B17" s="318"/>
      <c r="C17" s="318"/>
      <c r="D17" s="318"/>
      <c r="E17" s="318"/>
      <c r="F17" s="318"/>
      <c r="G17" s="318"/>
      <c r="H17" s="318"/>
      <c r="I17" s="318"/>
      <c r="J17" s="318"/>
      <c r="K17" s="318"/>
      <c r="L17" s="318"/>
      <c r="M17" s="318"/>
      <c r="N17" s="318"/>
      <c r="O17" s="318"/>
      <c r="P17" s="81"/>
      <c r="Q17" s="81"/>
      <c r="R17" s="81"/>
      <c r="S17" s="81"/>
      <c r="T17" s="81"/>
      <c r="U17" s="81"/>
      <c r="V17" s="81"/>
      <c r="W17" s="81"/>
    </row>
    <row r="18" spans="1:26" s="79" customFormat="1" ht="91.5" customHeight="1" x14ac:dyDescent="0.2">
      <c r="A18" s="348" t="s">
        <v>387</v>
      </c>
      <c r="B18" s="348"/>
      <c r="C18" s="348"/>
      <c r="D18" s="348"/>
      <c r="E18" s="348"/>
      <c r="F18" s="348"/>
      <c r="G18" s="348"/>
      <c r="H18" s="348"/>
      <c r="I18" s="348"/>
      <c r="J18" s="348"/>
      <c r="K18" s="348"/>
      <c r="L18" s="348"/>
      <c r="M18" s="348"/>
      <c r="N18" s="348"/>
      <c r="O18" s="348"/>
      <c r="P18" s="84"/>
      <c r="Q18" s="84"/>
      <c r="R18" s="84"/>
      <c r="S18" s="84"/>
      <c r="T18" s="84"/>
      <c r="U18" s="84"/>
      <c r="V18" s="84"/>
      <c r="W18" s="84"/>
      <c r="X18" s="84"/>
      <c r="Y18" s="84"/>
      <c r="Z18" s="84"/>
    </row>
    <row r="19" spans="1:26" s="79" customFormat="1" ht="78" customHeight="1" x14ac:dyDescent="0.2">
      <c r="A19" s="344" t="s">
        <v>3</v>
      </c>
      <c r="B19" s="344" t="s">
        <v>82</v>
      </c>
      <c r="C19" s="344" t="s">
        <v>81</v>
      </c>
      <c r="D19" s="344" t="s">
        <v>73</v>
      </c>
      <c r="E19" s="345" t="s">
        <v>80</v>
      </c>
      <c r="F19" s="346"/>
      <c r="G19" s="346"/>
      <c r="H19" s="346"/>
      <c r="I19" s="347"/>
      <c r="J19" s="344" t="s">
        <v>79</v>
      </c>
      <c r="K19" s="344"/>
      <c r="L19" s="344"/>
      <c r="M19" s="344"/>
      <c r="N19" s="344"/>
      <c r="O19" s="344"/>
      <c r="P19" s="81"/>
      <c r="Q19" s="81"/>
      <c r="R19" s="81"/>
      <c r="S19" s="81"/>
      <c r="T19" s="81"/>
      <c r="U19" s="81"/>
      <c r="V19" s="81"/>
      <c r="W19" s="81"/>
    </row>
    <row r="20" spans="1:26" s="79" customFormat="1" ht="51" customHeight="1" x14ac:dyDescent="0.2">
      <c r="A20" s="344"/>
      <c r="B20" s="344"/>
      <c r="C20" s="344"/>
      <c r="D20" s="344"/>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workbookViewId="0">
      <selection activeCell="A98" sqref="A98:XFD202"/>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4" t="str">
        <f>'1. паспорт местоположение'!A5:C5</f>
        <v>Год раскрытия информации: 2024 год</v>
      </c>
      <c r="B5" s="364"/>
      <c r="C5" s="364"/>
      <c r="D5" s="364"/>
      <c r="E5" s="364"/>
      <c r="F5" s="364"/>
      <c r="G5" s="364"/>
      <c r="H5" s="364"/>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3" t="s">
        <v>7</v>
      </c>
      <c r="B7" s="313"/>
      <c r="C7" s="313"/>
      <c r="D7" s="313"/>
      <c r="E7" s="313"/>
      <c r="F7" s="313"/>
      <c r="G7" s="313"/>
      <c r="H7" s="313"/>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5" t="s">
        <v>550</v>
      </c>
      <c r="B9" s="335"/>
      <c r="C9" s="335"/>
      <c r="D9" s="335"/>
      <c r="E9" s="335"/>
      <c r="F9" s="335"/>
      <c r="G9" s="335"/>
      <c r="H9" s="335"/>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7" t="s">
        <v>6</v>
      </c>
      <c r="B10" s="317"/>
      <c r="C10" s="317"/>
      <c r="D10" s="317"/>
      <c r="E10" s="317"/>
      <c r="F10" s="317"/>
      <c r="G10" s="317"/>
      <c r="H10" s="317"/>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5" t="s">
        <v>602</v>
      </c>
      <c r="B12" s="335"/>
      <c r="C12" s="335"/>
      <c r="D12" s="335"/>
      <c r="E12" s="335"/>
      <c r="F12" s="335"/>
      <c r="G12" s="335"/>
      <c r="H12" s="335"/>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7" t="s">
        <v>5</v>
      </c>
      <c r="B13" s="317"/>
      <c r="C13" s="317"/>
      <c r="D13" s="317"/>
      <c r="E13" s="317"/>
      <c r="F13" s="317"/>
      <c r="G13" s="317"/>
      <c r="H13" s="317"/>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19" t="str">
        <f>'1. паспорт местоположение'!A15:C15</f>
        <v>Модернизация устройств релейных защит и автоматики (РЗА) ПС 110 "Ижевская"</v>
      </c>
      <c r="B15" s="319"/>
      <c r="C15" s="319"/>
      <c r="D15" s="319"/>
      <c r="E15" s="319"/>
      <c r="F15" s="319"/>
      <c r="G15" s="319"/>
      <c r="H15" s="319"/>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7" t="s">
        <v>4</v>
      </c>
      <c r="B16" s="317"/>
      <c r="C16" s="317"/>
      <c r="D16" s="317"/>
      <c r="E16" s="317"/>
      <c r="F16" s="317"/>
      <c r="G16" s="317"/>
      <c r="H16" s="317"/>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5" t="s">
        <v>388</v>
      </c>
      <c r="B18" s="335"/>
      <c r="C18" s="335"/>
      <c r="D18" s="335"/>
      <c r="E18" s="335"/>
      <c r="F18" s="335"/>
      <c r="G18" s="335"/>
      <c r="H18" s="335"/>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4">
        <f>'6.2. Паспорт фин осв ввод'!C30*1000000</f>
        <v>35745284.177649997</v>
      </c>
    </row>
    <row r="26" spans="1:44" x14ac:dyDescent="0.2">
      <c r="A26" s="192" t="s">
        <v>285</v>
      </c>
      <c r="B26" s="265">
        <v>0</v>
      </c>
    </row>
    <row r="27" spans="1:44" x14ac:dyDescent="0.2">
      <c r="A27" s="192" t="s">
        <v>283</v>
      </c>
      <c r="B27" s="265">
        <v>25</v>
      </c>
      <c r="D27" s="177" t="s">
        <v>286</v>
      </c>
    </row>
    <row r="28" spans="1:44" ht="16.5" thickBot="1" x14ac:dyDescent="0.25">
      <c r="A28" s="263" t="s">
        <v>281</v>
      </c>
      <c r="B28" s="266">
        <v>1</v>
      </c>
      <c r="D28" s="351" t="s">
        <v>284</v>
      </c>
      <c r="E28" s="352"/>
      <c r="F28" s="353"/>
      <c r="G28" s="362" t="str">
        <f>IF(SUM(B89:L89)=0,"не окупается",SUM(B89:L89))</f>
        <v>не окупается</v>
      </c>
      <c r="H28" s="363"/>
    </row>
    <row r="29" spans="1:44" ht="16.5" thickBot="1" x14ac:dyDescent="0.25">
      <c r="A29" s="261" t="s">
        <v>280</v>
      </c>
      <c r="B29" s="262">
        <f>$B$126*$B$127/1.2</f>
        <v>0</v>
      </c>
      <c r="D29" s="351" t="s">
        <v>282</v>
      </c>
      <c r="E29" s="352"/>
      <c r="F29" s="353"/>
      <c r="G29" s="362" t="str">
        <f>IF(SUM(B90:L90)=0,"не окупается",SUM(B90:L90))</f>
        <v>не окупается</v>
      </c>
      <c r="H29" s="363"/>
    </row>
    <row r="30" spans="1:44" ht="33.75" customHeight="1" x14ac:dyDescent="0.2">
      <c r="A30" s="259" t="s">
        <v>426</v>
      </c>
      <c r="B30" s="260">
        <v>6</v>
      </c>
      <c r="D30" s="351" t="s">
        <v>552</v>
      </c>
      <c r="E30" s="352"/>
      <c r="F30" s="353"/>
      <c r="G30" s="354">
        <f>L87</f>
        <v>-43289162.577725217</v>
      </c>
      <c r="H30" s="355"/>
    </row>
    <row r="31" spans="1:44" x14ac:dyDescent="0.2">
      <c r="A31" s="183" t="s">
        <v>279</v>
      </c>
      <c r="B31" s="184">
        <v>6</v>
      </c>
      <c r="D31" s="356"/>
      <c r="E31" s="357"/>
      <c r="F31" s="358"/>
      <c r="G31" s="356"/>
      <c r="H31" s="358"/>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553</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4.7619843182130001E-2</v>
      </c>
      <c r="C48" s="200">
        <f t="shared" ref="C48:F48" si="1">L136</f>
        <v>4.57995653007E-2</v>
      </c>
      <c r="D48" s="200">
        <f t="shared" si="1"/>
        <v>4.57995653007E-2</v>
      </c>
      <c r="E48" s="200">
        <f t="shared" si="1"/>
        <v>4.57995653007E-2</v>
      </c>
      <c r="F48" s="200">
        <f t="shared" si="1"/>
        <v>4.57995653007E-2</v>
      </c>
      <c r="G48" s="200">
        <f t="shared" ref="G48:G49" si="2">P136</f>
        <v>4.57995653007E-2</v>
      </c>
      <c r="H48" s="200">
        <f t="shared" ref="H48:H49" si="3">Q136</f>
        <v>4.57995653007E-2</v>
      </c>
      <c r="I48" s="200">
        <f t="shared" ref="I48:I49" si="4">R136</f>
        <v>4.57995653007E-2</v>
      </c>
      <c r="J48" s="200">
        <f t="shared" ref="J48:J49" si="5">S136</f>
        <v>4.57995653007E-2</v>
      </c>
      <c r="K48" s="200">
        <f t="shared" ref="K48:K49" si="6">T136</f>
        <v>4.57995653007E-2</v>
      </c>
      <c r="L48" s="200">
        <f t="shared" ref="L48:L49" si="7">U136</f>
        <v>4.57995653007E-2</v>
      </c>
      <c r="M48" s="200">
        <f t="shared" ref="M48:M49" si="8">V136</f>
        <v>4.57995653007E-2</v>
      </c>
      <c r="N48" s="200">
        <f t="shared" ref="N48:N49" si="9">W136</f>
        <v>4.57995653007E-2</v>
      </c>
      <c r="O48" s="200">
        <f t="shared" ref="O48:O49" si="10">X136</f>
        <v>4.57995653007E-2</v>
      </c>
      <c r="P48" s="200">
        <f t="shared" ref="P48:P49" si="11">Y136</f>
        <v>4.57995653007E-2</v>
      </c>
      <c r="Q48" s="200">
        <f t="shared" ref="Q48:Q49" si="12">Z136</f>
        <v>4.57995653007E-2</v>
      </c>
      <c r="R48" s="200">
        <f t="shared" ref="R48:R49" si="13">AA136</f>
        <v>4.57995653007E-2</v>
      </c>
      <c r="S48" s="200">
        <f t="shared" ref="S48:S49" si="14">AB136</f>
        <v>4.57995653007E-2</v>
      </c>
      <c r="T48" s="200">
        <f t="shared" ref="T48:T49" si="15">AC136</f>
        <v>4.57995653007E-2</v>
      </c>
      <c r="U48" s="200">
        <f t="shared" ref="U48:U49" si="16">AD136</f>
        <v>4.57995653007E-2</v>
      </c>
      <c r="V48" s="200">
        <f t="shared" ref="V48:V49" si="17">AE136</f>
        <v>4.57995653007E-2</v>
      </c>
      <c r="W48" s="200">
        <f t="shared" ref="W48:W49" si="18">AF136</f>
        <v>4.57995653007E-2</v>
      </c>
      <c r="X48" s="200">
        <f t="shared" ref="X48:X49" si="19">AG136</f>
        <v>4.57995653007E-2</v>
      </c>
      <c r="Y48" s="200">
        <f t="shared" ref="Y48:Y49" si="20">AH136</f>
        <v>4.57995653007E-2</v>
      </c>
      <c r="Z48" s="200">
        <f t="shared" ref="Z48:Z49" si="21">AI136</f>
        <v>4.57995653007E-2</v>
      </c>
      <c r="AA48" s="200">
        <f t="shared" ref="AA48:AA49" si="22">AJ136</f>
        <v>4.57995653007E-2</v>
      </c>
      <c r="AB48" s="200">
        <f t="shared" ref="AB48:AB49" si="23">AK136</f>
        <v>4.57995653007E-2</v>
      </c>
      <c r="AC48" s="200">
        <f t="shared" ref="AC48:AC49" si="24">AL136</f>
        <v>4.57995653007E-2</v>
      </c>
      <c r="AD48" s="200">
        <f t="shared" ref="AD48:AD49" si="25">AM136</f>
        <v>4.57995653007E-2</v>
      </c>
      <c r="AE48" s="200">
        <f t="shared" ref="AE48:AE49" si="26">AN136</f>
        <v>4.57995653007E-2</v>
      </c>
      <c r="AF48" s="200">
        <f t="shared" ref="AF48:AF49" si="27">AO136</f>
        <v>4.57995653007E-2</v>
      </c>
      <c r="AG48" s="200">
        <f t="shared" ref="AG48:AG49" si="28">AP136</f>
        <v>4.57995653007E-2</v>
      </c>
      <c r="AH48" s="200">
        <f t="shared" ref="AH48:AH49" si="29">AQ136</f>
        <v>4.57995653007E-2</v>
      </c>
      <c r="AI48" s="200">
        <f t="shared" ref="AI48:AI49" si="30">AR136</f>
        <v>4.57995653007E-2</v>
      </c>
      <c r="AJ48" s="200">
        <f t="shared" ref="AJ48:AJ49" si="31">AS136</f>
        <v>4.57995653007E-2</v>
      </c>
      <c r="AK48" s="200">
        <f t="shared" ref="AK48:AK49" si="32">AT136</f>
        <v>4.57995653007E-2</v>
      </c>
      <c r="AL48" s="200">
        <f t="shared" ref="AL48:AL49" si="33">AU136</f>
        <v>4.57995653007E-2</v>
      </c>
      <c r="AM48" s="200">
        <f t="shared" ref="AM48:AM49" si="34">AV136</f>
        <v>4.57995653007E-2</v>
      </c>
      <c r="AN48" s="200">
        <f t="shared" ref="AN48:AN49" si="35">AW136</f>
        <v>4.57995653007E-2</v>
      </c>
      <c r="AO48" s="200">
        <f t="shared" ref="AO48:AO49" si="36">AX136</f>
        <v>4.57995653007E-2</v>
      </c>
      <c r="AP48" s="200">
        <f t="shared" ref="AP48:AP49" si="37">AY136</f>
        <v>4.57995653007E-2</v>
      </c>
    </row>
    <row r="49" spans="1:42" x14ac:dyDescent="0.2">
      <c r="A49" s="199" t="s">
        <v>267</v>
      </c>
      <c r="B49" s="200">
        <f>K137</f>
        <v>4.7619843182130001E-2</v>
      </c>
      <c r="C49" s="200">
        <f t="shared" ref="C49:F49" si="38">L137</f>
        <v>9.5600376600258885E-2</v>
      </c>
      <c r="D49" s="200">
        <f t="shared" si="38"/>
        <v>0.14577839759183386</v>
      </c>
      <c r="E49" s="200">
        <f t="shared" si="38"/>
        <v>0.1982545501324724</v>
      </c>
      <c r="F49" s="200">
        <f t="shared" si="38"/>
        <v>0.25313408764812539</v>
      </c>
      <c r="G49" s="200">
        <f t="shared" si="2"/>
        <v>0.31052708412589869</v>
      </c>
      <c r="H49" s="200">
        <f t="shared" si="3"/>
        <v>0.37054865489365874</v>
      </c>
      <c r="I49" s="200">
        <f t="shared" si="4"/>
        <v>0.43331918751124743</v>
      </c>
      <c r="J49" s="200">
        <f t="shared" si="5"/>
        <v>0.4989645832364149</v>
      </c>
      <c r="K49" s="200">
        <f t="shared" si="6"/>
        <v>0.5676165095497876</v>
      </c>
      <c r="L49" s="200">
        <f t="shared" si="7"/>
        <v>0.63941266424536836</v>
      </c>
      <c r="M49" s="200">
        <f t="shared" si="8"/>
        <v>0.71449705161626853</v>
      </c>
      <c r="N49" s="200">
        <f t="shared" si="9"/>
        <v>0.79302027128962527</v>
      </c>
      <c r="O49" s="200">
        <f t="shared" si="10"/>
        <v>0.87513982029003312</v>
      </c>
      <c r="P49" s="200">
        <f t="shared" si="11"/>
        <v>0.9610204089373493</v>
      </c>
      <c r="Q49" s="200">
        <f t="shared" si="12"/>
        <v>1.0508342912124808</v>
      </c>
      <c r="R49" s="200">
        <f t="shared" si="13"/>
        <v>1.1447616102537816</v>
      </c>
      <c r="S49" s="200">
        <f t="shared" si="14"/>
        <v>1.242990759677034</v>
      </c>
      <c r="T49" s="200">
        <f t="shared" si="15"/>
        <v>1.3457187614437287</v>
      </c>
      <c r="U49" s="200">
        <f t="shared" si="16"/>
        <v>1.4531516610355477</v>
      </c>
      <c r="V49" s="200">
        <f t="shared" si="17"/>
        <v>1.5655049407276658</v>
      </c>
      <c r="W49" s="200">
        <f t="shared" si="18"/>
        <v>1.6830039517897908</v>
      </c>
      <c r="X49" s="200">
        <f t="shared" si="19"/>
        <v>1.8058843664818234</v>
      </c>
      <c r="Y49" s="200">
        <f t="shared" si="20"/>
        <v>1.9343926507507208</v>
      </c>
      <c r="Z49" s="200">
        <f t="shared" si="21"/>
        <v>2.0687865585766723</v>
      </c>
      <c r="AA49" s="200">
        <f t="shared" si="22"/>
        <v>2.2093356489601148</v>
      </c>
      <c r="AB49" s="200">
        <f t="shared" si="23"/>
        <v>2.356321826586528</v>
      </c>
      <c r="AC49" s="200">
        <f t="shared" si="24"/>
        <v>2.5100399072534421</v>
      </c>
      <c r="AD49" s="200">
        <f t="shared" si="25"/>
        <v>2.6707982091937588</v>
      </c>
      <c r="AE49" s="200">
        <f t="shared" si="26"/>
        <v>2.8389191714814208</v>
      </c>
      <c r="AF49" s="200">
        <f t="shared" si="27"/>
        <v>3.0147400007597929</v>
      </c>
      <c r="AG49" s="200">
        <f t="shared" si="28"/>
        <v>3.198613347589923</v>
      </c>
      <c r="AH49" s="200">
        <f t="shared" si="29"/>
        <v>3.3909080137752579</v>
      </c>
      <c r="AI49" s="200">
        <f t="shared" si="30"/>
        <v>3.5920096920815245</v>
      </c>
      <c r="AJ49" s="200">
        <f t="shared" si="31"/>
        <v>3.8023217398354596</v>
      </c>
      <c r="AK49" s="200">
        <f t="shared" si="32"/>
        <v>4.0222659879540243</v>
      </c>
      <c r="AL49" s="200">
        <f t="shared" si="33"/>
        <v>4.2522835870268088</v>
      </c>
      <c r="AM49" s="200">
        <f t="shared" si="34"/>
        <v>4.492835892148638</v>
      </c>
      <c r="AN49" s="200">
        <f t="shared" si="35"/>
        <v>4.7444053882771282</v>
      </c>
      <c r="AO49" s="200">
        <f t="shared" si="36"/>
        <v>5.0074966579712195</v>
      </c>
      <c r="AP49" s="200">
        <f t="shared" si="37"/>
        <v>5.2826373934517088</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554</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555</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v>0</v>
      </c>
      <c r="D67" s="154">
        <f>-($B$25)*$B$28/$B$27</f>
        <v>-1429811.367106</v>
      </c>
      <c r="E67" s="154">
        <f t="shared" ref="E67:AP67" si="56">D67</f>
        <v>-1429811.367106</v>
      </c>
      <c r="F67" s="154">
        <f t="shared" si="56"/>
        <v>-1429811.367106</v>
      </c>
      <c r="G67" s="154">
        <f t="shared" si="56"/>
        <v>-1429811.367106</v>
      </c>
      <c r="H67" s="154">
        <f t="shared" si="56"/>
        <v>-1429811.367106</v>
      </c>
      <c r="I67" s="154">
        <f t="shared" si="56"/>
        <v>-1429811.367106</v>
      </c>
      <c r="J67" s="154">
        <f t="shared" si="56"/>
        <v>-1429811.367106</v>
      </c>
      <c r="K67" s="154">
        <f t="shared" si="56"/>
        <v>-1429811.367106</v>
      </c>
      <c r="L67" s="154">
        <f t="shared" si="56"/>
        <v>-1429811.367106</v>
      </c>
      <c r="M67" s="154">
        <f t="shared" si="56"/>
        <v>-1429811.367106</v>
      </c>
      <c r="N67" s="154">
        <f t="shared" si="56"/>
        <v>-1429811.367106</v>
      </c>
      <c r="O67" s="154">
        <f t="shared" si="56"/>
        <v>-1429811.367106</v>
      </c>
      <c r="P67" s="154">
        <f t="shared" si="56"/>
        <v>-1429811.367106</v>
      </c>
      <c r="Q67" s="154">
        <f t="shared" si="56"/>
        <v>-1429811.367106</v>
      </c>
      <c r="R67" s="154">
        <f t="shared" si="56"/>
        <v>-1429811.367106</v>
      </c>
      <c r="S67" s="154">
        <f t="shared" si="56"/>
        <v>-1429811.367106</v>
      </c>
      <c r="T67" s="154">
        <f t="shared" si="56"/>
        <v>-1429811.367106</v>
      </c>
      <c r="U67" s="154">
        <f t="shared" si="56"/>
        <v>-1429811.367106</v>
      </c>
      <c r="V67" s="154">
        <f t="shared" si="56"/>
        <v>-1429811.367106</v>
      </c>
      <c r="W67" s="154">
        <f t="shared" si="56"/>
        <v>-1429811.367106</v>
      </c>
      <c r="X67" s="154">
        <f t="shared" si="56"/>
        <v>-1429811.367106</v>
      </c>
      <c r="Y67" s="154">
        <f t="shared" si="56"/>
        <v>-1429811.367106</v>
      </c>
      <c r="Z67" s="154">
        <f t="shared" si="56"/>
        <v>-1429811.367106</v>
      </c>
      <c r="AA67" s="154">
        <f t="shared" si="56"/>
        <v>-1429811.367106</v>
      </c>
      <c r="AB67" s="154">
        <f t="shared" si="56"/>
        <v>-1429811.367106</v>
      </c>
      <c r="AC67" s="154">
        <f t="shared" si="56"/>
        <v>-1429811.367106</v>
      </c>
      <c r="AD67" s="154">
        <f t="shared" si="56"/>
        <v>-1429811.367106</v>
      </c>
      <c r="AE67" s="154">
        <f t="shared" si="56"/>
        <v>-1429811.367106</v>
      </c>
      <c r="AF67" s="154">
        <f t="shared" si="56"/>
        <v>-1429811.367106</v>
      </c>
      <c r="AG67" s="154">
        <f t="shared" si="56"/>
        <v>-1429811.367106</v>
      </c>
      <c r="AH67" s="154">
        <f t="shared" si="56"/>
        <v>-1429811.367106</v>
      </c>
      <c r="AI67" s="154">
        <f t="shared" si="56"/>
        <v>-1429811.367106</v>
      </c>
      <c r="AJ67" s="154">
        <f t="shared" si="56"/>
        <v>-1429811.367106</v>
      </c>
      <c r="AK67" s="154">
        <f t="shared" si="56"/>
        <v>-1429811.367106</v>
      </c>
      <c r="AL67" s="154">
        <f t="shared" si="56"/>
        <v>-1429811.367106</v>
      </c>
      <c r="AM67" s="154">
        <f t="shared" si="56"/>
        <v>-1429811.367106</v>
      </c>
      <c r="AN67" s="154">
        <f t="shared" si="56"/>
        <v>-1429811.367106</v>
      </c>
      <c r="AO67" s="154">
        <f t="shared" si="56"/>
        <v>-1429811.367106</v>
      </c>
      <c r="AP67" s="154">
        <f t="shared" si="56"/>
        <v>-1429811.367106</v>
      </c>
      <c r="AQ67" s="205">
        <f>SUM(B67:AA67)/1.18</f>
        <v>-29080909.161477949</v>
      </c>
      <c r="AR67" s="206">
        <f>SUM(B67:AF67)/1.18</f>
        <v>-35139431.903452516</v>
      </c>
      <c r="AS67" s="206">
        <f>SUM(B67:AP67)/1.18</f>
        <v>-47256477.387401655</v>
      </c>
    </row>
    <row r="68" spans="1:45" ht="28.5" x14ac:dyDescent="0.2">
      <c r="A68" s="158" t="s">
        <v>556</v>
      </c>
      <c r="B68" s="157">
        <f>B66+B67</f>
        <v>0</v>
      </c>
      <c r="C68" s="157">
        <f>C66+C67</f>
        <v>0</v>
      </c>
      <c r="D68" s="157">
        <f>D66+D67</f>
        <v>-1429811.367106</v>
      </c>
      <c r="E68" s="157">
        <f>E66+E67</f>
        <v>-1429811.367106</v>
      </c>
      <c r="F68" s="157">
        <f>F66+F67</f>
        <v>-1429811.367106</v>
      </c>
      <c r="G68" s="157">
        <f t="shared" ref="G68:J68" si="57">G66+G67</f>
        <v>-1429811.367106</v>
      </c>
      <c r="H68" s="157">
        <f t="shared" si="57"/>
        <v>-1429811.367106</v>
      </c>
      <c r="I68" s="157">
        <f t="shared" si="57"/>
        <v>-1429811.367106</v>
      </c>
      <c r="J68" s="157">
        <f t="shared" si="57"/>
        <v>-1429811.367106</v>
      </c>
      <c r="K68" s="157">
        <f>K66+K67</f>
        <v>-1429811.367106</v>
      </c>
      <c r="L68" s="157">
        <f>L66+L67</f>
        <v>-1429811.367106</v>
      </c>
      <c r="M68" s="157">
        <f t="shared" ref="M68:AO68" si="58">M66+M67</f>
        <v>-1429811.367106</v>
      </c>
      <c r="N68" s="157">
        <f t="shared" si="58"/>
        <v>-1429811.367106</v>
      </c>
      <c r="O68" s="157">
        <f t="shared" si="58"/>
        <v>-1429811.367106</v>
      </c>
      <c r="P68" s="157">
        <f t="shared" si="58"/>
        <v>-1429811.367106</v>
      </c>
      <c r="Q68" s="157">
        <f t="shared" si="58"/>
        <v>-1429811.367106</v>
      </c>
      <c r="R68" s="157">
        <f t="shared" si="58"/>
        <v>-1429811.367106</v>
      </c>
      <c r="S68" s="157">
        <f t="shared" si="58"/>
        <v>-1429811.367106</v>
      </c>
      <c r="T68" s="157">
        <f t="shared" si="58"/>
        <v>-1429811.367106</v>
      </c>
      <c r="U68" s="157">
        <f t="shared" si="58"/>
        <v>-1429811.367106</v>
      </c>
      <c r="V68" s="157">
        <f t="shared" si="58"/>
        <v>-1429811.367106</v>
      </c>
      <c r="W68" s="157">
        <f t="shared" si="58"/>
        <v>-1429811.367106</v>
      </c>
      <c r="X68" s="157">
        <f t="shared" si="58"/>
        <v>-1429811.367106</v>
      </c>
      <c r="Y68" s="157">
        <f t="shared" si="58"/>
        <v>-1429811.367106</v>
      </c>
      <c r="Z68" s="157">
        <f t="shared" si="58"/>
        <v>-1429811.367106</v>
      </c>
      <c r="AA68" s="157">
        <f t="shared" si="58"/>
        <v>-1429811.367106</v>
      </c>
      <c r="AB68" s="157">
        <f t="shared" si="58"/>
        <v>-1429811.367106</v>
      </c>
      <c r="AC68" s="157">
        <f t="shared" si="58"/>
        <v>-1429811.367106</v>
      </c>
      <c r="AD68" s="157">
        <f t="shared" si="58"/>
        <v>-1429811.367106</v>
      </c>
      <c r="AE68" s="157">
        <f t="shared" si="58"/>
        <v>-1429811.367106</v>
      </c>
      <c r="AF68" s="157">
        <f t="shared" si="58"/>
        <v>-1429811.367106</v>
      </c>
      <c r="AG68" s="157">
        <f t="shared" si="58"/>
        <v>-1429811.367106</v>
      </c>
      <c r="AH68" s="157">
        <f t="shared" si="58"/>
        <v>-1429811.367106</v>
      </c>
      <c r="AI68" s="157">
        <f t="shared" si="58"/>
        <v>-1429811.367106</v>
      </c>
      <c r="AJ68" s="157">
        <f t="shared" si="58"/>
        <v>-1429811.367106</v>
      </c>
      <c r="AK68" s="157">
        <f t="shared" si="58"/>
        <v>-1429811.367106</v>
      </c>
      <c r="AL68" s="157">
        <f t="shared" si="58"/>
        <v>-1429811.367106</v>
      </c>
      <c r="AM68" s="157">
        <f t="shared" si="58"/>
        <v>-1429811.367106</v>
      </c>
      <c r="AN68" s="157">
        <f t="shared" si="58"/>
        <v>-1429811.367106</v>
      </c>
      <c r="AO68" s="157">
        <f t="shared" si="58"/>
        <v>-1429811.367106</v>
      </c>
      <c r="AP68" s="157">
        <f>AP66+AP67</f>
        <v>-1429811.367106</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0</v>
      </c>
      <c r="D70" s="157">
        <f t="shared" si="60"/>
        <v>-1429811.367106</v>
      </c>
      <c r="E70" s="157">
        <f t="shared" si="60"/>
        <v>-1429811.367106</v>
      </c>
      <c r="F70" s="157">
        <f t="shared" si="60"/>
        <v>-1429811.367106</v>
      </c>
      <c r="G70" s="157">
        <f t="shared" si="60"/>
        <v>-1429811.367106</v>
      </c>
      <c r="H70" s="157">
        <f t="shared" si="60"/>
        <v>-1429811.367106</v>
      </c>
      <c r="I70" s="157">
        <f t="shared" si="60"/>
        <v>-1429811.367106</v>
      </c>
      <c r="J70" s="157">
        <f t="shared" si="60"/>
        <v>-1429811.367106</v>
      </c>
      <c r="K70" s="157">
        <f t="shared" si="60"/>
        <v>-1429811.367106</v>
      </c>
      <c r="L70" s="157">
        <f t="shared" si="60"/>
        <v>-1429811.367106</v>
      </c>
      <c r="M70" s="157">
        <f t="shared" si="60"/>
        <v>-1429811.367106</v>
      </c>
      <c r="N70" s="157">
        <f t="shared" si="60"/>
        <v>-1429811.367106</v>
      </c>
      <c r="O70" s="157">
        <f t="shared" si="60"/>
        <v>-1429811.367106</v>
      </c>
      <c r="P70" s="157">
        <f t="shared" si="60"/>
        <v>-1429811.367106</v>
      </c>
      <c r="Q70" s="157">
        <f t="shared" si="60"/>
        <v>-1429811.367106</v>
      </c>
      <c r="R70" s="157">
        <f t="shared" si="60"/>
        <v>-1429811.367106</v>
      </c>
      <c r="S70" s="157">
        <f t="shared" si="60"/>
        <v>-1429811.367106</v>
      </c>
      <c r="T70" s="157">
        <f t="shared" si="60"/>
        <v>-1429811.367106</v>
      </c>
      <c r="U70" s="157">
        <f t="shared" si="60"/>
        <v>-1429811.367106</v>
      </c>
      <c r="V70" s="157">
        <f t="shared" si="60"/>
        <v>-1429811.367106</v>
      </c>
      <c r="W70" s="157">
        <f t="shared" si="60"/>
        <v>-1429811.367106</v>
      </c>
      <c r="X70" s="157">
        <f t="shared" si="60"/>
        <v>-1429811.367106</v>
      </c>
      <c r="Y70" s="157">
        <f t="shared" si="60"/>
        <v>-1429811.367106</v>
      </c>
      <c r="Z70" s="157">
        <f t="shared" si="60"/>
        <v>-1429811.367106</v>
      </c>
      <c r="AA70" s="157">
        <f t="shared" si="60"/>
        <v>-1429811.367106</v>
      </c>
      <c r="AB70" s="157">
        <f t="shared" si="60"/>
        <v>-1429811.367106</v>
      </c>
      <c r="AC70" s="157">
        <f t="shared" si="60"/>
        <v>-1429811.367106</v>
      </c>
      <c r="AD70" s="157">
        <f t="shared" si="60"/>
        <v>-1429811.367106</v>
      </c>
      <c r="AE70" s="157">
        <f t="shared" si="60"/>
        <v>-1429811.367106</v>
      </c>
      <c r="AF70" s="157">
        <f t="shared" si="60"/>
        <v>-1429811.367106</v>
      </c>
      <c r="AG70" s="157">
        <f t="shared" si="60"/>
        <v>-1429811.367106</v>
      </c>
      <c r="AH70" s="157">
        <f t="shared" si="60"/>
        <v>-1429811.367106</v>
      </c>
      <c r="AI70" s="157">
        <f t="shared" si="60"/>
        <v>-1429811.367106</v>
      </c>
      <c r="AJ70" s="157">
        <f t="shared" si="60"/>
        <v>-1429811.367106</v>
      </c>
      <c r="AK70" s="157">
        <f t="shared" si="60"/>
        <v>-1429811.367106</v>
      </c>
      <c r="AL70" s="157">
        <f t="shared" si="60"/>
        <v>-1429811.367106</v>
      </c>
      <c r="AM70" s="157">
        <f t="shared" si="60"/>
        <v>-1429811.367106</v>
      </c>
      <c r="AN70" s="157">
        <f t="shared" si="60"/>
        <v>-1429811.367106</v>
      </c>
      <c r="AO70" s="157">
        <f t="shared" si="60"/>
        <v>-1429811.367106</v>
      </c>
      <c r="AP70" s="157">
        <f>AP68+AP69</f>
        <v>-1429811.367106</v>
      </c>
    </row>
    <row r="71" spans="1:45" x14ac:dyDescent="0.2">
      <c r="A71" s="204" t="s">
        <v>252</v>
      </c>
      <c r="B71" s="154">
        <f>-B70*$B$36*0</f>
        <v>0</v>
      </c>
      <c r="C71" s="154">
        <f>-C70*$B$36*0</f>
        <v>0</v>
      </c>
      <c r="D71" s="154">
        <f t="shared" ref="D71:AP71" si="61">-D70*$B$36</f>
        <v>285962.27342119999</v>
      </c>
      <c r="E71" s="154">
        <f t="shared" si="61"/>
        <v>285962.27342119999</v>
      </c>
      <c r="F71" s="154">
        <f t="shared" si="61"/>
        <v>285962.27342119999</v>
      </c>
      <c r="G71" s="154">
        <f t="shared" si="61"/>
        <v>285962.27342119999</v>
      </c>
      <c r="H71" s="154">
        <f t="shared" si="61"/>
        <v>285962.27342119999</v>
      </c>
      <c r="I71" s="154">
        <f t="shared" si="61"/>
        <v>285962.27342119999</v>
      </c>
      <c r="J71" s="154">
        <f t="shared" si="61"/>
        <v>285962.27342119999</v>
      </c>
      <c r="K71" s="154">
        <f t="shared" si="61"/>
        <v>285962.27342119999</v>
      </c>
      <c r="L71" s="154">
        <f t="shared" si="61"/>
        <v>285962.27342119999</v>
      </c>
      <c r="M71" s="154">
        <f t="shared" si="61"/>
        <v>285962.27342119999</v>
      </c>
      <c r="N71" s="154">
        <f t="shared" si="61"/>
        <v>285962.27342119999</v>
      </c>
      <c r="O71" s="154">
        <f t="shared" si="61"/>
        <v>285962.27342119999</v>
      </c>
      <c r="P71" s="154">
        <f t="shared" si="61"/>
        <v>285962.27342119999</v>
      </c>
      <c r="Q71" s="154">
        <f t="shared" si="61"/>
        <v>285962.27342119999</v>
      </c>
      <c r="R71" s="154">
        <f t="shared" si="61"/>
        <v>285962.27342119999</v>
      </c>
      <c r="S71" s="154">
        <f t="shared" si="61"/>
        <v>285962.27342119999</v>
      </c>
      <c r="T71" s="154">
        <f t="shared" si="61"/>
        <v>285962.27342119999</v>
      </c>
      <c r="U71" s="154">
        <f t="shared" si="61"/>
        <v>285962.27342119999</v>
      </c>
      <c r="V71" s="154">
        <f t="shared" si="61"/>
        <v>285962.27342119999</v>
      </c>
      <c r="W71" s="154">
        <f t="shared" si="61"/>
        <v>285962.27342119999</v>
      </c>
      <c r="X71" s="154">
        <f t="shared" si="61"/>
        <v>285962.27342119999</v>
      </c>
      <c r="Y71" s="154">
        <f t="shared" si="61"/>
        <v>285962.27342119999</v>
      </c>
      <c r="Z71" s="154">
        <f t="shared" si="61"/>
        <v>285962.27342119999</v>
      </c>
      <c r="AA71" s="154">
        <f t="shared" si="61"/>
        <v>285962.27342119999</v>
      </c>
      <c r="AB71" s="154">
        <f t="shared" si="61"/>
        <v>285962.27342119999</v>
      </c>
      <c r="AC71" s="154">
        <f t="shared" si="61"/>
        <v>285962.27342119999</v>
      </c>
      <c r="AD71" s="154">
        <f t="shared" si="61"/>
        <v>285962.27342119999</v>
      </c>
      <c r="AE71" s="154">
        <f t="shared" si="61"/>
        <v>285962.27342119999</v>
      </c>
      <c r="AF71" s="154">
        <f t="shared" si="61"/>
        <v>285962.27342119999</v>
      </c>
      <c r="AG71" s="154">
        <f t="shared" si="61"/>
        <v>285962.27342119999</v>
      </c>
      <c r="AH71" s="154">
        <f t="shared" si="61"/>
        <v>285962.27342119999</v>
      </c>
      <c r="AI71" s="154">
        <f t="shared" si="61"/>
        <v>285962.27342119999</v>
      </c>
      <c r="AJ71" s="154">
        <f t="shared" si="61"/>
        <v>285962.27342119999</v>
      </c>
      <c r="AK71" s="154">
        <f t="shared" si="61"/>
        <v>285962.27342119999</v>
      </c>
      <c r="AL71" s="154">
        <f t="shared" si="61"/>
        <v>285962.27342119999</v>
      </c>
      <c r="AM71" s="154">
        <f t="shared" si="61"/>
        <v>285962.27342119999</v>
      </c>
      <c r="AN71" s="154">
        <f t="shared" si="61"/>
        <v>285962.27342119999</v>
      </c>
      <c r="AO71" s="154">
        <f t="shared" si="61"/>
        <v>285962.27342119999</v>
      </c>
      <c r="AP71" s="154">
        <f t="shared" si="61"/>
        <v>285962.27342119999</v>
      </c>
    </row>
    <row r="72" spans="1:45" ht="15" thickBot="1" x14ac:dyDescent="0.25">
      <c r="A72" s="159" t="s">
        <v>256</v>
      </c>
      <c r="B72" s="160">
        <f t="shared" ref="B72:AO72" si="62">B70+B71</f>
        <v>0</v>
      </c>
      <c r="C72" s="160">
        <f t="shared" si="62"/>
        <v>0</v>
      </c>
      <c r="D72" s="160">
        <f t="shared" si="62"/>
        <v>-1143849.0936848</v>
      </c>
      <c r="E72" s="160">
        <f t="shared" si="62"/>
        <v>-1143849.0936848</v>
      </c>
      <c r="F72" s="160">
        <f t="shared" si="62"/>
        <v>-1143849.0936848</v>
      </c>
      <c r="G72" s="160">
        <f t="shared" si="62"/>
        <v>-1143849.0936848</v>
      </c>
      <c r="H72" s="160">
        <f t="shared" si="62"/>
        <v>-1143849.0936848</v>
      </c>
      <c r="I72" s="160">
        <f t="shared" si="62"/>
        <v>-1143849.0936848</v>
      </c>
      <c r="J72" s="160">
        <f t="shared" si="62"/>
        <v>-1143849.0936848</v>
      </c>
      <c r="K72" s="160">
        <f t="shared" si="62"/>
        <v>-1143849.0936848</v>
      </c>
      <c r="L72" s="160">
        <f t="shared" si="62"/>
        <v>-1143849.0936848</v>
      </c>
      <c r="M72" s="160">
        <f t="shared" si="62"/>
        <v>-1143849.0936848</v>
      </c>
      <c r="N72" s="160">
        <f t="shared" si="62"/>
        <v>-1143849.0936848</v>
      </c>
      <c r="O72" s="160">
        <f t="shared" si="62"/>
        <v>-1143849.0936848</v>
      </c>
      <c r="P72" s="160">
        <f t="shared" si="62"/>
        <v>-1143849.0936848</v>
      </c>
      <c r="Q72" s="160">
        <f t="shared" si="62"/>
        <v>-1143849.0936848</v>
      </c>
      <c r="R72" s="160">
        <f t="shared" si="62"/>
        <v>-1143849.0936848</v>
      </c>
      <c r="S72" s="160">
        <f t="shared" si="62"/>
        <v>-1143849.0936848</v>
      </c>
      <c r="T72" s="160">
        <f t="shared" si="62"/>
        <v>-1143849.0936848</v>
      </c>
      <c r="U72" s="160">
        <f t="shared" si="62"/>
        <v>-1143849.0936848</v>
      </c>
      <c r="V72" s="160">
        <f t="shared" si="62"/>
        <v>-1143849.0936848</v>
      </c>
      <c r="W72" s="160">
        <f t="shared" si="62"/>
        <v>-1143849.0936848</v>
      </c>
      <c r="X72" s="160">
        <f t="shared" si="62"/>
        <v>-1143849.0936848</v>
      </c>
      <c r="Y72" s="160">
        <f t="shared" si="62"/>
        <v>-1143849.0936848</v>
      </c>
      <c r="Z72" s="160">
        <f t="shared" si="62"/>
        <v>-1143849.0936848</v>
      </c>
      <c r="AA72" s="160">
        <f t="shared" si="62"/>
        <v>-1143849.0936848</v>
      </c>
      <c r="AB72" s="160">
        <f t="shared" si="62"/>
        <v>-1143849.0936848</v>
      </c>
      <c r="AC72" s="160">
        <f t="shared" si="62"/>
        <v>-1143849.0936848</v>
      </c>
      <c r="AD72" s="160">
        <f t="shared" si="62"/>
        <v>-1143849.0936848</v>
      </c>
      <c r="AE72" s="160">
        <f t="shared" si="62"/>
        <v>-1143849.0936848</v>
      </c>
      <c r="AF72" s="160">
        <f t="shared" si="62"/>
        <v>-1143849.0936848</v>
      </c>
      <c r="AG72" s="160">
        <f t="shared" si="62"/>
        <v>-1143849.0936848</v>
      </c>
      <c r="AH72" s="160">
        <f t="shared" si="62"/>
        <v>-1143849.0936848</v>
      </c>
      <c r="AI72" s="160">
        <f t="shared" si="62"/>
        <v>-1143849.0936848</v>
      </c>
      <c r="AJ72" s="160">
        <f t="shared" si="62"/>
        <v>-1143849.0936848</v>
      </c>
      <c r="AK72" s="160">
        <f t="shared" si="62"/>
        <v>-1143849.0936848</v>
      </c>
      <c r="AL72" s="160">
        <f t="shared" si="62"/>
        <v>-1143849.0936848</v>
      </c>
      <c r="AM72" s="160">
        <f t="shared" si="62"/>
        <v>-1143849.0936848</v>
      </c>
      <c r="AN72" s="160">
        <f t="shared" si="62"/>
        <v>-1143849.0936848</v>
      </c>
      <c r="AO72" s="160">
        <f t="shared" si="62"/>
        <v>-1143849.0936848</v>
      </c>
      <c r="AP72" s="160">
        <f>AP70+AP71</f>
        <v>-1143849.0936848</v>
      </c>
    </row>
    <row r="73" spans="1:45" s="299" customFormat="1" ht="16.5" thickBot="1" x14ac:dyDescent="0.25">
      <c r="A73" s="297"/>
      <c r="B73" s="298">
        <f>K141</f>
        <v>0.5</v>
      </c>
      <c r="C73" s="298">
        <f t="shared" ref="C73:E73" si="63">L141</f>
        <v>1.5</v>
      </c>
      <c r="D73" s="298">
        <f t="shared" si="63"/>
        <v>2.5</v>
      </c>
      <c r="E73" s="298">
        <f t="shared" si="63"/>
        <v>3.5</v>
      </c>
      <c r="F73" s="298">
        <f t="shared" ref="F73" si="64">O141</f>
        <v>4.5</v>
      </c>
      <c r="G73" s="298">
        <f t="shared" ref="G73" si="65">P141</f>
        <v>5.5</v>
      </c>
      <c r="H73" s="298">
        <f t="shared" ref="H73" si="66">Q141</f>
        <v>6.5</v>
      </c>
      <c r="I73" s="298">
        <f t="shared" ref="I73" si="67">R141</f>
        <v>7.5</v>
      </c>
      <c r="J73" s="298">
        <f t="shared" ref="J73" si="68">S141</f>
        <v>8.5</v>
      </c>
      <c r="K73" s="298">
        <f t="shared" ref="K73" si="69">T141</f>
        <v>9.5</v>
      </c>
      <c r="L73" s="298">
        <f t="shared" ref="L73" si="70">U141</f>
        <v>10.5</v>
      </c>
      <c r="M73" s="298">
        <f t="shared" ref="M73" si="71">V141</f>
        <v>11.5</v>
      </c>
      <c r="N73" s="298">
        <f t="shared" ref="N73" si="72">W141</f>
        <v>12.5</v>
      </c>
      <c r="O73" s="298">
        <f t="shared" ref="O73" si="73">X141</f>
        <v>13.5</v>
      </c>
      <c r="P73" s="298">
        <f t="shared" ref="P73" si="74">Y141</f>
        <v>14.5</v>
      </c>
      <c r="Q73" s="298">
        <f t="shared" ref="Q73" si="75">Z141</f>
        <v>15.5</v>
      </c>
      <c r="R73" s="298">
        <f t="shared" ref="R73" si="76">AA141</f>
        <v>16.5</v>
      </c>
      <c r="S73" s="298">
        <f t="shared" ref="S73" si="77">AB141</f>
        <v>17.5</v>
      </c>
      <c r="T73" s="298">
        <f t="shared" ref="T73" si="78">AC141</f>
        <v>18.5</v>
      </c>
      <c r="U73" s="298">
        <f t="shared" ref="U73" si="79">AD141</f>
        <v>19.5</v>
      </c>
      <c r="V73" s="298">
        <f t="shared" ref="V73" si="80">AE141</f>
        <v>20.5</v>
      </c>
      <c r="W73" s="298">
        <f t="shared" ref="W73" si="81">AF141</f>
        <v>21.5</v>
      </c>
      <c r="X73" s="298">
        <f t="shared" ref="X73" si="82">AG141</f>
        <v>22.5</v>
      </c>
      <c r="Y73" s="298">
        <f t="shared" ref="Y73" si="83">AH141</f>
        <v>23.5</v>
      </c>
      <c r="Z73" s="298">
        <f t="shared" ref="Z73" si="84">AI141</f>
        <v>24.5</v>
      </c>
      <c r="AA73" s="298">
        <f t="shared" ref="AA73" si="85">AJ141</f>
        <v>25.5</v>
      </c>
      <c r="AB73" s="298">
        <f t="shared" ref="AB73" si="86">AK141</f>
        <v>26.5</v>
      </c>
      <c r="AC73" s="298">
        <f t="shared" ref="AC73" si="87">AL141</f>
        <v>27.5</v>
      </c>
      <c r="AD73" s="298">
        <f t="shared" ref="AD73" si="88">AM141</f>
        <v>28.5</v>
      </c>
      <c r="AE73" s="298">
        <f t="shared" ref="AE73" si="89">AN141</f>
        <v>29.5</v>
      </c>
      <c r="AF73" s="298">
        <f t="shared" ref="AF73" si="90">AO141</f>
        <v>30.5</v>
      </c>
      <c r="AG73" s="298">
        <f t="shared" ref="AG73" si="91">AP141</f>
        <v>31.5</v>
      </c>
      <c r="AH73" s="298">
        <f t="shared" ref="AH73" si="92">AQ141</f>
        <v>32.5</v>
      </c>
      <c r="AI73" s="298">
        <f t="shared" ref="AI73" si="93">AR141</f>
        <v>33.5</v>
      </c>
      <c r="AJ73" s="298">
        <f t="shared" ref="AJ73" si="94">AS141</f>
        <v>34.5</v>
      </c>
      <c r="AK73" s="298">
        <f t="shared" ref="AK73" si="95">AT141</f>
        <v>35.5</v>
      </c>
      <c r="AL73" s="298">
        <f t="shared" ref="AL73" si="96">AU141</f>
        <v>36.5</v>
      </c>
      <c r="AM73" s="298">
        <f t="shared" ref="AM73" si="97">AV141</f>
        <v>37.5</v>
      </c>
      <c r="AN73" s="298">
        <f t="shared" ref="AN73" si="98">AW141</f>
        <v>38.5</v>
      </c>
      <c r="AO73" s="298">
        <f t="shared" ref="AO73" si="99">AX141</f>
        <v>39.5</v>
      </c>
      <c r="AP73" s="298">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556</v>
      </c>
      <c r="B75" s="157">
        <f>B68</f>
        <v>0</v>
      </c>
      <c r="C75" s="157">
        <f>C68</f>
        <v>0</v>
      </c>
      <c r="D75" s="157">
        <f>D68</f>
        <v>-1429811.367106</v>
      </c>
      <c r="E75" s="157">
        <f t="shared" ref="E75:AO75" si="101">E68</f>
        <v>-1429811.367106</v>
      </c>
      <c r="F75" s="157">
        <f t="shared" si="101"/>
        <v>-1429811.367106</v>
      </c>
      <c r="G75" s="157">
        <f t="shared" si="101"/>
        <v>-1429811.367106</v>
      </c>
      <c r="H75" s="157">
        <f t="shared" si="101"/>
        <v>-1429811.367106</v>
      </c>
      <c r="I75" s="157">
        <f t="shared" si="101"/>
        <v>-1429811.367106</v>
      </c>
      <c r="J75" s="157">
        <f t="shared" si="101"/>
        <v>-1429811.367106</v>
      </c>
      <c r="K75" s="157">
        <f t="shared" si="101"/>
        <v>-1429811.367106</v>
      </c>
      <c r="L75" s="157">
        <f t="shared" si="101"/>
        <v>-1429811.367106</v>
      </c>
      <c r="M75" s="157">
        <f t="shared" si="101"/>
        <v>-1429811.367106</v>
      </c>
      <c r="N75" s="157">
        <f t="shared" si="101"/>
        <v>-1429811.367106</v>
      </c>
      <c r="O75" s="157">
        <f t="shared" si="101"/>
        <v>-1429811.367106</v>
      </c>
      <c r="P75" s="157">
        <f t="shared" si="101"/>
        <v>-1429811.367106</v>
      </c>
      <c r="Q75" s="157">
        <f t="shared" si="101"/>
        <v>-1429811.367106</v>
      </c>
      <c r="R75" s="157">
        <f t="shared" si="101"/>
        <v>-1429811.367106</v>
      </c>
      <c r="S75" s="157">
        <f t="shared" si="101"/>
        <v>-1429811.367106</v>
      </c>
      <c r="T75" s="157">
        <f t="shared" si="101"/>
        <v>-1429811.367106</v>
      </c>
      <c r="U75" s="157">
        <f t="shared" si="101"/>
        <v>-1429811.367106</v>
      </c>
      <c r="V75" s="157">
        <f t="shared" si="101"/>
        <v>-1429811.367106</v>
      </c>
      <c r="W75" s="157">
        <f t="shared" si="101"/>
        <v>-1429811.367106</v>
      </c>
      <c r="X75" s="157">
        <f t="shared" si="101"/>
        <v>-1429811.367106</v>
      </c>
      <c r="Y75" s="157">
        <f t="shared" si="101"/>
        <v>-1429811.367106</v>
      </c>
      <c r="Z75" s="157">
        <f t="shared" si="101"/>
        <v>-1429811.367106</v>
      </c>
      <c r="AA75" s="157">
        <f t="shared" si="101"/>
        <v>-1429811.367106</v>
      </c>
      <c r="AB75" s="157">
        <f t="shared" si="101"/>
        <v>-1429811.367106</v>
      </c>
      <c r="AC75" s="157">
        <f t="shared" si="101"/>
        <v>-1429811.367106</v>
      </c>
      <c r="AD75" s="157">
        <f t="shared" si="101"/>
        <v>-1429811.367106</v>
      </c>
      <c r="AE75" s="157">
        <f t="shared" si="101"/>
        <v>-1429811.367106</v>
      </c>
      <c r="AF75" s="157">
        <f t="shared" si="101"/>
        <v>-1429811.367106</v>
      </c>
      <c r="AG75" s="157">
        <f t="shared" si="101"/>
        <v>-1429811.367106</v>
      </c>
      <c r="AH75" s="157">
        <f t="shared" si="101"/>
        <v>-1429811.367106</v>
      </c>
      <c r="AI75" s="157">
        <f t="shared" si="101"/>
        <v>-1429811.367106</v>
      </c>
      <c r="AJ75" s="157">
        <f t="shared" si="101"/>
        <v>-1429811.367106</v>
      </c>
      <c r="AK75" s="157">
        <f t="shared" si="101"/>
        <v>-1429811.367106</v>
      </c>
      <c r="AL75" s="157">
        <f t="shared" si="101"/>
        <v>-1429811.367106</v>
      </c>
      <c r="AM75" s="157">
        <f t="shared" si="101"/>
        <v>-1429811.367106</v>
      </c>
      <c r="AN75" s="157">
        <f t="shared" si="101"/>
        <v>-1429811.367106</v>
      </c>
      <c r="AO75" s="157">
        <f t="shared" si="101"/>
        <v>-1429811.367106</v>
      </c>
      <c r="AP75" s="157">
        <f>AP68</f>
        <v>-1429811.367106</v>
      </c>
    </row>
    <row r="76" spans="1:45" x14ac:dyDescent="0.2">
      <c r="A76" s="204" t="s">
        <v>254</v>
      </c>
      <c r="B76" s="154">
        <f t="shared" ref="B76:AO76" si="102">-B67</f>
        <v>0</v>
      </c>
      <c r="C76" s="154">
        <f>-C67</f>
        <v>0</v>
      </c>
      <c r="D76" s="154">
        <f t="shared" si="102"/>
        <v>1429811.367106</v>
      </c>
      <c r="E76" s="154">
        <f t="shared" si="102"/>
        <v>1429811.367106</v>
      </c>
      <c r="F76" s="154">
        <f t="shared" si="102"/>
        <v>1429811.367106</v>
      </c>
      <c r="G76" s="154">
        <f t="shared" si="102"/>
        <v>1429811.367106</v>
      </c>
      <c r="H76" s="154">
        <f t="shared" si="102"/>
        <v>1429811.367106</v>
      </c>
      <c r="I76" s="154">
        <f t="shared" si="102"/>
        <v>1429811.367106</v>
      </c>
      <c r="J76" s="154">
        <f t="shared" si="102"/>
        <v>1429811.367106</v>
      </c>
      <c r="K76" s="154">
        <f t="shared" si="102"/>
        <v>1429811.367106</v>
      </c>
      <c r="L76" s="154">
        <f>-L67</f>
        <v>1429811.367106</v>
      </c>
      <c r="M76" s="154">
        <f>-M67</f>
        <v>1429811.367106</v>
      </c>
      <c r="N76" s="154">
        <f t="shared" si="102"/>
        <v>1429811.367106</v>
      </c>
      <c r="O76" s="154">
        <f t="shared" si="102"/>
        <v>1429811.367106</v>
      </c>
      <c r="P76" s="154">
        <f t="shared" si="102"/>
        <v>1429811.367106</v>
      </c>
      <c r="Q76" s="154">
        <f t="shared" si="102"/>
        <v>1429811.367106</v>
      </c>
      <c r="R76" s="154">
        <f t="shared" si="102"/>
        <v>1429811.367106</v>
      </c>
      <c r="S76" s="154">
        <f t="shared" si="102"/>
        <v>1429811.367106</v>
      </c>
      <c r="T76" s="154">
        <f t="shared" si="102"/>
        <v>1429811.367106</v>
      </c>
      <c r="U76" s="154">
        <f t="shared" si="102"/>
        <v>1429811.367106</v>
      </c>
      <c r="V76" s="154">
        <f t="shared" si="102"/>
        <v>1429811.367106</v>
      </c>
      <c r="W76" s="154">
        <f t="shared" si="102"/>
        <v>1429811.367106</v>
      </c>
      <c r="X76" s="154">
        <f t="shared" si="102"/>
        <v>1429811.367106</v>
      </c>
      <c r="Y76" s="154">
        <f t="shared" si="102"/>
        <v>1429811.367106</v>
      </c>
      <c r="Z76" s="154">
        <f t="shared" si="102"/>
        <v>1429811.367106</v>
      </c>
      <c r="AA76" s="154">
        <f t="shared" si="102"/>
        <v>1429811.367106</v>
      </c>
      <c r="AB76" s="154">
        <f t="shared" si="102"/>
        <v>1429811.367106</v>
      </c>
      <c r="AC76" s="154">
        <f t="shared" si="102"/>
        <v>1429811.367106</v>
      </c>
      <c r="AD76" s="154">
        <f t="shared" si="102"/>
        <v>1429811.367106</v>
      </c>
      <c r="AE76" s="154">
        <f t="shared" si="102"/>
        <v>1429811.367106</v>
      </c>
      <c r="AF76" s="154">
        <f t="shared" si="102"/>
        <v>1429811.367106</v>
      </c>
      <c r="AG76" s="154">
        <f t="shared" si="102"/>
        <v>1429811.367106</v>
      </c>
      <c r="AH76" s="154">
        <f t="shared" si="102"/>
        <v>1429811.367106</v>
      </c>
      <c r="AI76" s="154">
        <f t="shared" si="102"/>
        <v>1429811.367106</v>
      </c>
      <c r="AJ76" s="154">
        <f t="shared" si="102"/>
        <v>1429811.367106</v>
      </c>
      <c r="AK76" s="154">
        <f t="shared" si="102"/>
        <v>1429811.367106</v>
      </c>
      <c r="AL76" s="154">
        <f t="shared" si="102"/>
        <v>1429811.367106</v>
      </c>
      <c r="AM76" s="154">
        <f t="shared" si="102"/>
        <v>1429811.367106</v>
      </c>
      <c r="AN76" s="154">
        <f t="shared" si="102"/>
        <v>1429811.367106</v>
      </c>
      <c r="AO76" s="154">
        <f t="shared" si="102"/>
        <v>1429811.367106</v>
      </c>
      <c r="AP76" s="154">
        <f>-AP67</f>
        <v>1429811.367106</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-4797274.28555304</v>
      </c>
      <c r="C79" s="154">
        <f>IF(((SUM($B$59:C59)+SUM($B$61:C64))+SUM($B$81:C81))&lt;0,((SUM($B$59:C59)+SUM($B$61:C64))+SUM($B$81:C81))*0.18-SUM($A$79:B79),IF(SUM($B$79:B79)&lt;0,0-SUM($B$79:B79),0))</f>
        <v>-2923707.0968193598</v>
      </c>
      <c r="D79" s="154">
        <v>0</v>
      </c>
      <c r="E79" s="154">
        <f>IF(((SUM($B$59:E59)+SUM($B$61:E64))+SUM($B$81:E81))&lt;0,((SUM($B$59:E59)+SUM($B$61:E64))+SUM($B$81:E81))*0.18-SUM($A$79:D79),IF(SUM($B$79:D79)&lt;0,0-SUM($B$79:D79),0))</f>
        <v>0</v>
      </c>
      <c r="F79" s="154">
        <f>IF(((SUM($B$59:F59)+SUM($B$61:F64))+SUM($B$81:F81))&lt;0,((SUM($B$59:F59)+SUM($B$61:F64))+SUM($B$81:F81))*0.18-SUM($A$79:E79),IF(SUM($B$79:E79)&lt;0,0-SUM($B$79:E79),0))</f>
        <v>0</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ввод'!G24*(-1000000)</f>
        <v>-26651523.808628</v>
      </c>
      <c r="C81" s="154">
        <f>'6.2. Паспорт фин осв ввод'!K24*(-1000000)</f>
        <v>-16242817.204552</v>
      </c>
      <c r="D81" s="154">
        <v>0</v>
      </c>
      <c r="E81" s="154">
        <v>0</v>
      </c>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-42894341.013180003</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-31448798.094181038</v>
      </c>
      <c r="C83" s="157">
        <f t="shared" ref="C83:V83" si="106">SUM(C75:C82)</f>
        <v>-19166524.301371358</v>
      </c>
      <c r="D83" s="157">
        <f>SUM(D75:D82)</f>
        <v>0</v>
      </c>
      <c r="E83" s="157">
        <f t="shared" si="106"/>
        <v>0</v>
      </c>
      <c r="F83" s="157">
        <f t="shared" si="106"/>
        <v>0</v>
      </c>
      <c r="G83" s="157">
        <f t="shared" si="106"/>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557</v>
      </c>
      <c r="B84" s="157">
        <f>SUM($B$83:B83)</f>
        <v>-31448798.094181038</v>
      </c>
      <c r="C84" s="157">
        <f>SUM($B$83:C83)</f>
        <v>-50615322.395552397</v>
      </c>
      <c r="D84" s="157">
        <f>SUM($B$83:D83)</f>
        <v>-50615322.395552397</v>
      </c>
      <c r="E84" s="157">
        <f>SUM($B$83:E83)</f>
        <v>-50615322.395552397</v>
      </c>
      <c r="F84" s="157">
        <f>SUM($B$83:F83)</f>
        <v>-50615322.395552397</v>
      </c>
      <c r="G84" s="157">
        <f>SUM($B$83:G83)</f>
        <v>-50615322.395552397</v>
      </c>
      <c r="H84" s="157">
        <f>SUM($B$83:H83)</f>
        <v>-50615322.395552397</v>
      </c>
      <c r="I84" s="157">
        <f>SUM($B$83:I83)</f>
        <v>-50615322.395552397</v>
      </c>
      <c r="J84" s="157">
        <f>SUM($B$83:J83)</f>
        <v>-50615322.395552397</v>
      </c>
      <c r="K84" s="157">
        <f>SUM($B$83:K83)</f>
        <v>-50615322.395552397</v>
      </c>
      <c r="L84" s="157">
        <f>SUM($B$83:L83)</f>
        <v>-50615322.395552397</v>
      </c>
      <c r="M84" s="157">
        <f>SUM($B$83:M83)</f>
        <v>-50615322.395552397</v>
      </c>
      <c r="N84" s="157">
        <f>SUM($B$83:N83)</f>
        <v>-50615322.395552397</v>
      </c>
      <c r="O84" s="157">
        <f>SUM($B$83:O83)</f>
        <v>-50615322.395552397</v>
      </c>
      <c r="P84" s="157">
        <f>SUM($B$83:P83)</f>
        <v>-50615322.395552397</v>
      </c>
      <c r="Q84" s="157">
        <f>SUM($B$83:Q83)</f>
        <v>-50615322.395552397</v>
      </c>
      <c r="R84" s="157">
        <f>SUM($B$83:R83)</f>
        <v>-50615322.395552397</v>
      </c>
      <c r="S84" s="157">
        <f>SUM($B$83:S83)</f>
        <v>-50615322.395552397</v>
      </c>
      <c r="T84" s="157">
        <f>SUM($B$83:T83)</f>
        <v>-50615322.395552397</v>
      </c>
      <c r="U84" s="157">
        <f>SUM($B$83:U83)</f>
        <v>-50615322.395552397</v>
      </c>
      <c r="V84" s="157">
        <f>SUM($B$83:V83)</f>
        <v>-50615322.395552397</v>
      </c>
      <c r="W84" s="157">
        <f>SUM($B$83:W83)</f>
        <v>-50615322.395552397</v>
      </c>
      <c r="X84" s="157">
        <f>SUM($B$83:X83)</f>
        <v>-50615322.395552397</v>
      </c>
      <c r="Y84" s="157">
        <f>SUM($B$83:Y83)</f>
        <v>-50615322.395552397</v>
      </c>
      <c r="Z84" s="157">
        <f>SUM($B$83:Z83)</f>
        <v>-50615322.395552397</v>
      </c>
      <c r="AA84" s="157">
        <f>SUM($B$83:AA83)</f>
        <v>-50615322.395552397</v>
      </c>
      <c r="AB84" s="157">
        <f>SUM($B$83:AB83)</f>
        <v>-50615322.395552397</v>
      </c>
      <c r="AC84" s="157">
        <f>SUM($B$83:AC83)</f>
        <v>-50615322.395552397</v>
      </c>
      <c r="AD84" s="157">
        <f>SUM($B$83:AD83)</f>
        <v>-50615322.395552397</v>
      </c>
      <c r="AE84" s="157">
        <f>SUM($B$83:AE83)</f>
        <v>-50615322.395552397</v>
      </c>
      <c r="AF84" s="157">
        <f>SUM($B$83:AF83)</f>
        <v>-50615322.395552397</v>
      </c>
      <c r="AG84" s="157">
        <f>SUM($B$83:AG83)</f>
        <v>-50615322.395552397</v>
      </c>
      <c r="AH84" s="157">
        <f>SUM($B$83:AH83)</f>
        <v>-50615322.395552397</v>
      </c>
      <c r="AI84" s="157">
        <f>SUM($B$83:AI83)</f>
        <v>-50615322.395552397</v>
      </c>
      <c r="AJ84" s="157">
        <f>SUM($B$83:AJ83)</f>
        <v>-50615322.395552397</v>
      </c>
      <c r="AK84" s="157">
        <f>SUM($B$83:AK83)</f>
        <v>-50615322.395552397</v>
      </c>
      <c r="AL84" s="157">
        <f>SUM($B$83:AL83)</f>
        <v>-50615322.395552397</v>
      </c>
      <c r="AM84" s="157">
        <f>SUM($B$83:AM83)</f>
        <v>-50615322.395552397</v>
      </c>
      <c r="AN84" s="157">
        <f>SUM($B$83:AN83)</f>
        <v>-50615322.395552397</v>
      </c>
      <c r="AO84" s="157">
        <f>SUM($B$83:AO83)</f>
        <v>-50615322.395552397</v>
      </c>
      <c r="AP84" s="157">
        <f>SUM($B$83:AP83)</f>
        <v>-50615322.395552397</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558</v>
      </c>
      <c r="B86" s="157">
        <f>B83*B85</f>
        <v>-28708693.537680723</v>
      </c>
      <c r="C86" s="157">
        <f>C83*C85</f>
        <v>-14580469.040044496</v>
      </c>
      <c r="D86" s="157">
        <f t="shared" ref="D86:AO86" si="109">D83*D85</f>
        <v>0</v>
      </c>
      <c r="E86" s="157">
        <f t="shared" si="109"/>
        <v>0</v>
      </c>
      <c r="F86" s="157">
        <f t="shared" si="109"/>
        <v>0</v>
      </c>
      <c r="G86" s="157">
        <f t="shared" si="109"/>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559</v>
      </c>
      <c r="B87" s="157">
        <f>SUM($B$86:B86)</f>
        <v>-28708693.537680723</v>
      </c>
      <c r="C87" s="157">
        <f>SUM($B$86:C86)</f>
        <v>-43289162.577725217</v>
      </c>
      <c r="D87" s="157">
        <f>SUM($B$86:D86)</f>
        <v>-43289162.577725217</v>
      </c>
      <c r="E87" s="157">
        <f>SUM($B$86:E86)</f>
        <v>-43289162.577725217</v>
      </c>
      <c r="F87" s="157">
        <f>SUM($B$86:F86)</f>
        <v>-43289162.577725217</v>
      </c>
      <c r="G87" s="157">
        <f>SUM($B$86:G86)</f>
        <v>-43289162.577725217</v>
      </c>
      <c r="H87" s="157">
        <f>SUM($B$86:H86)</f>
        <v>-43289162.577725217</v>
      </c>
      <c r="I87" s="157">
        <f>SUM($B$86:I86)</f>
        <v>-43289162.577725217</v>
      </c>
      <c r="J87" s="157">
        <f>SUM($B$86:J86)</f>
        <v>-43289162.577725217</v>
      </c>
      <c r="K87" s="157">
        <f>SUM($B$86:K86)</f>
        <v>-43289162.577725217</v>
      </c>
      <c r="L87" s="157">
        <f>SUM($B$86:L86)</f>
        <v>-43289162.577725217</v>
      </c>
      <c r="M87" s="157">
        <f>SUM($B$86:M86)</f>
        <v>-43289162.577725217</v>
      </c>
      <c r="N87" s="157">
        <f>SUM($B$86:N86)</f>
        <v>-43289162.577725217</v>
      </c>
      <c r="O87" s="157">
        <f>SUM($B$86:O86)</f>
        <v>-43289162.577725217</v>
      </c>
      <c r="P87" s="157">
        <f>SUM($B$86:P86)</f>
        <v>-43289162.577725217</v>
      </c>
      <c r="Q87" s="157">
        <f>SUM($B$86:Q86)</f>
        <v>-43289162.577725217</v>
      </c>
      <c r="R87" s="157">
        <f>SUM($B$86:R86)</f>
        <v>-43289162.577725217</v>
      </c>
      <c r="S87" s="157">
        <f>SUM($B$86:S86)</f>
        <v>-43289162.577725217</v>
      </c>
      <c r="T87" s="157">
        <f>SUM($B$86:T86)</f>
        <v>-43289162.577725217</v>
      </c>
      <c r="U87" s="157">
        <f>SUM($B$86:U86)</f>
        <v>-43289162.577725217</v>
      </c>
      <c r="V87" s="157">
        <f>SUM($B$86:V86)</f>
        <v>-43289162.577725217</v>
      </c>
      <c r="W87" s="157">
        <f>SUM($B$86:W86)</f>
        <v>-43289162.577725217</v>
      </c>
      <c r="X87" s="157">
        <f>SUM($B$86:X86)</f>
        <v>-43289162.577725217</v>
      </c>
      <c r="Y87" s="157">
        <f>SUM($B$86:Y86)</f>
        <v>-43289162.577725217</v>
      </c>
      <c r="Z87" s="157">
        <f>SUM($B$86:Z86)</f>
        <v>-43289162.577725217</v>
      </c>
      <c r="AA87" s="157">
        <f>SUM($B$86:AA86)</f>
        <v>-43289162.577725217</v>
      </c>
      <c r="AB87" s="157">
        <f>SUM($B$86:AB86)</f>
        <v>-43289162.577725217</v>
      </c>
      <c r="AC87" s="157">
        <f>SUM($B$86:AC86)</f>
        <v>-43289162.577725217</v>
      </c>
      <c r="AD87" s="157">
        <f>SUM($B$86:AD86)</f>
        <v>-43289162.577725217</v>
      </c>
      <c r="AE87" s="157">
        <f>SUM($B$86:AE86)</f>
        <v>-43289162.577725217</v>
      </c>
      <c r="AF87" s="157">
        <f>SUM($B$86:AF86)</f>
        <v>-43289162.577725217</v>
      </c>
      <c r="AG87" s="157">
        <f>SUM($B$86:AG86)</f>
        <v>-43289162.577725217</v>
      </c>
      <c r="AH87" s="157">
        <f>SUM($B$86:AH86)</f>
        <v>-43289162.577725217</v>
      </c>
      <c r="AI87" s="157">
        <f>SUM($B$86:AI86)</f>
        <v>-43289162.577725217</v>
      </c>
      <c r="AJ87" s="157">
        <f>SUM($B$86:AJ86)</f>
        <v>-43289162.577725217</v>
      </c>
      <c r="AK87" s="157">
        <f>SUM($B$86:AK86)</f>
        <v>-43289162.577725217</v>
      </c>
      <c r="AL87" s="157">
        <f>SUM($B$86:AL86)</f>
        <v>-43289162.577725217</v>
      </c>
      <c r="AM87" s="157">
        <f>SUM($B$86:AM86)</f>
        <v>-43289162.577725217</v>
      </c>
      <c r="AN87" s="157">
        <f>SUM($B$86:AN86)</f>
        <v>-43289162.577725217</v>
      </c>
      <c r="AO87" s="157">
        <f>SUM($B$86:AO86)</f>
        <v>-43289162.577725217</v>
      </c>
      <c r="AP87" s="157">
        <f>SUM($B$86:AP86)</f>
        <v>-43289162.577725217</v>
      </c>
    </row>
    <row r="88" spans="1:44" ht="14.25" x14ac:dyDescent="0.2">
      <c r="A88" s="156" t="s">
        <v>560</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561</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562</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7">
        <v>2025</v>
      </c>
      <c r="C91" s="207">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563</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564</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565</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566</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567</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59" t="s">
        <v>568</v>
      </c>
      <c r="B97" s="359"/>
      <c r="C97" s="359"/>
      <c r="D97" s="359"/>
      <c r="E97" s="359"/>
      <c r="F97" s="359"/>
      <c r="G97" s="359"/>
      <c r="H97" s="359"/>
      <c r="I97" s="359"/>
      <c r="J97" s="359"/>
      <c r="K97" s="359"/>
      <c r="L97" s="359"/>
    </row>
    <row r="98" spans="1:54" ht="16.5" hidden="1" thickBot="1" x14ac:dyDescent="0.25">
      <c r="C98" s="208"/>
    </row>
    <row r="99" spans="1:54" s="212" customFormat="1" ht="16.5" hidden="1" thickTop="1" x14ac:dyDescent="0.2">
      <c r="A99" s="209" t="s">
        <v>569</v>
      </c>
      <c r="B99" s="210">
        <f>B81*B85</f>
        <v>-24329401.303119257</v>
      </c>
      <c r="C99" s="210">
        <f>C81*C85</f>
        <v>-12356329.694952965</v>
      </c>
      <c r="D99" s="210">
        <f t="shared" ref="D99:AP99" si="113">D81*D85</f>
        <v>0</v>
      </c>
      <c r="E99" s="210">
        <f t="shared" si="113"/>
        <v>0</v>
      </c>
      <c r="F99" s="210">
        <f t="shared" si="113"/>
        <v>0</v>
      </c>
      <c r="G99" s="210">
        <f t="shared" si="113"/>
        <v>0</v>
      </c>
      <c r="H99" s="210">
        <f t="shared" si="113"/>
        <v>0</v>
      </c>
      <c r="I99" s="210">
        <f t="shared" si="113"/>
        <v>0</v>
      </c>
      <c r="J99" s="210">
        <f>J81*J85</f>
        <v>0</v>
      </c>
      <c r="K99" s="210">
        <f t="shared" si="113"/>
        <v>0</v>
      </c>
      <c r="L99" s="210">
        <f>L81*L85</f>
        <v>0</v>
      </c>
      <c r="M99" s="210">
        <f t="shared" si="113"/>
        <v>0</v>
      </c>
      <c r="N99" s="210">
        <f t="shared" si="113"/>
        <v>0</v>
      </c>
      <c r="O99" s="210">
        <f t="shared" si="113"/>
        <v>0</v>
      </c>
      <c r="P99" s="210">
        <f t="shared" si="113"/>
        <v>0</v>
      </c>
      <c r="Q99" s="210">
        <f t="shared" si="113"/>
        <v>0</v>
      </c>
      <c r="R99" s="210">
        <f t="shared" si="113"/>
        <v>0</v>
      </c>
      <c r="S99" s="210">
        <f t="shared" si="113"/>
        <v>0</v>
      </c>
      <c r="T99" s="210">
        <f t="shared" si="113"/>
        <v>0</v>
      </c>
      <c r="U99" s="210">
        <f t="shared" si="113"/>
        <v>0</v>
      </c>
      <c r="V99" s="210">
        <f t="shared" si="113"/>
        <v>0</v>
      </c>
      <c r="W99" s="210">
        <f t="shared" si="113"/>
        <v>0</v>
      </c>
      <c r="X99" s="210">
        <f t="shared" si="113"/>
        <v>0</v>
      </c>
      <c r="Y99" s="210">
        <f t="shared" si="113"/>
        <v>0</v>
      </c>
      <c r="Z99" s="210">
        <f t="shared" si="113"/>
        <v>0</v>
      </c>
      <c r="AA99" s="210">
        <f t="shared" si="113"/>
        <v>0</v>
      </c>
      <c r="AB99" s="210">
        <f t="shared" si="113"/>
        <v>0</v>
      </c>
      <c r="AC99" s="210">
        <f t="shared" si="113"/>
        <v>0</v>
      </c>
      <c r="AD99" s="210">
        <f t="shared" si="113"/>
        <v>0</v>
      </c>
      <c r="AE99" s="210">
        <f t="shared" si="113"/>
        <v>0</v>
      </c>
      <c r="AF99" s="210">
        <f t="shared" si="113"/>
        <v>0</v>
      </c>
      <c r="AG99" s="210">
        <f t="shared" si="113"/>
        <v>0</v>
      </c>
      <c r="AH99" s="210">
        <f t="shared" si="113"/>
        <v>0</v>
      </c>
      <c r="AI99" s="210">
        <f t="shared" si="113"/>
        <v>0</v>
      </c>
      <c r="AJ99" s="210">
        <f t="shared" si="113"/>
        <v>0</v>
      </c>
      <c r="AK99" s="210">
        <f t="shared" si="113"/>
        <v>0</v>
      </c>
      <c r="AL99" s="210">
        <f t="shared" si="113"/>
        <v>0</v>
      </c>
      <c r="AM99" s="210">
        <f t="shared" si="113"/>
        <v>0</v>
      </c>
      <c r="AN99" s="210">
        <f t="shared" si="113"/>
        <v>0</v>
      </c>
      <c r="AO99" s="210">
        <f t="shared" si="113"/>
        <v>0</v>
      </c>
      <c r="AP99" s="210">
        <f t="shared" si="113"/>
        <v>0</v>
      </c>
      <c r="AQ99" s="211">
        <f>SUM(B99:AP99)</f>
        <v>-36685730.998072222</v>
      </c>
    </row>
    <row r="100" spans="1:54" hidden="1" x14ac:dyDescent="0.2">
      <c r="A100" s="213">
        <f>AQ99</f>
        <v>-36685730.998072222</v>
      </c>
    </row>
    <row r="101" spans="1:54" hidden="1" x14ac:dyDescent="0.2">
      <c r="A101" s="213">
        <f>AP87</f>
        <v>-43289162.577725217</v>
      </c>
    </row>
    <row r="102" spans="1:54" hidden="1" x14ac:dyDescent="0.2">
      <c r="A102" s="176" t="s">
        <v>570</v>
      </c>
      <c r="B102" s="214">
        <f>(A101+-A100)/-A100</f>
        <v>-0.17999999999999985</v>
      </c>
    </row>
    <row r="103" spans="1:54" hidden="1" x14ac:dyDescent="0.2"/>
    <row r="104" spans="1:54" ht="12.75" hidden="1" x14ac:dyDescent="0.2">
      <c r="A104" s="170" t="s">
        <v>571</v>
      </c>
      <c r="B104" s="170" t="s">
        <v>572</v>
      </c>
      <c r="C104" s="170" t="s">
        <v>573</v>
      </c>
      <c r="D104" s="170" t="s">
        <v>574</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hidden="1" x14ac:dyDescent="0.2">
      <c r="A105" s="215">
        <f>G30/1000/1000</f>
        <v>-43.289162577725222</v>
      </c>
      <c r="B105" s="216">
        <f>L88</f>
        <v>0</v>
      </c>
      <c r="C105" s="217" t="str">
        <f>G28</f>
        <v>не окупается</v>
      </c>
      <c r="D105" s="217" t="str">
        <f>G29</f>
        <v>не окупается</v>
      </c>
      <c r="E105" s="173" t="s">
        <v>575</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hidden="1" x14ac:dyDescent="0.2">
      <c r="A106" s="218"/>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hidden="1" x14ac:dyDescent="0.2">
      <c r="A107" s="219"/>
      <c r="B107" s="220">
        <v>2016</v>
      </c>
      <c r="C107" s="220">
        <v>2017</v>
      </c>
      <c r="D107" s="220">
        <f t="shared" ref="D107:L107" si="114">C107+1</f>
        <v>2018</v>
      </c>
      <c r="E107" s="220">
        <f t="shared" si="114"/>
        <v>2019</v>
      </c>
      <c r="F107" s="220">
        <f t="shared" si="114"/>
        <v>2020</v>
      </c>
      <c r="G107" s="220">
        <f t="shared" si="114"/>
        <v>2021</v>
      </c>
      <c r="H107" s="220">
        <f t="shared" si="114"/>
        <v>2022</v>
      </c>
      <c r="I107" s="220">
        <f t="shared" si="114"/>
        <v>2023</v>
      </c>
      <c r="J107" s="220">
        <f t="shared" si="114"/>
        <v>2024</v>
      </c>
      <c r="K107" s="220">
        <f t="shared" si="114"/>
        <v>2025</v>
      </c>
      <c r="L107" s="220">
        <f t="shared" si="114"/>
        <v>2026</v>
      </c>
      <c r="M107" s="220">
        <f t="shared" ref="M107" si="115">L107+1</f>
        <v>2027</v>
      </c>
      <c r="N107" s="220">
        <f t="shared" ref="N107" si="116">M107+1</f>
        <v>2028</v>
      </c>
      <c r="O107" s="220">
        <f t="shared" ref="O107" si="117">N107+1</f>
        <v>2029</v>
      </c>
      <c r="P107" s="220">
        <f t="shared" ref="P107" si="118">O107+1</f>
        <v>2030</v>
      </c>
      <c r="Q107" s="220">
        <f t="shared" ref="Q107" si="119">P107+1</f>
        <v>2031</v>
      </c>
      <c r="R107" s="220">
        <f t="shared" ref="R107" si="120">Q107+1</f>
        <v>2032</v>
      </c>
      <c r="S107" s="220">
        <f t="shared" ref="S107" si="121">R107+1</f>
        <v>2033</v>
      </c>
      <c r="T107" s="220">
        <f t="shared" ref="T107" si="122">S107+1</f>
        <v>2034</v>
      </c>
      <c r="U107" s="220">
        <f t="shared" ref="U107" si="123">T107+1</f>
        <v>2035</v>
      </c>
      <c r="V107" s="220">
        <f t="shared" ref="V107" si="124">U107+1</f>
        <v>2036</v>
      </c>
      <c r="W107" s="220">
        <f t="shared" ref="W107" si="125">V107+1</f>
        <v>2037</v>
      </c>
      <c r="X107" s="220">
        <f t="shared" ref="X107" si="126">W107+1</f>
        <v>2038</v>
      </c>
      <c r="Y107" s="220">
        <f t="shared" ref="Y107" si="127">X107+1</f>
        <v>2039</v>
      </c>
      <c r="Z107" s="220">
        <f t="shared" ref="Z107" si="128">Y107+1</f>
        <v>2040</v>
      </c>
      <c r="AA107" s="220">
        <f t="shared" ref="AA107" si="129">Z107+1</f>
        <v>2041</v>
      </c>
      <c r="AB107" s="220">
        <f t="shared" ref="AB107" si="130">AA107+1</f>
        <v>2042</v>
      </c>
      <c r="AC107" s="220">
        <f t="shared" ref="AC107" si="131">AB107+1</f>
        <v>2043</v>
      </c>
      <c r="AD107" s="220">
        <f t="shared" ref="AD107" si="132">AC107+1</f>
        <v>2044</v>
      </c>
      <c r="AE107" s="220">
        <f t="shared" ref="AE107" si="133">AD107+1</f>
        <v>2045</v>
      </c>
      <c r="AF107" s="220">
        <f t="shared" ref="AF107" si="134">AE107+1</f>
        <v>2046</v>
      </c>
      <c r="AG107" s="220">
        <f t="shared" ref="AG107" si="135">AF107+1</f>
        <v>2047</v>
      </c>
      <c r="AH107" s="220">
        <f t="shared" ref="AH107" si="136">AG107+1</f>
        <v>2048</v>
      </c>
      <c r="AI107" s="220">
        <f t="shared" ref="AI107" si="137">AH107+1</f>
        <v>2049</v>
      </c>
      <c r="AJ107" s="220">
        <f t="shared" ref="AJ107" si="138">AI107+1</f>
        <v>2050</v>
      </c>
      <c r="AK107" s="220">
        <f t="shared" ref="AK107" si="139">AJ107+1</f>
        <v>2051</v>
      </c>
      <c r="AL107" s="220">
        <f t="shared" ref="AL107" si="140">AK107+1</f>
        <v>2052</v>
      </c>
      <c r="AM107" s="220">
        <f t="shared" ref="AM107" si="141">AL107+1</f>
        <v>2053</v>
      </c>
      <c r="AN107" s="220">
        <f t="shared" ref="AN107" si="142">AM107+1</f>
        <v>2054</v>
      </c>
      <c r="AO107" s="220">
        <f t="shared" ref="AO107" si="143">AN107+1</f>
        <v>2055</v>
      </c>
      <c r="AP107" s="220">
        <f t="shared" ref="AP107" si="144">AO107+1</f>
        <v>2056</v>
      </c>
      <c r="AQ107" s="220">
        <f t="shared" ref="AQ107" si="145">AP107+1</f>
        <v>2057</v>
      </c>
      <c r="AR107" s="220">
        <f t="shared" ref="AR107" si="146">AQ107+1</f>
        <v>2058</v>
      </c>
      <c r="AS107" s="220">
        <f t="shared" ref="AS107" si="147">AR107+1</f>
        <v>2059</v>
      </c>
      <c r="AT107" s="220">
        <f t="shared" ref="AT107" si="148">AS107+1</f>
        <v>2060</v>
      </c>
      <c r="AU107" s="220">
        <f t="shared" ref="AU107" si="149">AT107+1</f>
        <v>2061</v>
      </c>
      <c r="AV107" s="220">
        <f t="shared" ref="AV107" si="150">AU107+1</f>
        <v>2062</v>
      </c>
      <c r="AW107" s="220">
        <f t="shared" ref="AW107" si="151">AV107+1</f>
        <v>2063</v>
      </c>
      <c r="AX107" s="220">
        <f t="shared" ref="AX107" si="152">AW107+1</f>
        <v>2064</v>
      </c>
      <c r="AY107" s="220">
        <f t="shared" ref="AY107" si="153">AX107+1</f>
        <v>2065</v>
      </c>
      <c r="AZ107" s="220">
        <f t="shared" ref="AZ107" si="154">AY107+1</f>
        <v>2066</v>
      </c>
      <c r="BA107" s="220">
        <f t="shared" ref="BA107" si="155">AZ107+1</f>
        <v>2067</v>
      </c>
      <c r="BB107" s="220">
        <f t="shared" ref="BB107" si="156">BA107+1</f>
        <v>2068</v>
      </c>
    </row>
    <row r="108" spans="1:54" ht="12.75" hidden="1" x14ac:dyDescent="0.2">
      <c r="A108" s="221" t="s">
        <v>601</v>
      </c>
      <c r="B108" s="222"/>
      <c r="C108" s="222">
        <f>C109*$B$111*$B$112*1000</f>
        <v>0</v>
      </c>
      <c r="D108" s="222">
        <f>D109*$B$111*$B$112*1000</f>
        <v>0</v>
      </c>
      <c r="E108" s="222">
        <f>E109*$B$111*$B$112*1000</f>
        <v>0</v>
      </c>
      <c r="F108" s="222">
        <f t="shared" ref="F108:AP108" si="157">F109*$B$111*$B$112*1000</f>
        <v>0</v>
      </c>
      <c r="G108" s="222">
        <f>G109*$B$111*$B$112*B110*1000</f>
        <v>0</v>
      </c>
      <c r="H108" s="222">
        <f t="shared" si="157"/>
        <v>0</v>
      </c>
      <c r="I108" s="222">
        <f t="shared" si="157"/>
        <v>0</v>
      </c>
      <c r="J108" s="222">
        <f t="shared" si="157"/>
        <v>0</v>
      </c>
      <c r="K108" s="222">
        <f t="shared" si="157"/>
        <v>0</v>
      </c>
      <c r="L108" s="222">
        <f t="shared" si="157"/>
        <v>0</v>
      </c>
      <c r="M108" s="222">
        <f t="shared" si="157"/>
        <v>0</v>
      </c>
      <c r="N108" s="222">
        <f t="shared" si="157"/>
        <v>0</v>
      </c>
      <c r="O108" s="222">
        <f t="shared" si="157"/>
        <v>0</v>
      </c>
      <c r="P108" s="222">
        <f t="shared" si="157"/>
        <v>0</v>
      </c>
      <c r="Q108" s="222">
        <f t="shared" si="157"/>
        <v>0</v>
      </c>
      <c r="R108" s="222">
        <f t="shared" si="157"/>
        <v>0</v>
      </c>
      <c r="S108" s="222">
        <f t="shared" si="157"/>
        <v>0</v>
      </c>
      <c r="T108" s="222">
        <f t="shared" si="157"/>
        <v>0</v>
      </c>
      <c r="U108" s="222">
        <f t="shared" si="157"/>
        <v>0</v>
      </c>
      <c r="V108" s="222">
        <f t="shared" si="157"/>
        <v>0</v>
      </c>
      <c r="W108" s="222">
        <f t="shared" si="157"/>
        <v>0</v>
      </c>
      <c r="X108" s="222">
        <f t="shared" si="157"/>
        <v>0</v>
      </c>
      <c r="Y108" s="222">
        <f t="shared" si="157"/>
        <v>0</v>
      </c>
      <c r="Z108" s="222">
        <f t="shared" si="157"/>
        <v>0</v>
      </c>
      <c r="AA108" s="222">
        <f t="shared" si="157"/>
        <v>0</v>
      </c>
      <c r="AB108" s="222">
        <f t="shared" si="157"/>
        <v>0</v>
      </c>
      <c r="AC108" s="222">
        <f t="shared" si="157"/>
        <v>0</v>
      </c>
      <c r="AD108" s="222">
        <f t="shared" si="157"/>
        <v>0</v>
      </c>
      <c r="AE108" s="222">
        <f t="shared" si="157"/>
        <v>0</v>
      </c>
      <c r="AF108" s="222">
        <f t="shared" si="157"/>
        <v>0</v>
      </c>
      <c r="AG108" s="222">
        <f t="shared" si="157"/>
        <v>0</v>
      </c>
      <c r="AH108" s="222">
        <f t="shared" si="157"/>
        <v>0</v>
      </c>
      <c r="AI108" s="222">
        <f t="shared" si="157"/>
        <v>0</v>
      </c>
      <c r="AJ108" s="222">
        <f t="shared" si="157"/>
        <v>0</v>
      </c>
      <c r="AK108" s="222">
        <f t="shared" si="157"/>
        <v>0</v>
      </c>
      <c r="AL108" s="222">
        <f t="shared" si="157"/>
        <v>0</v>
      </c>
      <c r="AM108" s="222">
        <f t="shared" si="157"/>
        <v>0</v>
      </c>
      <c r="AN108" s="222">
        <f t="shared" si="157"/>
        <v>0</v>
      </c>
      <c r="AO108" s="222">
        <f t="shared" si="157"/>
        <v>0</v>
      </c>
      <c r="AP108" s="222">
        <f t="shared" si="157"/>
        <v>0</v>
      </c>
    </row>
    <row r="109" spans="1:54" ht="12.75" hidden="1" x14ac:dyDescent="0.2">
      <c r="A109" s="221" t="s">
        <v>576</v>
      </c>
      <c r="B109" s="220"/>
      <c r="C109" s="220">
        <f t="shared" ref="C109:F109" si="158">B109+$I$120*C113</f>
        <v>0</v>
      </c>
      <c r="D109" s="220">
        <f t="shared" si="158"/>
        <v>0</v>
      </c>
      <c r="E109" s="220">
        <f t="shared" si="158"/>
        <v>0</v>
      </c>
      <c r="F109" s="220">
        <f t="shared" si="158"/>
        <v>0</v>
      </c>
      <c r="G109" s="220">
        <v>0</v>
      </c>
      <c r="H109" s="220">
        <v>0</v>
      </c>
      <c r="I109" s="220">
        <f>H109+$I$120*I113</f>
        <v>0</v>
      </c>
      <c r="J109" s="220">
        <f t="shared" ref="J109:AP109" si="159">I109+$I$120*J113</f>
        <v>0</v>
      </c>
      <c r="K109" s="220">
        <f t="shared" si="159"/>
        <v>0</v>
      </c>
      <c r="L109" s="220">
        <f t="shared" si="159"/>
        <v>0</v>
      </c>
      <c r="M109" s="220">
        <f t="shared" si="159"/>
        <v>0</v>
      </c>
      <c r="N109" s="220">
        <f t="shared" si="159"/>
        <v>0</v>
      </c>
      <c r="O109" s="220">
        <f t="shared" si="159"/>
        <v>0</v>
      </c>
      <c r="P109" s="220">
        <f t="shared" si="159"/>
        <v>0</v>
      </c>
      <c r="Q109" s="220">
        <f t="shared" si="159"/>
        <v>0</v>
      </c>
      <c r="R109" s="220">
        <f t="shared" si="159"/>
        <v>0</v>
      </c>
      <c r="S109" s="220">
        <f t="shared" si="159"/>
        <v>0</v>
      </c>
      <c r="T109" s="220">
        <f t="shared" si="159"/>
        <v>0</v>
      </c>
      <c r="U109" s="220">
        <f t="shared" si="159"/>
        <v>0</v>
      </c>
      <c r="V109" s="220">
        <f t="shared" si="159"/>
        <v>0</v>
      </c>
      <c r="W109" s="220">
        <f t="shared" si="159"/>
        <v>0</v>
      </c>
      <c r="X109" s="220">
        <f t="shared" si="159"/>
        <v>0</v>
      </c>
      <c r="Y109" s="220">
        <f t="shared" si="159"/>
        <v>0</v>
      </c>
      <c r="Z109" s="220">
        <f t="shared" si="159"/>
        <v>0</v>
      </c>
      <c r="AA109" s="220">
        <f t="shared" si="159"/>
        <v>0</v>
      </c>
      <c r="AB109" s="220">
        <f t="shared" si="159"/>
        <v>0</v>
      </c>
      <c r="AC109" s="220">
        <f t="shared" si="159"/>
        <v>0</v>
      </c>
      <c r="AD109" s="220">
        <f t="shared" si="159"/>
        <v>0</v>
      </c>
      <c r="AE109" s="220">
        <f t="shared" si="159"/>
        <v>0</v>
      </c>
      <c r="AF109" s="220">
        <f t="shared" si="159"/>
        <v>0</v>
      </c>
      <c r="AG109" s="220">
        <f t="shared" si="159"/>
        <v>0</v>
      </c>
      <c r="AH109" s="220">
        <f t="shared" si="159"/>
        <v>0</v>
      </c>
      <c r="AI109" s="220">
        <f t="shared" si="159"/>
        <v>0</v>
      </c>
      <c r="AJ109" s="220">
        <f t="shared" si="159"/>
        <v>0</v>
      </c>
      <c r="AK109" s="220">
        <f t="shared" si="159"/>
        <v>0</v>
      </c>
      <c r="AL109" s="220">
        <f t="shared" si="159"/>
        <v>0</v>
      </c>
      <c r="AM109" s="220">
        <f t="shared" si="159"/>
        <v>0</v>
      </c>
      <c r="AN109" s="220">
        <f t="shared" si="159"/>
        <v>0</v>
      </c>
      <c r="AO109" s="220">
        <f t="shared" si="159"/>
        <v>0</v>
      </c>
      <c r="AP109" s="220">
        <f t="shared" si="159"/>
        <v>0</v>
      </c>
    </row>
    <row r="110" spans="1:54" ht="12.75" hidden="1" x14ac:dyDescent="0.2">
      <c r="A110" s="221" t="s">
        <v>577</v>
      </c>
      <c r="B110" s="219">
        <v>0.93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row>
    <row r="111" spans="1:54" ht="12.75" hidden="1" x14ac:dyDescent="0.2">
      <c r="A111" s="221" t="s">
        <v>578</v>
      </c>
      <c r="B111" s="219">
        <v>4380</v>
      </c>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row>
    <row r="112" spans="1:54" ht="12.75" hidden="1" x14ac:dyDescent="0.2">
      <c r="A112" s="221" t="s">
        <v>579</v>
      </c>
      <c r="B112" s="220">
        <f>$B$131</f>
        <v>0.74426999999999999</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row>
    <row r="113" spans="1:42" ht="15" hidden="1" x14ac:dyDescent="0.2">
      <c r="A113" s="223" t="s">
        <v>580</v>
      </c>
      <c r="B113" s="224">
        <v>0</v>
      </c>
      <c r="C113" s="171">
        <v>0</v>
      </c>
      <c r="D113" s="171">
        <v>0</v>
      </c>
      <c r="E113" s="171">
        <v>0</v>
      </c>
      <c r="F113" s="224">
        <v>0</v>
      </c>
      <c r="G113" s="224">
        <v>0</v>
      </c>
      <c r="H113" s="224">
        <v>0</v>
      </c>
      <c r="I113" s="224">
        <v>0.3</v>
      </c>
      <c r="J113" s="224">
        <v>0.05</v>
      </c>
      <c r="K113" s="224">
        <v>0.03</v>
      </c>
      <c r="L113" s="224">
        <v>0.02</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row>
    <row r="114" spans="1:42" ht="12.75" hidden="1" x14ac:dyDescent="0.2">
      <c r="A114" s="218"/>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hidden="1" x14ac:dyDescent="0.2">
      <c r="A115" s="218"/>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hidden="1" x14ac:dyDescent="0.2">
      <c r="A116" s="219"/>
      <c r="B116" s="360" t="s">
        <v>581</v>
      </c>
      <c r="C116" s="361"/>
      <c r="D116" s="360" t="s">
        <v>582</v>
      </c>
      <c r="E116" s="361"/>
      <c r="F116" s="219"/>
      <c r="G116" s="219"/>
      <c r="H116" s="219"/>
      <c r="I116" s="219"/>
      <c r="J116" s="219"/>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hidden="1" x14ac:dyDescent="0.2">
      <c r="A117" s="221" t="s">
        <v>583</v>
      </c>
      <c r="B117" s="219"/>
      <c r="C117" s="219" t="s">
        <v>584</v>
      </c>
      <c r="D117" s="219">
        <v>0</v>
      </c>
      <c r="E117" s="219" t="s">
        <v>584</v>
      </c>
      <c r="F117" s="219"/>
      <c r="G117" s="219"/>
      <c r="H117" s="219"/>
      <c r="I117" s="219"/>
      <c r="J117" s="219"/>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hidden="1" x14ac:dyDescent="0.2">
      <c r="A118" s="221" t="s">
        <v>583</v>
      </c>
      <c r="B118" s="219">
        <f>$B$110*B117</f>
        <v>0</v>
      </c>
      <c r="C118" s="219" t="s">
        <v>126</v>
      </c>
      <c r="D118" s="219">
        <f>$B$110*D117</f>
        <v>0</v>
      </c>
      <c r="E118" s="219" t="s">
        <v>126</v>
      </c>
      <c r="F118" s="221" t="s">
        <v>585</v>
      </c>
      <c r="G118" s="219">
        <v>0</v>
      </c>
      <c r="H118" s="219" t="s">
        <v>584</v>
      </c>
      <c r="I118" s="219">
        <f>$B$110*G118</f>
        <v>0</v>
      </c>
      <c r="J118" s="219"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hidden="1" x14ac:dyDescent="0.2">
      <c r="A119" s="219"/>
      <c r="B119" s="219"/>
      <c r="C119" s="219"/>
      <c r="D119" s="219"/>
      <c r="E119" s="219"/>
      <c r="F119" s="221" t="s">
        <v>586</v>
      </c>
      <c r="G119" s="225">
        <v>0</v>
      </c>
      <c r="H119" s="219" t="s">
        <v>584</v>
      </c>
      <c r="I119" s="219">
        <v>0</v>
      </c>
      <c r="J119" s="219" t="s">
        <v>126</v>
      </c>
      <c r="K119" s="258"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hidden="1" x14ac:dyDescent="0.2">
      <c r="A120" s="226"/>
      <c r="B120" s="227"/>
      <c r="C120" s="227"/>
      <c r="D120" s="227"/>
      <c r="E120" s="227"/>
      <c r="F120" s="228" t="s">
        <v>587</v>
      </c>
      <c r="G120" s="219">
        <f>G118</f>
        <v>0</v>
      </c>
      <c r="H120" s="219" t="s">
        <v>584</v>
      </c>
      <c r="I120" s="219">
        <f>I118</f>
        <v>0</v>
      </c>
      <c r="J120" s="219"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hidden="1" thickBot="1" x14ac:dyDescent="0.25">
      <c r="A121" s="218"/>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hidden="1" x14ac:dyDescent="0.2">
      <c r="A122" s="226" t="s">
        <v>588</v>
      </c>
      <c r="B122" s="229" t="str">
        <f>'6.2. Паспорт фин осв ввод'!D24</f>
        <v>нд</v>
      </c>
      <c r="C122" s="173"/>
      <c r="D122" s="349" t="s">
        <v>283</v>
      </c>
      <c r="E122" s="181" t="s">
        <v>589</v>
      </c>
      <c r="F122" s="172">
        <v>35</v>
      </c>
      <c r="G122" s="350"/>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hidden="1" x14ac:dyDescent="0.2">
      <c r="A123" s="226" t="s">
        <v>283</v>
      </c>
      <c r="B123" s="230">
        <v>30</v>
      </c>
      <c r="C123" s="173"/>
      <c r="D123" s="349"/>
      <c r="E123" s="181" t="s">
        <v>590</v>
      </c>
      <c r="F123" s="172">
        <v>30</v>
      </c>
      <c r="G123" s="350"/>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hidden="1" x14ac:dyDescent="0.2">
      <c r="A124" s="226" t="s">
        <v>591</v>
      </c>
      <c r="B124" s="230" t="s">
        <v>434</v>
      </c>
      <c r="C124" s="231" t="s">
        <v>592</v>
      </c>
      <c r="D124" s="349"/>
      <c r="E124" s="181" t="s">
        <v>593</v>
      </c>
      <c r="F124" s="172">
        <v>30</v>
      </c>
      <c r="G124" s="350"/>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hidden="1" x14ac:dyDescent="0.2">
      <c r="A125" s="232"/>
      <c r="B125" s="233"/>
      <c r="C125" s="231"/>
      <c r="D125" s="349"/>
      <c r="E125" s="181" t="s">
        <v>594</v>
      </c>
      <c r="F125" s="172">
        <v>30</v>
      </c>
      <c r="G125" s="350"/>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hidden="1" x14ac:dyDescent="0.2">
      <c r="A126" s="226" t="s">
        <v>595</v>
      </c>
      <c r="B126" s="234">
        <f>B128*1000000</f>
        <v>0</v>
      </c>
      <c r="C126" s="234"/>
      <c r="D126" s="234"/>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hidden="1" x14ac:dyDescent="0.2">
      <c r="A127" s="226" t="s">
        <v>596</v>
      </c>
      <c r="B127" s="235">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hidden="1" x14ac:dyDescent="0.2">
      <c r="A128" s="218"/>
      <c r="B128" s="236">
        <f>SUM(C128:F128)</f>
        <v>0</v>
      </c>
      <c r="C128" s="236">
        <v>0</v>
      </c>
      <c r="D128" s="236">
        <v>0</v>
      </c>
      <c r="E128" s="236" t="str">
        <f>'6.2. Паспорт фин осв ввод'!I24</f>
        <v>нд</v>
      </c>
      <c r="F128" s="236" t="str">
        <f>'6.2. Паспорт фин осв ввод'!M24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hidden="1" x14ac:dyDescent="0.2">
      <c r="A129" s="226" t="s">
        <v>597</v>
      </c>
      <c r="B129" s="300">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hidden="1" x14ac:dyDescent="0.2">
      <c r="A130" s="237"/>
      <c r="B130" s="238"/>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hidden="1" x14ac:dyDescent="0.2">
      <c r="A131" s="221" t="s">
        <v>622</v>
      </c>
      <c r="B131" s="271">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hidden="1"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hidden="1" x14ac:dyDescent="0.2">
      <c r="A133" s="218"/>
      <c r="B133" s="173"/>
      <c r="C133" s="173" t="s">
        <v>613</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hidden="1" x14ac:dyDescent="0.2">
      <c r="A134" s="226" t="s">
        <v>598</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hidden="1" x14ac:dyDescent="0.2">
      <c r="A135" s="226"/>
      <c r="B135" s="227">
        <v>2016</v>
      </c>
      <c r="C135" s="227">
        <f>B135+1</f>
        <v>2017</v>
      </c>
      <c r="D135" s="227">
        <f t="shared" ref="D135:AY135" si="160">C135+1</f>
        <v>2018</v>
      </c>
      <c r="E135" s="227">
        <f t="shared" si="160"/>
        <v>2019</v>
      </c>
      <c r="F135" s="227">
        <f t="shared" si="160"/>
        <v>2020</v>
      </c>
      <c r="G135" s="227">
        <f t="shared" si="160"/>
        <v>2021</v>
      </c>
      <c r="H135" s="227">
        <f t="shared" si="160"/>
        <v>2022</v>
      </c>
      <c r="I135" s="227">
        <f t="shared" si="160"/>
        <v>2023</v>
      </c>
      <c r="J135" s="227">
        <f t="shared" si="160"/>
        <v>2024</v>
      </c>
      <c r="K135" s="227">
        <f t="shared" si="160"/>
        <v>2025</v>
      </c>
      <c r="L135" s="227">
        <f t="shared" si="160"/>
        <v>2026</v>
      </c>
      <c r="M135" s="227">
        <f t="shared" si="160"/>
        <v>2027</v>
      </c>
      <c r="N135" s="227">
        <f t="shared" si="160"/>
        <v>2028</v>
      </c>
      <c r="O135" s="227">
        <f t="shared" si="160"/>
        <v>2029</v>
      </c>
      <c r="P135" s="227">
        <f t="shared" si="160"/>
        <v>2030</v>
      </c>
      <c r="Q135" s="227">
        <f t="shared" si="160"/>
        <v>2031</v>
      </c>
      <c r="R135" s="227">
        <f t="shared" si="160"/>
        <v>2032</v>
      </c>
      <c r="S135" s="227">
        <f t="shared" si="160"/>
        <v>2033</v>
      </c>
      <c r="T135" s="227">
        <f t="shared" si="160"/>
        <v>2034</v>
      </c>
      <c r="U135" s="227">
        <f t="shared" si="160"/>
        <v>2035</v>
      </c>
      <c r="V135" s="227">
        <f t="shared" si="160"/>
        <v>2036</v>
      </c>
      <c r="W135" s="227">
        <f t="shared" si="160"/>
        <v>2037</v>
      </c>
      <c r="X135" s="227">
        <f t="shared" si="160"/>
        <v>2038</v>
      </c>
      <c r="Y135" s="227">
        <f t="shared" si="160"/>
        <v>2039</v>
      </c>
      <c r="Z135" s="227">
        <f t="shared" si="160"/>
        <v>2040</v>
      </c>
      <c r="AA135" s="227">
        <f t="shared" si="160"/>
        <v>2041</v>
      </c>
      <c r="AB135" s="227">
        <f t="shared" si="160"/>
        <v>2042</v>
      </c>
      <c r="AC135" s="227">
        <f t="shared" si="160"/>
        <v>2043</v>
      </c>
      <c r="AD135" s="227">
        <f t="shared" si="160"/>
        <v>2044</v>
      </c>
      <c r="AE135" s="227">
        <f t="shared" si="160"/>
        <v>2045</v>
      </c>
      <c r="AF135" s="227">
        <f t="shared" si="160"/>
        <v>2046</v>
      </c>
      <c r="AG135" s="227">
        <f t="shared" si="160"/>
        <v>2047</v>
      </c>
      <c r="AH135" s="227">
        <f t="shared" si="160"/>
        <v>2048</v>
      </c>
      <c r="AI135" s="227">
        <f t="shared" si="160"/>
        <v>2049</v>
      </c>
      <c r="AJ135" s="227">
        <f t="shared" si="160"/>
        <v>2050</v>
      </c>
      <c r="AK135" s="227">
        <f t="shared" si="160"/>
        <v>2051</v>
      </c>
      <c r="AL135" s="227">
        <f t="shared" si="160"/>
        <v>2052</v>
      </c>
      <c r="AM135" s="227">
        <f t="shared" si="160"/>
        <v>2053</v>
      </c>
      <c r="AN135" s="227">
        <f t="shared" si="160"/>
        <v>2054</v>
      </c>
      <c r="AO135" s="227">
        <f t="shared" si="160"/>
        <v>2055</v>
      </c>
      <c r="AP135" s="227">
        <f t="shared" si="160"/>
        <v>2056</v>
      </c>
      <c r="AQ135" s="227">
        <f t="shared" si="160"/>
        <v>2057</v>
      </c>
      <c r="AR135" s="227">
        <f t="shared" si="160"/>
        <v>2058</v>
      </c>
      <c r="AS135" s="227">
        <f t="shared" si="160"/>
        <v>2059</v>
      </c>
      <c r="AT135" s="227">
        <f t="shared" si="160"/>
        <v>2060</v>
      </c>
      <c r="AU135" s="227">
        <f t="shared" si="160"/>
        <v>2061</v>
      </c>
      <c r="AV135" s="227">
        <f t="shared" si="160"/>
        <v>2062</v>
      </c>
      <c r="AW135" s="227">
        <f t="shared" si="160"/>
        <v>2063</v>
      </c>
      <c r="AX135" s="227">
        <f t="shared" si="160"/>
        <v>2064</v>
      </c>
      <c r="AY135" s="227">
        <f t="shared" si="160"/>
        <v>2065</v>
      </c>
    </row>
    <row r="136" spans="1:51" ht="12.75" hidden="1" x14ac:dyDescent="0.2">
      <c r="A136" s="226" t="s">
        <v>599</v>
      </c>
      <c r="B136" s="227"/>
      <c r="C136" s="239"/>
      <c r="D136" s="239">
        <v>5.2999999999999999E-2</v>
      </c>
      <c r="E136" s="239">
        <v>6.8000000000000005E-2</v>
      </c>
      <c r="F136" s="239">
        <v>5.6000000000000001E-2</v>
      </c>
      <c r="G136" s="239">
        <v>4.9000000000000002E-2</v>
      </c>
      <c r="H136" s="239">
        <v>0.14631427330593999</v>
      </c>
      <c r="I136" s="239">
        <v>6.9688748240430004E-2</v>
      </c>
      <c r="J136" s="239">
        <v>5.2726091890100003E-2</v>
      </c>
      <c r="K136" s="239">
        <v>4.7619843182130001E-2</v>
      </c>
      <c r="L136" s="239">
        <v>4.57995653007E-2</v>
      </c>
      <c r="M136" s="239">
        <v>4.57995653007E-2</v>
      </c>
      <c r="N136" s="239">
        <v>4.57995653007E-2</v>
      </c>
      <c r="O136" s="239">
        <v>4.57995653007E-2</v>
      </c>
      <c r="P136" s="239">
        <v>4.57995653007E-2</v>
      </c>
      <c r="Q136" s="239">
        <v>4.57995653007E-2</v>
      </c>
      <c r="R136" s="239">
        <v>4.57995653007E-2</v>
      </c>
      <c r="S136" s="239">
        <v>4.57995653007E-2</v>
      </c>
      <c r="T136" s="239">
        <v>4.57995653007E-2</v>
      </c>
      <c r="U136" s="239">
        <v>4.57995653007E-2</v>
      </c>
      <c r="V136" s="239">
        <v>4.57995653007E-2</v>
      </c>
      <c r="W136" s="239">
        <v>4.57995653007E-2</v>
      </c>
      <c r="X136" s="239">
        <v>4.57995653007E-2</v>
      </c>
      <c r="Y136" s="239">
        <v>4.57995653007E-2</v>
      </c>
      <c r="Z136" s="239">
        <v>4.57995653007E-2</v>
      </c>
      <c r="AA136" s="239">
        <v>4.57995653007E-2</v>
      </c>
      <c r="AB136" s="239">
        <v>4.57995653007E-2</v>
      </c>
      <c r="AC136" s="239">
        <v>4.57995653007E-2</v>
      </c>
      <c r="AD136" s="239">
        <v>4.57995653007E-2</v>
      </c>
      <c r="AE136" s="239">
        <v>4.57995653007E-2</v>
      </c>
      <c r="AF136" s="239">
        <v>4.57995653007E-2</v>
      </c>
      <c r="AG136" s="239">
        <v>4.57995653007E-2</v>
      </c>
      <c r="AH136" s="239">
        <v>4.57995653007E-2</v>
      </c>
      <c r="AI136" s="239">
        <v>4.57995653007E-2</v>
      </c>
      <c r="AJ136" s="239">
        <v>4.57995653007E-2</v>
      </c>
      <c r="AK136" s="239">
        <v>4.57995653007E-2</v>
      </c>
      <c r="AL136" s="239">
        <v>4.57995653007E-2</v>
      </c>
      <c r="AM136" s="239">
        <v>4.57995653007E-2</v>
      </c>
      <c r="AN136" s="239">
        <v>4.57995653007E-2</v>
      </c>
      <c r="AO136" s="239">
        <v>4.57995653007E-2</v>
      </c>
      <c r="AP136" s="239">
        <v>4.57995653007E-2</v>
      </c>
      <c r="AQ136" s="239">
        <v>4.57995653007E-2</v>
      </c>
      <c r="AR136" s="239">
        <v>4.57995653007E-2</v>
      </c>
      <c r="AS136" s="239">
        <v>4.57995653007E-2</v>
      </c>
      <c r="AT136" s="239">
        <v>4.57995653007E-2</v>
      </c>
      <c r="AU136" s="239">
        <v>4.57995653007E-2</v>
      </c>
      <c r="AV136" s="239">
        <v>4.57995653007E-2</v>
      </c>
      <c r="AW136" s="239">
        <v>4.57995653007E-2</v>
      </c>
      <c r="AX136" s="239">
        <v>4.57995653007E-2</v>
      </c>
      <c r="AY136" s="239">
        <v>4.57995653007E-2</v>
      </c>
    </row>
    <row r="137" spans="1:51" ht="15" hidden="1" x14ac:dyDescent="0.2">
      <c r="A137" s="226" t="s">
        <v>600</v>
      </c>
      <c r="B137" s="240"/>
      <c r="C137" s="201">
        <f>(1+B137)*(1+C136)-1</f>
        <v>0</v>
      </c>
      <c r="D137" s="239">
        <v>5.2999999999999999E-2</v>
      </c>
      <c r="E137" s="239">
        <v>6.8000000000000005E-2</v>
      </c>
      <c r="F137" s="239">
        <v>5.6000000000000001E-2</v>
      </c>
      <c r="G137" s="239">
        <v>4.9000000000000002E-2</v>
      </c>
      <c r="H137" s="239">
        <v>0.14631427330593999</v>
      </c>
      <c r="I137" s="239">
        <v>6.9688748240430004E-2</v>
      </c>
      <c r="J137" s="239">
        <v>5.2726091890100003E-2</v>
      </c>
      <c r="K137" s="239">
        <v>4.7619843182130001E-2</v>
      </c>
      <c r="L137" s="201">
        <f t="shared" ref="L137:AY137" si="161">(1+K137)*(1+L136)-1</f>
        <v>9.5600376600258885E-2</v>
      </c>
      <c r="M137" s="201">
        <f t="shared" si="161"/>
        <v>0.14577839759183386</v>
      </c>
      <c r="N137" s="201">
        <f t="shared" si="161"/>
        <v>0.1982545501324724</v>
      </c>
      <c r="O137" s="201">
        <f t="shared" si="161"/>
        <v>0.25313408764812539</v>
      </c>
      <c r="P137" s="201">
        <f t="shared" si="161"/>
        <v>0.31052708412589869</v>
      </c>
      <c r="Q137" s="201">
        <f t="shared" si="161"/>
        <v>0.37054865489365874</v>
      </c>
      <c r="R137" s="201">
        <f t="shared" si="161"/>
        <v>0.43331918751124743</v>
      </c>
      <c r="S137" s="201">
        <f t="shared" si="161"/>
        <v>0.4989645832364149</v>
      </c>
      <c r="T137" s="201">
        <f t="shared" si="161"/>
        <v>0.5676165095497876</v>
      </c>
      <c r="U137" s="201">
        <f t="shared" si="161"/>
        <v>0.63941266424536836</v>
      </c>
      <c r="V137" s="201">
        <f t="shared" si="161"/>
        <v>0.71449705161626853</v>
      </c>
      <c r="W137" s="201">
        <f t="shared" si="161"/>
        <v>0.79302027128962527</v>
      </c>
      <c r="X137" s="201">
        <f t="shared" si="161"/>
        <v>0.87513982029003312</v>
      </c>
      <c r="Y137" s="201">
        <f t="shared" si="161"/>
        <v>0.9610204089373493</v>
      </c>
      <c r="Z137" s="201">
        <f t="shared" si="161"/>
        <v>1.0508342912124808</v>
      </c>
      <c r="AA137" s="201">
        <f t="shared" si="161"/>
        <v>1.1447616102537816</v>
      </c>
      <c r="AB137" s="201">
        <f t="shared" si="161"/>
        <v>1.242990759677034</v>
      </c>
      <c r="AC137" s="201">
        <f t="shared" si="161"/>
        <v>1.3457187614437287</v>
      </c>
      <c r="AD137" s="201">
        <f t="shared" si="161"/>
        <v>1.4531516610355477</v>
      </c>
      <c r="AE137" s="201">
        <f t="shared" si="161"/>
        <v>1.5655049407276658</v>
      </c>
      <c r="AF137" s="201">
        <f t="shared" si="161"/>
        <v>1.6830039517897908</v>
      </c>
      <c r="AG137" s="201">
        <f t="shared" si="161"/>
        <v>1.8058843664818234</v>
      </c>
      <c r="AH137" s="201">
        <f t="shared" si="161"/>
        <v>1.9343926507507208</v>
      </c>
      <c r="AI137" s="201">
        <f t="shared" si="161"/>
        <v>2.0687865585766723</v>
      </c>
      <c r="AJ137" s="201">
        <f t="shared" si="161"/>
        <v>2.2093356489601148</v>
      </c>
      <c r="AK137" s="201">
        <f t="shared" si="161"/>
        <v>2.356321826586528</v>
      </c>
      <c r="AL137" s="201">
        <f t="shared" si="161"/>
        <v>2.5100399072534421</v>
      </c>
      <c r="AM137" s="201">
        <f t="shared" si="161"/>
        <v>2.6707982091937588</v>
      </c>
      <c r="AN137" s="201">
        <f t="shared" si="161"/>
        <v>2.8389191714814208</v>
      </c>
      <c r="AO137" s="201">
        <f t="shared" si="161"/>
        <v>3.0147400007597929</v>
      </c>
      <c r="AP137" s="201">
        <f t="shared" si="161"/>
        <v>3.198613347589923</v>
      </c>
      <c r="AQ137" s="201">
        <f t="shared" si="161"/>
        <v>3.3909080137752579</v>
      </c>
      <c r="AR137" s="201">
        <f t="shared" si="161"/>
        <v>3.5920096920815245</v>
      </c>
      <c r="AS137" s="201">
        <f t="shared" si="161"/>
        <v>3.8023217398354596</v>
      </c>
      <c r="AT137" s="201">
        <f t="shared" si="161"/>
        <v>4.0222659879540243</v>
      </c>
      <c r="AU137" s="201">
        <f t="shared" si="161"/>
        <v>4.2522835870268088</v>
      </c>
      <c r="AV137" s="201">
        <f t="shared" si="161"/>
        <v>4.492835892148638</v>
      </c>
      <c r="AW137" s="201">
        <f>(1+AV137)*(1+AW136)-1</f>
        <v>4.7444053882771282</v>
      </c>
      <c r="AX137" s="201">
        <f t="shared" si="161"/>
        <v>5.0074966579712195</v>
      </c>
      <c r="AY137" s="201">
        <f t="shared" si="161"/>
        <v>5.2826373934517088</v>
      </c>
    </row>
    <row r="138" spans="1:51" hidden="1" x14ac:dyDescent="0.2">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row>
    <row r="139" spans="1:51" ht="12.75" hidden="1" x14ac:dyDescent="0.2">
      <c r="A139" s="218"/>
      <c r="B139" s="227">
        <v>2016</v>
      </c>
      <c r="C139" s="227">
        <f>B139+1</f>
        <v>2017</v>
      </c>
      <c r="D139" s="227">
        <f t="shared" ref="D139:S140" si="162">C139+1</f>
        <v>2018</v>
      </c>
      <c r="E139" s="227">
        <f t="shared" si="162"/>
        <v>2019</v>
      </c>
      <c r="F139" s="227">
        <f t="shared" si="162"/>
        <v>2020</v>
      </c>
      <c r="G139" s="227">
        <f t="shared" si="162"/>
        <v>2021</v>
      </c>
      <c r="H139" s="227">
        <f t="shared" si="162"/>
        <v>2022</v>
      </c>
      <c r="I139" s="227">
        <f t="shared" si="162"/>
        <v>2023</v>
      </c>
      <c r="J139" s="227">
        <f t="shared" si="162"/>
        <v>2024</v>
      </c>
      <c r="K139" s="227">
        <f t="shared" si="162"/>
        <v>2025</v>
      </c>
      <c r="L139" s="227">
        <f t="shared" si="162"/>
        <v>2026</v>
      </c>
      <c r="M139" s="227">
        <f t="shared" si="162"/>
        <v>2027</v>
      </c>
      <c r="N139" s="227">
        <f t="shared" si="162"/>
        <v>2028</v>
      </c>
      <c r="O139" s="227">
        <f t="shared" si="162"/>
        <v>2029</v>
      </c>
      <c r="P139" s="227">
        <f t="shared" si="162"/>
        <v>2030</v>
      </c>
      <c r="Q139" s="227">
        <f t="shared" si="162"/>
        <v>2031</v>
      </c>
      <c r="R139" s="227">
        <f t="shared" si="162"/>
        <v>2032</v>
      </c>
      <c r="S139" s="227">
        <f t="shared" si="162"/>
        <v>2033</v>
      </c>
      <c r="T139" s="227">
        <f t="shared" ref="T139:AI140" si="163">S139+1</f>
        <v>2034</v>
      </c>
      <c r="U139" s="227">
        <f t="shared" si="163"/>
        <v>2035</v>
      </c>
      <c r="V139" s="227">
        <f t="shared" si="163"/>
        <v>2036</v>
      </c>
      <c r="W139" s="227">
        <f t="shared" si="163"/>
        <v>2037</v>
      </c>
      <c r="X139" s="227">
        <f t="shared" si="163"/>
        <v>2038</v>
      </c>
      <c r="Y139" s="227">
        <f t="shared" si="163"/>
        <v>2039</v>
      </c>
      <c r="Z139" s="227">
        <f t="shared" si="163"/>
        <v>2040</v>
      </c>
      <c r="AA139" s="227">
        <f t="shared" si="163"/>
        <v>2041</v>
      </c>
      <c r="AB139" s="227">
        <f t="shared" si="163"/>
        <v>2042</v>
      </c>
      <c r="AC139" s="227">
        <f t="shared" si="163"/>
        <v>2043</v>
      </c>
      <c r="AD139" s="227">
        <f t="shared" si="163"/>
        <v>2044</v>
      </c>
      <c r="AE139" s="227">
        <f t="shared" si="163"/>
        <v>2045</v>
      </c>
      <c r="AF139" s="227">
        <f t="shared" si="163"/>
        <v>2046</v>
      </c>
      <c r="AG139" s="227">
        <f t="shared" si="163"/>
        <v>2047</v>
      </c>
      <c r="AH139" s="227">
        <f t="shared" si="163"/>
        <v>2048</v>
      </c>
      <c r="AI139" s="227">
        <f t="shared" si="163"/>
        <v>2049</v>
      </c>
      <c r="AJ139" s="227">
        <f t="shared" ref="AJ139:AY140" si="164">AI139+1</f>
        <v>2050</v>
      </c>
      <c r="AK139" s="227">
        <f t="shared" si="164"/>
        <v>2051</v>
      </c>
      <c r="AL139" s="227">
        <f t="shared" si="164"/>
        <v>2052</v>
      </c>
      <c r="AM139" s="227">
        <f t="shared" si="164"/>
        <v>2053</v>
      </c>
      <c r="AN139" s="227">
        <f t="shared" si="164"/>
        <v>2054</v>
      </c>
      <c r="AO139" s="227">
        <f t="shared" si="164"/>
        <v>2055</v>
      </c>
      <c r="AP139" s="227">
        <f t="shared" si="164"/>
        <v>2056</v>
      </c>
      <c r="AQ139" s="227">
        <f t="shared" si="164"/>
        <v>2057</v>
      </c>
      <c r="AR139" s="227">
        <f t="shared" si="164"/>
        <v>2058</v>
      </c>
      <c r="AS139" s="227">
        <f t="shared" si="164"/>
        <v>2059</v>
      </c>
      <c r="AT139" s="227">
        <f t="shared" si="164"/>
        <v>2060</v>
      </c>
      <c r="AU139" s="227">
        <f t="shared" si="164"/>
        <v>2061</v>
      </c>
      <c r="AV139" s="227">
        <f t="shared" si="164"/>
        <v>2062</v>
      </c>
      <c r="AW139" s="227">
        <f t="shared" si="164"/>
        <v>2063</v>
      </c>
      <c r="AX139" s="227">
        <f t="shared" si="164"/>
        <v>2064</v>
      </c>
      <c r="AY139" s="227">
        <f t="shared" si="164"/>
        <v>2065</v>
      </c>
    </row>
    <row r="140" spans="1:51" hidden="1" x14ac:dyDescent="0.2">
      <c r="A140" s="218"/>
      <c r="B140" s="242">
        <v>0</v>
      </c>
      <c r="C140" s="242">
        <v>0</v>
      </c>
      <c r="D140" s="242">
        <v>0</v>
      </c>
      <c r="E140" s="242">
        <v>0</v>
      </c>
      <c r="F140" s="242">
        <v>0</v>
      </c>
      <c r="G140" s="242">
        <v>0</v>
      </c>
      <c r="H140" s="242">
        <v>0</v>
      </c>
      <c r="I140" s="242">
        <v>0</v>
      </c>
      <c r="J140" s="242">
        <v>0</v>
      </c>
      <c r="K140" s="242">
        <v>1</v>
      </c>
      <c r="L140" s="242">
        <f t="shared" si="162"/>
        <v>2</v>
      </c>
      <c r="M140" s="242">
        <f t="shared" si="162"/>
        <v>3</v>
      </c>
      <c r="N140" s="242">
        <f t="shared" si="162"/>
        <v>4</v>
      </c>
      <c r="O140" s="242">
        <f t="shared" si="162"/>
        <v>5</v>
      </c>
      <c r="P140" s="242">
        <f t="shared" si="162"/>
        <v>6</v>
      </c>
      <c r="Q140" s="242">
        <f t="shared" si="162"/>
        <v>7</v>
      </c>
      <c r="R140" s="242">
        <f t="shared" si="162"/>
        <v>8</v>
      </c>
      <c r="S140" s="242">
        <f t="shared" si="162"/>
        <v>9</v>
      </c>
      <c r="T140" s="242">
        <f t="shared" si="163"/>
        <v>10</v>
      </c>
      <c r="U140" s="242">
        <f t="shared" si="163"/>
        <v>11</v>
      </c>
      <c r="V140" s="242">
        <f t="shared" si="163"/>
        <v>12</v>
      </c>
      <c r="W140" s="242">
        <f t="shared" si="163"/>
        <v>13</v>
      </c>
      <c r="X140" s="242">
        <f t="shared" si="163"/>
        <v>14</v>
      </c>
      <c r="Y140" s="242">
        <f t="shared" si="163"/>
        <v>15</v>
      </c>
      <c r="Z140" s="242">
        <f t="shared" si="163"/>
        <v>16</v>
      </c>
      <c r="AA140" s="242">
        <f t="shared" si="163"/>
        <v>17</v>
      </c>
      <c r="AB140" s="242">
        <f t="shared" si="163"/>
        <v>18</v>
      </c>
      <c r="AC140" s="242">
        <f t="shared" si="163"/>
        <v>19</v>
      </c>
      <c r="AD140" s="242">
        <f t="shared" si="163"/>
        <v>20</v>
      </c>
      <c r="AE140" s="242">
        <f t="shared" si="163"/>
        <v>21</v>
      </c>
      <c r="AF140" s="242">
        <f t="shared" si="163"/>
        <v>22</v>
      </c>
      <c r="AG140" s="242">
        <f t="shared" si="163"/>
        <v>23</v>
      </c>
      <c r="AH140" s="242">
        <f t="shared" si="163"/>
        <v>24</v>
      </c>
      <c r="AI140" s="242">
        <f t="shared" si="163"/>
        <v>25</v>
      </c>
      <c r="AJ140" s="242">
        <f t="shared" si="164"/>
        <v>26</v>
      </c>
      <c r="AK140" s="242">
        <f t="shared" si="164"/>
        <v>27</v>
      </c>
      <c r="AL140" s="242">
        <f t="shared" si="164"/>
        <v>28</v>
      </c>
      <c r="AM140" s="242">
        <f t="shared" si="164"/>
        <v>29</v>
      </c>
      <c r="AN140" s="242">
        <f t="shared" si="164"/>
        <v>30</v>
      </c>
      <c r="AO140" s="242">
        <f t="shared" si="164"/>
        <v>31</v>
      </c>
      <c r="AP140" s="242">
        <f>AO140+1</f>
        <v>32</v>
      </c>
      <c r="AQ140" s="242">
        <f t="shared" si="164"/>
        <v>33</v>
      </c>
      <c r="AR140" s="242">
        <f t="shared" si="164"/>
        <v>34</v>
      </c>
      <c r="AS140" s="242">
        <f t="shared" si="164"/>
        <v>35</v>
      </c>
      <c r="AT140" s="242">
        <f t="shared" si="164"/>
        <v>36</v>
      </c>
      <c r="AU140" s="242">
        <f t="shared" si="164"/>
        <v>37</v>
      </c>
      <c r="AV140" s="242">
        <f t="shared" si="164"/>
        <v>38</v>
      </c>
      <c r="AW140" s="242">
        <f t="shared" si="164"/>
        <v>39</v>
      </c>
      <c r="AX140" s="242">
        <f t="shared" si="164"/>
        <v>40</v>
      </c>
      <c r="AY140" s="242">
        <f t="shared" si="164"/>
        <v>41</v>
      </c>
    </row>
    <row r="141" spans="1:51" ht="15" hidden="1" x14ac:dyDescent="0.2">
      <c r="A141" s="218"/>
      <c r="B141" s="243">
        <f>AVERAGE(A140:B140)</f>
        <v>0</v>
      </c>
      <c r="C141" s="243">
        <f>AVERAGE(B140:C140)</f>
        <v>0</v>
      </c>
      <c r="D141" s="243">
        <f>AVERAGE(C140:D140)</f>
        <v>0</v>
      </c>
      <c r="E141" s="243">
        <f>AVERAGE(D140:E140)</f>
        <v>0</v>
      </c>
      <c r="F141" s="243">
        <f t="shared" ref="F141:AO141" si="165">AVERAGE(E140:F140)</f>
        <v>0</v>
      </c>
      <c r="G141" s="243">
        <f t="shared" si="165"/>
        <v>0</v>
      </c>
      <c r="H141" s="243">
        <f t="shared" si="165"/>
        <v>0</v>
      </c>
      <c r="I141" s="243">
        <f t="shared" si="165"/>
        <v>0</v>
      </c>
      <c r="J141" s="243">
        <f t="shared" si="165"/>
        <v>0</v>
      </c>
      <c r="K141" s="243">
        <f t="shared" si="165"/>
        <v>0.5</v>
      </c>
      <c r="L141" s="243">
        <f t="shared" si="165"/>
        <v>1.5</v>
      </c>
      <c r="M141" s="243">
        <f t="shared" si="165"/>
        <v>2.5</v>
      </c>
      <c r="N141" s="243">
        <f t="shared" si="165"/>
        <v>3.5</v>
      </c>
      <c r="O141" s="243">
        <f t="shared" si="165"/>
        <v>4.5</v>
      </c>
      <c r="P141" s="243">
        <f t="shared" si="165"/>
        <v>5.5</v>
      </c>
      <c r="Q141" s="243">
        <f t="shared" si="165"/>
        <v>6.5</v>
      </c>
      <c r="R141" s="243">
        <f t="shared" si="165"/>
        <v>7.5</v>
      </c>
      <c r="S141" s="243">
        <f t="shared" si="165"/>
        <v>8.5</v>
      </c>
      <c r="T141" s="243">
        <f t="shared" si="165"/>
        <v>9.5</v>
      </c>
      <c r="U141" s="243">
        <f t="shared" si="165"/>
        <v>10.5</v>
      </c>
      <c r="V141" s="243">
        <f t="shared" si="165"/>
        <v>11.5</v>
      </c>
      <c r="W141" s="243">
        <f t="shared" si="165"/>
        <v>12.5</v>
      </c>
      <c r="X141" s="243">
        <f t="shared" si="165"/>
        <v>13.5</v>
      </c>
      <c r="Y141" s="243">
        <f t="shared" si="165"/>
        <v>14.5</v>
      </c>
      <c r="Z141" s="243">
        <f t="shared" si="165"/>
        <v>15.5</v>
      </c>
      <c r="AA141" s="243">
        <f t="shared" si="165"/>
        <v>16.5</v>
      </c>
      <c r="AB141" s="243">
        <f t="shared" si="165"/>
        <v>17.5</v>
      </c>
      <c r="AC141" s="243">
        <f t="shared" si="165"/>
        <v>18.5</v>
      </c>
      <c r="AD141" s="243">
        <f t="shared" si="165"/>
        <v>19.5</v>
      </c>
      <c r="AE141" s="243">
        <f t="shared" si="165"/>
        <v>20.5</v>
      </c>
      <c r="AF141" s="243">
        <f t="shared" si="165"/>
        <v>21.5</v>
      </c>
      <c r="AG141" s="243">
        <f t="shared" si="165"/>
        <v>22.5</v>
      </c>
      <c r="AH141" s="243">
        <f t="shared" si="165"/>
        <v>23.5</v>
      </c>
      <c r="AI141" s="243">
        <f t="shared" si="165"/>
        <v>24.5</v>
      </c>
      <c r="AJ141" s="243">
        <f t="shared" si="165"/>
        <v>25.5</v>
      </c>
      <c r="AK141" s="243">
        <f t="shared" si="165"/>
        <v>26.5</v>
      </c>
      <c r="AL141" s="243">
        <f t="shared" si="165"/>
        <v>27.5</v>
      </c>
      <c r="AM141" s="243">
        <f t="shared" si="165"/>
        <v>28.5</v>
      </c>
      <c r="AN141" s="243">
        <f t="shared" si="165"/>
        <v>29.5</v>
      </c>
      <c r="AO141" s="243">
        <f t="shared" si="165"/>
        <v>30.5</v>
      </c>
      <c r="AP141" s="243">
        <f>AVERAGE(AO140:AP140)</f>
        <v>31.5</v>
      </c>
      <c r="AQ141" s="243">
        <f t="shared" ref="AQ141:AY141" si="166">AVERAGE(AP140:AQ140)</f>
        <v>32.5</v>
      </c>
      <c r="AR141" s="243">
        <f t="shared" si="166"/>
        <v>33.5</v>
      </c>
      <c r="AS141" s="243">
        <f t="shared" si="166"/>
        <v>34.5</v>
      </c>
      <c r="AT141" s="243">
        <f t="shared" si="166"/>
        <v>35.5</v>
      </c>
      <c r="AU141" s="243">
        <f t="shared" si="166"/>
        <v>36.5</v>
      </c>
      <c r="AV141" s="243">
        <f t="shared" si="166"/>
        <v>37.5</v>
      </c>
      <c r="AW141" s="243">
        <f t="shared" si="166"/>
        <v>38.5</v>
      </c>
      <c r="AX141" s="243">
        <f t="shared" si="166"/>
        <v>39.5</v>
      </c>
      <c r="AY141" s="243">
        <f t="shared" si="166"/>
        <v>40.5</v>
      </c>
    </row>
    <row r="142" spans="1:51" ht="12.75" hidden="1" x14ac:dyDescent="0.2">
      <c r="A142" s="218"/>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hidden="1" x14ac:dyDescent="0.2">
      <c r="A143" s="218"/>
      <c r="B143" s="173"/>
      <c r="C143" s="173"/>
      <c r="D143" s="173"/>
      <c r="E143" s="173"/>
      <c r="F143" s="173"/>
      <c r="G143" s="173"/>
      <c r="H143" s="268">
        <v>114.63142733059399</v>
      </c>
      <c r="I143" s="268">
        <v>106.968874824043</v>
      </c>
      <c r="J143" s="269">
        <v>105.27260918901</v>
      </c>
      <c r="K143" s="269">
        <v>104.761984318213</v>
      </c>
      <c r="L143" s="270">
        <v>104.57995653007001</v>
      </c>
      <c r="M143" s="270">
        <v>104.57995653006968</v>
      </c>
      <c r="N143" s="270">
        <v>104.57995653006968</v>
      </c>
      <c r="O143" s="270">
        <v>104.57995653006968</v>
      </c>
      <c r="P143" s="270">
        <v>104.57995653006968</v>
      </c>
      <c r="Q143" s="270">
        <v>104.57995653006968</v>
      </c>
      <c r="R143" s="270">
        <v>104.57995653006968</v>
      </c>
      <c r="S143" s="270">
        <v>104.57995653006968</v>
      </c>
      <c r="T143" s="270">
        <v>104.57995653006968</v>
      </c>
      <c r="U143" s="270">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hidden="1" x14ac:dyDescent="0.2">
      <c r="A144" s="218"/>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hidden="1" x14ac:dyDescent="0.2">
      <c r="A145" s="218"/>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hidden="1" x14ac:dyDescent="0.2">
      <c r="A146" s="218"/>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hidden="1" x14ac:dyDescent="0.2">
      <c r="A147" s="218"/>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hidden="1" x14ac:dyDescent="0.2">
      <c r="A148" s="218"/>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hidden="1" x14ac:dyDescent="0.2">
      <c r="A149" s="218"/>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hidden="1" x14ac:dyDescent="0.2">
      <c r="A150" s="218"/>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hidden="1" x14ac:dyDescent="0.2">
      <c r="A151" s="218"/>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hidden="1" x14ac:dyDescent="0.2">
      <c r="A152" s="218"/>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hidden="1" x14ac:dyDescent="0.2">
      <c r="A153" s="218"/>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hidden="1" x14ac:dyDescent="0.2">
      <c r="A154" s="218"/>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hidden="1" x14ac:dyDescent="0.2">
      <c r="A155" s="218"/>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hidden="1" x14ac:dyDescent="0.2">
      <c r="A156" s="218"/>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hidden="1" x14ac:dyDescent="0.2">
      <c r="A157" s="218"/>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hidden="1" x14ac:dyDescent="0.2">
      <c r="A158" s="218"/>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hidden="1" x14ac:dyDescent="0.2">
      <c r="A159" s="218"/>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hidden="1" x14ac:dyDescent="0.2">
      <c r="A160" s="218"/>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hidden="1" x14ac:dyDescent="0.2">
      <c r="A161" s="218"/>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hidden="1" x14ac:dyDescent="0.2">
      <c r="A162" s="218"/>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hidden="1" x14ac:dyDescent="0.2">
      <c r="A163" s="218"/>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hidden="1" x14ac:dyDescent="0.2">
      <c r="A164" s="218"/>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hidden="1" x14ac:dyDescent="0.2">
      <c r="A165" s="218"/>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hidden="1" x14ac:dyDescent="0.2">
      <c r="A166" s="218"/>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hidden="1" x14ac:dyDescent="0.2">
      <c r="A167" s="218"/>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hidden="1" x14ac:dyDescent="0.2">
      <c r="A168" s="218"/>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hidden="1" x14ac:dyDescent="0.2">
      <c r="A169" s="218"/>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hidden="1" x14ac:dyDescent="0.2">
      <c r="A170" s="218"/>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hidden="1" x14ac:dyDescent="0.2">
      <c r="A171" s="218"/>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hidden="1" x14ac:dyDescent="0.2">
      <c r="A172" s="218"/>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hidden="1" x14ac:dyDescent="0.2">
      <c r="A173" s="218"/>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hidden="1" x14ac:dyDescent="0.2">
      <c r="A174" s="218"/>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hidden="1" x14ac:dyDescent="0.2">
      <c r="A175" s="218"/>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hidden="1" x14ac:dyDescent="0.2">
      <c r="A176" s="218"/>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hidden="1" x14ac:dyDescent="0.2">
      <c r="A177" s="218"/>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hidden="1" x14ac:dyDescent="0.2">
      <c r="A178" s="218"/>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hidden="1" x14ac:dyDescent="0.2">
      <c r="A179" s="218"/>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hidden="1" x14ac:dyDescent="0.2">
      <c r="A180" s="218"/>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hidden="1" x14ac:dyDescent="0.2">
      <c r="A181" s="218"/>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hidden="1" x14ac:dyDescent="0.2">
      <c r="A182" s="218"/>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hidden="1" x14ac:dyDescent="0.2">
      <c r="A183" s="218"/>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hidden="1" x14ac:dyDescent="0.2">
      <c r="A184" s="218"/>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hidden="1" x14ac:dyDescent="0.2">
      <c r="A185" s="218"/>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hidden="1" x14ac:dyDescent="0.2">
      <c r="A186" s="218"/>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hidden="1" x14ac:dyDescent="0.2">
      <c r="A187" s="218"/>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hidden="1" x14ac:dyDescent="0.2">
      <c r="A188" s="218"/>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hidden="1" x14ac:dyDescent="0.2">
      <c r="A189" s="218"/>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hidden="1" x14ac:dyDescent="0.2">
      <c r="A190" s="218"/>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hidden="1" x14ac:dyDescent="0.2">
      <c r="A191" s="218"/>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hidden="1" x14ac:dyDescent="0.2">
      <c r="A192" s="218"/>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hidden="1" x14ac:dyDescent="0.2">
      <c r="A193" s="218"/>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hidden="1" x14ac:dyDescent="0.2">
      <c r="A194" s="218"/>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hidden="1" x14ac:dyDescent="0.2">
      <c r="A195" s="218"/>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hidden="1" x14ac:dyDescent="0.2">
      <c r="A196" s="218"/>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hidden="1" x14ac:dyDescent="0.2">
      <c r="A197" s="218"/>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hidden="1" x14ac:dyDescent="0.2">
      <c r="A198" s="218"/>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hidden="1" x14ac:dyDescent="0.2">
      <c r="A199" s="218"/>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hidden="1" x14ac:dyDescent="0.2">
      <c r="A200" s="218"/>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hidden="1" x14ac:dyDescent="0.2">
      <c r="A201" s="218"/>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hidden="1" x14ac:dyDescent="0.2">
      <c r="A202" s="218"/>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x14ac:dyDescent="0.2">
      <c r="A203" s="218"/>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x14ac:dyDescent="0.2">
      <c r="A204" s="218"/>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8"/>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8"/>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8"/>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8"/>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5" priority="1" operator="notEqual">
      <formula>0</formula>
    </cfRule>
    <cfRule type="cellIs" dxfId="14"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37" zoomScale="80" zoomScaleNormal="100" zoomScaleSheetLayoutView="80" workbookViewId="0">
      <selection activeCell="F40" sqref="F40"/>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4" t="str">
        <f>'1. паспорт местоположение'!A5:C5</f>
        <v>Год раскрытия информации: 2024 год</v>
      </c>
      <c r="B5" s="304"/>
      <c r="C5" s="304"/>
      <c r="D5" s="304"/>
      <c r="E5" s="304"/>
      <c r="F5" s="304"/>
      <c r="G5" s="304"/>
      <c r="H5" s="304"/>
      <c r="I5" s="304"/>
      <c r="J5" s="304"/>
      <c r="K5" s="304"/>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3" t="s">
        <v>7</v>
      </c>
      <c r="B7" s="313"/>
      <c r="C7" s="313"/>
      <c r="D7" s="313"/>
      <c r="E7" s="313"/>
      <c r="F7" s="313"/>
      <c r="G7" s="313"/>
      <c r="H7" s="313"/>
      <c r="I7" s="313"/>
      <c r="J7" s="313"/>
      <c r="K7" s="313"/>
    </row>
    <row r="8" spans="1:43" ht="18.75" x14ac:dyDescent="0.25">
      <c r="A8" s="313"/>
      <c r="B8" s="313"/>
      <c r="C8" s="313"/>
      <c r="D8" s="313"/>
      <c r="E8" s="313"/>
      <c r="F8" s="313"/>
      <c r="G8" s="313"/>
      <c r="H8" s="313"/>
      <c r="I8" s="313"/>
      <c r="J8" s="313"/>
      <c r="K8" s="313"/>
    </row>
    <row r="9" spans="1:43" x14ac:dyDescent="0.25">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row>
    <row r="10" spans="1:43" x14ac:dyDescent="0.25">
      <c r="A10" s="317" t="s">
        <v>6</v>
      </c>
      <c r="B10" s="317"/>
      <c r="C10" s="317"/>
      <c r="D10" s="317"/>
      <c r="E10" s="317"/>
      <c r="F10" s="317"/>
      <c r="G10" s="317"/>
      <c r="H10" s="317"/>
      <c r="I10" s="317"/>
      <c r="J10" s="317"/>
      <c r="K10" s="317"/>
    </row>
    <row r="11" spans="1:43" ht="18.75" x14ac:dyDescent="0.25">
      <c r="A11" s="313"/>
      <c r="B11" s="313"/>
      <c r="C11" s="313"/>
      <c r="D11" s="313"/>
      <c r="E11" s="313"/>
      <c r="F11" s="313"/>
      <c r="G11" s="313"/>
      <c r="H11" s="313"/>
      <c r="I11" s="313"/>
      <c r="J11" s="313"/>
      <c r="K11" s="313"/>
    </row>
    <row r="12" spans="1:43" x14ac:dyDescent="0.25">
      <c r="A12" s="311" t="str">
        <f>'1. паспорт местоположение'!A12:C12</f>
        <v>О 24-01</v>
      </c>
      <c r="B12" s="311"/>
      <c r="C12" s="311"/>
      <c r="D12" s="311"/>
      <c r="E12" s="311"/>
      <c r="F12" s="311"/>
      <c r="G12" s="311"/>
      <c r="H12" s="311"/>
      <c r="I12" s="311"/>
      <c r="J12" s="311"/>
      <c r="K12" s="311"/>
    </row>
    <row r="13" spans="1:43" x14ac:dyDescent="0.25">
      <c r="A13" s="317" t="s">
        <v>5</v>
      </c>
      <c r="B13" s="317"/>
      <c r="C13" s="317"/>
      <c r="D13" s="317"/>
      <c r="E13" s="317"/>
      <c r="F13" s="317"/>
      <c r="G13" s="317"/>
      <c r="H13" s="317"/>
      <c r="I13" s="317"/>
      <c r="J13" s="317"/>
      <c r="K13" s="317"/>
    </row>
    <row r="14" spans="1:43" ht="18.75" x14ac:dyDescent="0.25">
      <c r="A14" s="318"/>
      <c r="B14" s="318"/>
      <c r="C14" s="318"/>
      <c r="D14" s="318"/>
      <c r="E14" s="318"/>
      <c r="F14" s="318"/>
      <c r="G14" s="318"/>
      <c r="H14" s="318"/>
      <c r="I14" s="318"/>
      <c r="J14" s="318"/>
      <c r="K14" s="318"/>
    </row>
    <row r="15" spans="1:43" x14ac:dyDescent="0.25">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row>
    <row r="16" spans="1:43" x14ac:dyDescent="0.25">
      <c r="A16" s="305" t="s">
        <v>4</v>
      </c>
      <c r="B16" s="305"/>
      <c r="C16" s="305"/>
      <c r="D16" s="305"/>
      <c r="E16" s="305"/>
      <c r="F16" s="305"/>
      <c r="G16" s="305"/>
      <c r="H16" s="305"/>
      <c r="I16" s="305"/>
      <c r="J16" s="305"/>
      <c r="K16" s="305"/>
    </row>
    <row r="17" spans="1:11" ht="15.75" customHeight="1" x14ac:dyDescent="0.25"/>
    <row r="18" spans="1:11" x14ac:dyDescent="0.25">
      <c r="K18" s="24"/>
    </row>
    <row r="19" spans="1:11" ht="15.75" customHeight="1" x14ac:dyDescent="0.25">
      <c r="A19" s="373" t="s">
        <v>389</v>
      </c>
      <c r="B19" s="373"/>
      <c r="C19" s="373"/>
      <c r="D19" s="373"/>
      <c r="E19" s="373"/>
      <c r="F19" s="373"/>
      <c r="G19" s="373"/>
      <c r="H19" s="373"/>
      <c r="I19" s="373"/>
      <c r="J19" s="373"/>
      <c r="K19" s="373"/>
    </row>
    <row r="20" spans="1:11" x14ac:dyDescent="0.25">
      <c r="A20" s="35"/>
      <c r="B20" s="35"/>
    </row>
    <row r="21" spans="1:11" ht="28.5" customHeight="1" x14ac:dyDescent="0.25">
      <c r="A21" s="365" t="s">
        <v>199</v>
      </c>
      <c r="B21" s="365" t="s">
        <v>482</v>
      </c>
      <c r="C21" s="148"/>
      <c r="D21" s="148"/>
      <c r="E21" s="370" t="s">
        <v>349</v>
      </c>
      <c r="F21" s="371"/>
      <c r="G21" s="371"/>
      <c r="H21" s="372"/>
      <c r="I21" s="365" t="s">
        <v>198</v>
      </c>
      <c r="J21" s="366" t="s">
        <v>350</v>
      </c>
      <c r="K21" s="365" t="s">
        <v>197</v>
      </c>
    </row>
    <row r="22" spans="1:11" ht="58.5" customHeight="1" x14ac:dyDescent="0.25">
      <c r="A22" s="365"/>
      <c r="B22" s="365"/>
      <c r="C22" s="369" t="s">
        <v>9</v>
      </c>
      <c r="D22" s="369"/>
      <c r="E22" s="369" t="s">
        <v>2</v>
      </c>
      <c r="F22" s="369"/>
      <c r="G22" s="369" t="s">
        <v>534</v>
      </c>
      <c r="H22" s="369"/>
      <c r="I22" s="365"/>
      <c r="J22" s="367"/>
      <c r="K22" s="365"/>
    </row>
    <row r="23" spans="1:11" ht="31.5" x14ac:dyDescent="0.25">
      <c r="A23" s="365"/>
      <c r="B23" s="365"/>
      <c r="C23" s="129" t="s">
        <v>196</v>
      </c>
      <c r="D23" s="129" t="s">
        <v>195</v>
      </c>
      <c r="E23" s="129" t="s">
        <v>196</v>
      </c>
      <c r="F23" s="129" t="s">
        <v>195</v>
      </c>
      <c r="G23" s="149" t="s">
        <v>196</v>
      </c>
      <c r="H23" s="149" t="s">
        <v>195</v>
      </c>
      <c r="I23" s="365"/>
      <c r="J23" s="368"/>
      <c r="K23" s="365"/>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46366</v>
      </c>
      <c r="G43" s="150" t="s">
        <v>536</v>
      </c>
      <c r="H43" s="150" t="s">
        <v>536</v>
      </c>
      <c r="I43" s="140"/>
      <c r="J43" s="126"/>
      <c r="K43" s="126"/>
    </row>
    <row r="44" spans="1:11" x14ac:dyDescent="0.25">
      <c r="A44" s="129" t="s">
        <v>515</v>
      </c>
      <c r="B44" s="135" t="s">
        <v>189</v>
      </c>
      <c r="C44" s="139">
        <v>43084</v>
      </c>
      <c r="D44" s="139">
        <v>43266</v>
      </c>
      <c r="E44" s="139">
        <v>45809</v>
      </c>
      <c r="F44" s="139">
        <v>46366</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46366</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46365</v>
      </c>
      <c r="F49" s="139">
        <v>46366</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46386</v>
      </c>
      <c r="F53" s="139">
        <v>46386</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2024-04-21T13:06:27Z</dcterms:modified>
</cp:coreProperties>
</file>