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es\Desktop\Михаил Трофимович\ИП на 2025-2029 гг (в тарифы)\I0424_1153926028850_39\Формы 1-20\"/>
    </mc:Choice>
  </mc:AlternateContent>
  <xr:revisionPtr revIDLastSave="0" documentId="8_{940F37FE-C92B-4C42-9481-5187A2812D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 20" sheetId="1" r:id="rId1"/>
  </sheets>
  <externalReferences>
    <externalReference r:id="rId2"/>
  </externalReferences>
  <definedNames>
    <definedName name="_xlnm._FilterDatabase" localSheetId="0" hidden="1">'форма 20'!$A$16:$S$462</definedName>
    <definedName name="_xlnm.Print_Titles" localSheetId="0">'форма 20'!$14:$16</definedName>
    <definedName name="_xlnm.Print_Area" localSheetId="0">'форма 20'!$A$1:$S$454</definedName>
  </definedNames>
  <calcPr calcId="191029" refMode="R1C1"/>
</workbook>
</file>

<file path=xl/calcChain.xml><?xml version="1.0" encoding="utf-8"?>
<calcChain xmlns="http://schemas.openxmlformats.org/spreadsheetml/2006/main">
  <c r="R53" i="1" l="1"/>
  <c r="K53" i="1"/>
  <c r="M53" i="1" s="1"/>
  <c r="O53" i="1" s="1"/>
  <c r="L53" i="1"/>
  <c r="N53" i="1" s="1"/>
  <c r="P53" i="1" s="1"/>
  <c r="J53" i="1"/>
  <c r="K41" i="1" l="1"/>
  <c r="M41" i="1" s="1"/>
  <c r="O41" i="1" s="1"/>
  <c r="L41" i="1"/>
  <c r="N41" i="1" s="1"/>
  <c r="P41" i="1" s="1"/>
  <c r="J41" i="1"/>
  <c r="H41" i="1"/>
  <c r="K42" i="1"/>
  <c r="M42" i="1" s="1"/>
  <c r="O42" i="1" s="1"/>
  <c r="L42" i="1"/>
  <c r="N42" i="1" s="1"/>
  <c r="P42" i="1" s="1"/>
  <c r="J42" i="1"/>
  <c r="H42" i="1"/>
  <c r="P27" i="1"/>
  <c r="N27" i="1"/>
  <c r="L27" i="1"/>
  <c r="K27" i="1"/>
  <c r="M27" i="1" s="1"/>
  <c r="O27" i="1" s="1"/>
  <c r="J27" i="1"/>
  <c r="I27" i="1"/>
  <c r="H27" i="1"/>
  <c r="I89" i="1" l="1"/>
  <c r="J89" i="1"/>
  <c r="K89" i="1"/>
  <c r="L89" i="1"/>
  <c r="M89" i="1"/>
  <c r="N89" i="1"/>
  <c r="O89" i="1"/>
  <c r="P89" i="1"/>
  <c r="I90" i="1"/>
  <c r="J90" i="1"/>
  <c r="K90" i="1"/>
  <c r="L90" i="1"/>
  <c r="M90" i="1"/>
  <c r="N90" i="1"/>
  <c r="O90" i="1"/>
  <c r="P90" i="1"/>
  <c r="N390" i="1"/>
  <c r="N381" i="1" s="1"/>
  <c r="N406" i="1"/>
  <c r="N405" i="1" s="1"/>
  <c r="I19" i="1"/>
  <c r="J19" i="1"/>
  <c r="K19" i="1"/>
  <c r="L19" i="1"/>
  <c r="M19" i="1"/>
  <c r="N19" i="1"/>
  <c r="O19" i="1"/>
  <c r="P19" i="1"/>
  <c r="Q19" i="1"/>
  <c r="R19" i="1"/>
  <c r="S19" i="1"/>
  <c r="H19" i="1"/>
  <c r="G19" i="1"/>
  <c r="F19" i="1"/>
  <c r="D19" i="1"/>
  <c r="N380" i="1" l="1"/>
  <c r="N379" i="1" s="1"/>
  <c r="E292" i="1"/>
  <c r="E307" i="1" s="1"/>
  <c r="E29" i="1"/>
  <c r="E19" i="1"/>
  <c r="J18" i="1" l="1"/>
  <c r="L18" i="1"/>
  <c r="N18" i="1"/>
  <c r="P18" i="1"/>
  <c r="H18" i="1"/>
  <c r="J105" i="1" l="1"/>
  <c r="L105" i="1"/>
  <c r="N105" i="1"/>
  <c r="P105" i="1"/>
  <c r="H105" i="1"/>
  <c r="J97" i="1"/>
  <c r="J96" i="1" s="1"/>
  <c r="L97" i="1"/>
  <c r="N97" i="1"/>
  <c r="N96" i="1" s="1"/>
  <c r="P97" i="1"/>
  <c r="P96" i="1" s="1"/>
  <c r="H97" i="1"/>
  <c r="H96" i="1"/>
  <c r="J95" i="1"/>
  <c r="L95" i="1"/>
  <c r="N95" i="1"/>
  <c r="P95" i="1"/>
  <c r="H95" i="1"/>
  <c r="H90" i="1"/>
  <c r="H89" i="1"/>
  <c r="P76" i="1"/>
  <c r="P73" i="1" s="1"/>
  <c r="N76" i="1"/>
  <c r="L76" i="1"/>
  <c r="L73" i="1" s="1"/>
  <c r="J76" i="1"/>
  <c r="J73" i="1" s="1"/>
  <c r="H76" i="1"/>
  <c r="H73" i="1" s="1"/>
  <c r="P56" i="1"/>
  <c r="N56" i="1"/>
  <c r="L56" i="1"/>
  <c r="J56" i="1"/>
  <c r="H56" i="1"/>
  <c r="H55" i="1"/>
  <c r="J77" i="1"/>
  <c r="N73" i="1"/>
  <c r="P78" i="1"/>
  <c r="P77" i="1" s="1"/>
  <c r="N78" i="1"/>
  <c r="N77" i="1" s="1"/>
  <c r="L78" i="1"/>
  <c r="L77" i="1" s="1"/>
  <c r="J78" i="1"/>
  <c r="H78" i="1"/>
  <c r="H77" i="1" s="1"/>
  <c r="P62" i="1"/>
  <c r="P57" i="1" s="1"/>
  <c r="N62" i="1"/>
  <c r="N57" i="1" s="1"/>
  <c r="L62" i="1"/>
  <c r="L57" i="1" s="1"/>
  <c r="H62" i="1"/>
  <c r="H57" i="1" s="1"/>
  <c r="J62" i="1"/>
  <c r="J57" i="1" s="1"/>
  <c r="P72" i="1"/>
  <c r="N72" i="1"/>
  <c r="L72" i="1"/>
  <c r="J72" i="1"/>
  <c r="H72" i="1"/>
  <c r="J64" i="1"/>
  <c r="L64" i="1"/>
  <c r="N64" i="1"/>
  <c r="P64" i="1"/>
  <c r="H64" i="1"/>
  <c r="P63" i="1"/>
  <c r="N63" i="1"/>
  <c r="L63" i="1"/>
  <c r="J63" i="1"/>
  <c r="H63" i="1"/>
  <c r="J51" i="1"/>
  <c r="J50" i="1" s="1"/>
  <c r="L51" i="1"/>
  <c r="L50" i="1" s="1"/>
  <c r="N51" i="1"/>
  <c r="N50" i="1" s="1"/>
  <c r="N48" i="1" s="1"/>
  <c r="P51" i="1"/>
  <c r="P50" i="1" s="1"/>
  <c r="H51" i="1"/>
  <c r="H361" i="1" s="1"/>
  <c r="J48" i="1" l="1"/>
  <c r="H50" i="1"/>
  <c r="H48" i="1" s="1"/>
  <c r="P361" i="1"/>
  <c r="L361" i="1"/>
  <c r="L48" i="1"/>
  <c r="P48" i="1"/>
  <c r="N361" i="1"/>
  <c r="J361" i="1"/>
  <c r="L96" i="1"/>
  <c r="R412" i="1" l="1"/>
  <c r="R382" i="1" l="1"/>
  <c r="R383" i="1"/>
  <c r="R384" i="1"/>
  <c r="R385" i="1"/>
  <c r="R386" i="1"/>
  <c r="R387" i="1"/>
  <c r="R388" i="1"/>
  <c r="R389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7" i="1"/>
  <c r="R408" i="1"/>
  <c r="R409" i="1"/>
  <c r="R410" i="1"/>
  <c r="R411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360" i="1"/>
  <c r="R359" i="1"/>
  <c r="R357" i="1"/>
  <c r="R356" i="1"/>
  <c r="R355" i="1"/>
  <c r="R354" i="1"/>
  <c r="R353" i="1"/>
  <c r="R352" i="1"/>
  <c r="R351" i="1"/>
  <c r="R350" i="1"/>
  <c r="R349" i="1"/>
  <c r="R347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113" i="1"/>
  <c r="R114" i="1"/>
  <c r="P70" i="1"/>
  <c r="P39" i="1" s="1"/>
  <c r="N70" i="1"/>
  <c r="N39" i="1" s="1"/>
  <c r="L70" i="1"/>
  <c r="L39" i="1" s="1"/>
  <c r="J70" i="1"/>
  <c r="J39" i="1" s="1"/>
  <c r="F70" i="1"/>
  <c r="G70" i="1"/>
  <c r="H70" i="1"/>
  <c r="H39" i="1" s="1"/>
  <c r="R64" i="1"/>
  <c r="P29" i="1"/>
  <c r="N29" i="1"/>
  <c r="L29" i="1"/>
  <c r="J29" i="1"/>
  <c r="F29" i="1"/>
  <c r="G29" i="1"/>
  <c r="H29" i="1"/>
  <c r="R18" i="1"/>
  <c r="R24" i="1"/>
  <c r="R25" i="1"/>
  <c r="R26" i="1"/>
  <c r="R27" i="1"/>
  <c r="R28" i="1"/>
  <c r="R30" i="1"/>
  <c r="R31" i="1"/>
  <c r="R32" i="1"/>
  <c r="R34" i="1"/>
  <c r="R35" i="1"/>
  <c r="R36" i="1"/>
  <c r="R37" i="1"/>
  <c r="R38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4" i="1"/>
  <c r="R55" i="1"/>
  <c r="R56" i="1"/>
  <c r="R57" i="1"/>
  <c r="R58" i="1"/>
  <c r="R59" i="1"/>
  <c r="R60" i="1"/>
  <c r="R61" i="1"/>
  <c r="R62" i="1"/>
  <c r="R63" i="1"/>
  <c r="R65" i="1"/>
  <c r="R66" i="1"/>
  <c r="R67" i="1"/>
  <c r="R68" i="1"/>
  <c r="R69" i="1"/>
  <c r="R71" i="1"/>
  <c r="R72" i="1"/>
  <c r="R73" i="1"/>
  <c r="R74" i="1"/>
  <c r="R75" i="1"/>
  <c r="R76" i="1"/>
  <c r="R77" i="1"/>
  <c r="R78" i="1"/>
  <c r="R79" i="1"/>
  <c r="R80" i="1"/>
  <c r="R82" i="1"/>
  <c r="R83" i="1"/>
  <c r="R84" i="1"/>
  <c r="R85" i="1"/>
  <c r="R86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70" i="1"/>
  <c r="R171" i="1"/>
  <c r="R168" i="1"/>
  <c r="R169" i="1"/>
  <c r="R166" i="1"/>
  <c r="R167" i="1"/>
  <c r="R158" i="1"/>
  <c r="R159" i="1"/>
  <c r="R154" i="1"/>
  <c r="R155" i="1"/>
  <c r="R156" i="1"/>
  <c r="R157" i="1"/>
  <c r="R146" i="1"/>
  <c r="R147" i="1"/>
  <c r="R148" i="1"/>
  <c r="R149" i="1"/>
  <c r="R150" i="1"/>
  <c r="R151" i="1"/>
  <c r="R152" i="1"/>
  <c r="R153" i="1"/>
  <c r="R143" i="1"/>
  <c r="R144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21" i="1"/>
  <c r="R122" i="1"/>
  <c r="R123" i="1"/>
  <c r="R116" i="1"/>
  <c r="R117" i="1"/>
  <c r="R118" i="1"/>
  <c r="R119" i="1"/>
  <c r="R120" i="1"/>
  <c r="R112" i="1"/>
  <c r="R108" i="1"/>
  <c r="R109" i="1"/>
  <c r="R110" i="1"/>
  <c r="R111" i="1"/>
  <c r="R107" i="1"/>
  <c r="F64" i="1"/>
  <c r="G64" i="1"/>
  <c r="B462" i="1"/>
  <c r="B459" i="1"/>
  <c r="B460" i="1"/>
  <c r="B461" i="1"/>
  <c r="B456" i="1"/>
  <c r="B457" i="1"/>
  <c r="B458" i="1"/>
  <c r="B452" i="1"/>
  <c r="B453" i="1"/>
  <c r="B454" i="1"/>
  <c r="B455" i="1"/>
  <c r="B449" i="1"/>
  <c r="B450" i="1"/>
  <c r="B451" i="1"/>
  <c r="B445" i="1"/>
  <c r="B446" i="1"/>
  <c r="B447" i="1"/>
  <c r="B448" i="1"/>
  <c r="B438" i="1"/>
  <c r="B439" i="1"/>
  <c r="B440" i="1"/>
  <c r="B441" i="1"/>
  <c r="B442" i="1"/>
  <c r="B443" i="1"/>
  <c r="B444" i="1"/>
  <c r="B433" i="1"/>
  <c r="B434" i="1"/>
  <c r="B435" i="1"/>
  <c r="B436" i="1"/>
  <c r="B437" i="1"/>
  <c r="B429" i="1"/>
  <c r="B430" i="1"/>
  <c r="B431" i="1"/>
  <c r="B432" i="1"/>
  <c r="B425" i="1"/>
  <c r="B426" i="1"/>
  <c r="B427" i="1"/>
  <c r="B428" i="1"/>
  <c r="B421" i="1"/>
  <c r="B422" i="1"/>
  <c r="B423" i="1"/>
  <c r="B424" i="1"/>
  <c r="B415" i="1"/>
  <c r="B416" i="1"/>
  <c r="B417" i="1"/>
  <c r="B418" i="1"/>
  <c r="B419" i="1"/>
  <c r="B420" i="1"/>
  <c r="B408" i="1"/>
  <c r="B409" i="1"/>
  <c r="B410" i="1"/>
  <c r="B411" i="1"/>
  <c r="B412" i="1"/>
  <c r="B413" i="1"/>
  <c r="B414" i="1"/>
  <c r="B402" i="1"/>
  <c r="B403" i="1"/>
  <c r="B404" i="1"/>
  <c r="B405" i="1"/>
  <c r="B406" i="1"/>
  <c r="B407" i="1"/>
  <c r="B397" i="1"/>
  <c r="B398" i="1"/>
  <c r="B399" i="1"/>
  <c r="B400" i="1"/>
  <c r="B401" i="1"/>
  <c r="B393" i="1"/>
  <c r="B394" i="1"/>
  <c r="B395" i="1"/>
  <c r="B396" i="1"/>
  <c r="B390" i="1"/>
  <c r="B391" i="1"/>
  <c r="B392" i="1"/>
  <c r="B386" i="1"/>
  <c r="B387" i="1"/>
  <c r="B388" i="1"/>
  <c r="B389" i="1"/>
  <c r="B381" i="1"/>
  <c r="B382" i="1"/>
  <c r="B383" i="1"/>
  <c r="B384" i="1"/>
  <c r="B385" i="1"/>
  <c r="B380" i="1"/>
  <c r="B372" i="1"/>
  <c r="B373" i="1"/>
  <c r="B374" i="1"/>
  <c r="B367" i="1"/>
  <c r="B368" i="1"/>
  <c r="B369" i="1"/>
  <c r="B370" i="1"/>
  <c r="B371" i="1"/>
  <c r="B364" i="1"/>
  <c r="B365" i="1"/>
  <c r="B366" i="1"/>
  <c r="B360" i="1"/>
  <c r="B361" i="1"/>
  <c r="B362" i="1"/>
  <c r="B363" i="1"/>
  <c r="B356" i="1"/>
  <c r="B357" i="1"/>
  <c r="B358" i="1"/>
  <c r="B359" i="1"/>
  <c r="B351" i="1"/>
  <c r="B352" i="1"/>
  <c r="B353" i="1"/>
  <c r="B354" i="1"/>
  <c r="B355" i="1"/>
  <c r="B346" i="1"/>
  <c r="B347" i="1"/>
  <c r="B348" i="1"/>
  <c r="B349" i="1"/>
  <c r="B350" i="1"/>
  <c r="B339" i="1"/>
  <c r="B340" i="1"/>
  <c r="B341" i="1"/>
  <c r="B342" i="1"/>
  <c r="B343" i="1"/>
  <c r="B344" i="1"/>
  <c r="B345" i="1"/>
  <c r="B334" i="1"/>
  <c r="B335" i="1"/>
  <c r="B336" i="1"/>
  <c r="B337" i="1"/>
  <c r="B338" i="1"/>
  <c r="B329" i="1"/>
  <c r="B330" i="1"/>
  <c r="B331" i="1"/>
  <c r="B332" i="1"/>
  <c r="B333" i="1"/>
  <c r="B322" i="1"/>
  <c r="B323" i="1"/>
  <c r="B324" i="1"/>
  <c r="B326" i="1"/>
  <c r="B327" i="1"/>
  <c r="B328" i="1"/>
  <c r="B313" i="1"/>
  <c r="B314" i="1"/>
  <c r="B315" i="1"/>
  <c r="B316" i="1"/>
  <c r="B317" i="1"/>
  <c r="B318" i="1"/>
  <c r="B319" i="1"/>
  <c r="B320" i="1"/>
  <c r="B321" i="1"/>
  <c r="B309" i="1"/>
  <c r="B310" i="1"/>
  <c r="B311" i="1"/>
  <c r="B312" i="1"/>
  <c r="B303" i="1"/>
  <c r="B304" i="1"/>
  <c r="B305" i="1"/>
  <c r="B306" i="1"/>
  <c r="B307" i="1"/>
  <c r="B308" i="1"/>
  <c r="B297" i="1"/>
  <c r="B298" i="1"/>
  <c r="B299" i="1"/>
  <c r="B300" i="1"/>
  <c r="B301" i="1"/>
  <c r="B302" i="1"/>
  <c r="B291" i="1"/>
  <c r="B292" i="1"/>
  <c r="B293" i="1"/>
  <c r="B294" i="1"/>
  <c r="B295" i="1"/>
  <c r="B296" i="1"/>
  <c r="B285" i="1"/>
  <c r="B286" i="1"/>
  <c r="B287" i="1"/>
  <c r="B288" i="1"/>
  <c r="B289" i="1"/>
  <c r="B290" i="1"/>
  <c r="B276" i="1"/>
  <c r="B277" i="1"/>
  <c r="B278" i="1"/>
  <c r="B279" i="1"/>
  <c r="B280" i="1"/>
  <c r="B281" i="1"/>
  <c r="B282" i="1"/>
  <c r="B283" i="1"/>
  <c r="B284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54" i="1"/>
  <c r="B255" i="1"/>
  <c r="B256" i="1"/>
  <c r="B257" i="1"/>
  <c r="B258" i="1"/>
  <c r="B259" i="1"/>
  <c r="B249" i="1"/>
  <c r="B250" i="1"/>
  <c r="B251" i="1"/>
  <c r="B252" i="1"/>
  <c r="B253" i="1"/>
  <c r="B244" i="1"/>
  <c r="B245" i="1"/>
  <c r="B246" i="1"/>
  <c r="B247" i="1"/>
  <c r="B248" i="1"/>
  <c r="B239" i="1"/>
  <c r="B240" i="1"/>
  <c r="B241" i="1"/>
  <c r="B242" i="1"/>
  <c r="B243" i="1"/>
  <c r="B229" i="1"/>
  <c r="B230" i="1"/>
  <c r="B231" i="1"/>
  <c r="B232" i="1"/>
  <c r="B233" i="1"/>
  <c r="B234" i="1"/>
  <c r="B235" i="1"/>
  <c r="B236" i="1"/>
  <c r="B237" i="1"/>
  <c r="B238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10" i="1"/>
  <c r="B211" i="1"/>
  <c r="B212" i="1"/>
  <c r="B213" i="1"/>
  <c r="B214" i="1"/>
  <c r="B215" i="1"/>
  <c r="B216" i="1"/>
  <c r="B205" i="1"/>
  <c r="B206" i="1"/>
  <c r="B207" i="1"/>
  <c r="B208" i="1"/>
  <c r="B209" i="1"/>
  <c r="B200" i="1"/>
  <c r="B201" i="1"/>
  <c r="B202" i="1"/>
  <c r="B203" i="1"/>
  <c r="B204" i="1"/>
  <c r="B196" i="1"/>
  <c r="B197" i="1"/>
  <c r="B198" i="1"/>
  <c r="B199" i="1"/>
  <c r="B191" i="1"/>
  <c r="B192" i="1"/>
  <c r="B193" i="1"/>
  <c r="B194" i="1"/>
  <c r="B195" i="1"/>
  <c r="B186" i="1"/>
  <c r="B187" i="1"/>
  <c r="B188" i="1"/>
  <c r="B189" i="1"/>
  <c r="B190" i="1"/>
  <c r="B183" i="1"/>
  <c r="B184" i="1"/>
  <c r="B185" i="1"/>
  <c r="B179" i="1"/>
  <c r="B180" i="1"/>
  <c r="B181" i="1"/>
  <c r="B182" i="1"/>
  <c r="B175" i="1"/>
  <c r="B176" i="1"/>
  <c r="B177" i="1"/>
  <c r="B178" i="1"/>
  <c r="B173" i="1"/>
  <c r="B174" i="1"/>
  <c r="B168" i="1"/>
  <c r="B169" i="1"/>
  <c r="B170" i="1"/>
  <c r="B171" i="1"/>
  <c r="B165" i="1"/>
  <c r="B166" i="1"/>
  <c r="B167" i="1"/>
  <c r="B162" i="1"/>
  <c r="B163" i="1"/>
  <c r="B164" i="1"/>
  <c r="B161" i="1"/>
  <c r="B159" i="1"/>
  <c r="B160" i="1"/>
  <c r="B156" i="1"/>
  <c r="B157" i="1"/>
  <c r="B158" i="1"/>
  <c r="B153" i="1"/>
  <c r="B154" i="1"/>
  <c r="B155" i="1"/>
  <c r="B150" i="1"/>
  <c r="B151" i="1"/>
  <c r="B152" i="1"/>
  <c r="B147" i="1"/>
  <c r="B148" i="1"/>
  <c r="B149" i="1"/>
  <c r="B144" i="1"/>
  <c r="B145" i="1"/>
  <c r="B146" i="1"/>
  <c r="B141" i="1"/>
  <c r="B142" i="1"/>
  <c r="B143" i="1"/>
  <c r="B138" i="1"/>
  <c r="B139" i="1"/>
  <c r="B140" i="1"/>
  <c r="B134" i="1"/>
  <c r="B135" i="1"/>
  <c r="B136" i="1"/>
  <c r="B137" i="1"/>
  <c r="B129" i="1"/>
  <c r="B130" i="1"/>
  <c r="B131" i="1"/>
  <c r="B132" i="1"/>
  <c r="B133" i="1"/>
  <c r="B124" i="1"/>
  <c r="B125" i="1"/>
  <c r="B126" i="1"/>
  <c r="B127" i="1"/>
  <c r="B128" i="1"/>
  <c r="B121" i="1"/>
  <c r="B122" i="1"/>
  <c r="B123" i="1"/>
  <c r="B117" i="1"/>
  <c r="B118" i="1"/>
  <c r="B119" i="1"/>
  <c r="B120" i="1"/>
  <c r="B114" i="1"/>
  <c r="B115" i="1"/>
  <c r="B116" i="1"/>
  <c r="B111" i="1"/>
  <c r="B112" i="1"/>
  <c r="B113" i="1"/>
  <c r="B106" i="1"/>
  <c r="B107" i="1"/>
  <c r="B108" i="1"/>
  <c r="B109" i="1"/>
  <c r="B110" i="1"/>
  <c r="B102" i="1"/>
  <c r="B103" i="1"/>
  <c r="B104" i="1"/>
  <c r="B105" i="1"/>
  <c r="B99" i="1"/>
  <c r="B100" i="1"/>
  <c r="B101" i="1"/>
  <c r="B95" i="1"/>
  <c r="B96" i="1"/>
  <c r="B97" i="1"/>
  <c r="B98" i="1"/>
  <c r="B92" i="1"/>
  <c r="B93" i="1"/>
  <c r="B94" i="1"/>
  <c r="B88" i="1"/>
  <c r="B89" i="1"/>
  <c r="B90" i="1"/>
  <c r="B91" i="1"/>
  <c r="B84" i="1"/>
  <c r="B85" i="1"/>
  <c r="B86" i="1"/>
  <c r="B87" i="1"/>
  <c r="B81" i="1"/>
  <c r="B82" i="1"/>
  <c r="B83" i="1"/>
  <c r="B78" i="1"/>
  <c r="B79" i="1"/>
  <c r="B80" i="1"/>
  <c r="B76" i="1"/>
  <c r="B77" i="1"/>
  <c r="B74" i="1"/>
  <c r="B75" i="1"/>
  <c r="B71" i="1"/>
  <c r="B72" i="1"/>
  <c r="B73" i="1"/>
  <c r="B67" i="1"/>
  <c r="B68" i="1"/>
  <c r="B69" i="1"/>
  <c r="B70" i="1"/>
  <c r="B64" i="1"/>
  <c r="B65" i="1"/>
  <c r="B66" i="1"/>
  <c r="B61" i="1"/>
  <c r="B62" i="1"/>
  <c r="B63" i="1"/>
  <c r="B58" i="1"/>
  <c r="B59" i="1"/>
  <c r="B60" i="1"/>
  <c r="B55" i="1"/>
  <c r="B56" i="1"/>
  <c r="B57" i="1"/>
  <c r="B51" i="1"/>
  <c r="B52" i="1"/>
  <c r="B53" i="1"/>
  <c r="B54" i="1"/>
  <c r="B48" i="1"/>
  <c r="B49" i="1"/>
  <c r="B50" i="1"/>
  <c r="B46" i="1"/>
  <c r="B47" i="1"/>
  <c r="B40" i="1"/>
  <c r="B41" i="1"/>
  <c r="B42" i="1"/>
  <c r="B43" i="1"/>
  <c r="B44" i="1"/>
  <c r="B45" i="1"/>
  <c r="B36" i="1"/>
  <c r="B37" i="1"/>
  <c r="B38" i="1"/>
  <c r="B39" i="1"/>
  <c r="B33" i="1"/>
  <c r="B34" i="1"/>
  <c r="B35" i="1"/>
  <c r="B29" i="1"/>
  <c r="B30" i="1"/>
  <c r="B31" i="1"/>
  <c r="B32" i="1"/>
  <c r="B26" i="1"/>
  <c r="B27" i="1"/>
  <c r="B28" i="1"/>
  <c r="B22" i="1"/>
  <c r="B23" i="1"/>
  <c r="B24" i="1"/>
  <c r="B25" i="1"/>
  <c r="B20" i="1"/>
  <c r="B21" i="1"/>
  <c r="B19" i="1"/>
  <c r="B18" i="1"/>
  <c r="P390" i="1"/>
  <c r="P381" i="1" s="1"/>
  <c r="L390" i="1"/>
  <c r="L381" i="1" s="1"/>
  <c r="J390" i="1"/>
  <c r="J381" i="1" s="1"/>
  <c r="H390" i="1"/>
  <c r="H381" i="1" s="1"/>
  <c r="P406" i="1"/>
  <c r="P405" i="1" s="1"/>
  <c r="L406" i="1"/>
  <c r="L405" i="1" s="1"/>
  <c r="J406" i="1"/>
  <c r="J405" i="1" s="1"/>
  <c r="H406" i="1"/>
  <c r="H405" i="1" s="1"/>
  <c r="G405" i="1"/>
  <c r="R361" i="1" l="1"/>
  <c r="R70" i="1"/>
  <c r="H87" i="1"/>
  <c r="H33" i="1"/>
  <c r="L87" i="1"/>
  <c r="L33" i="1"/>
  <c r="L81" i="1" s="1"/>
  <c r="L115" i="1" s="1"/>
  <c r="L145" i="1" s="1"/>
  <c r="N87" i="1"/>
  <c r="N33" i="1"/>
  <c r="N81" i="1" s="1"/>
  <c r="N115" i="1" s="1"/>
  <c r="N145" i="1" s="1"/>
  <c r="R39" i="1"/>
  <c r="P87" i="1"/>
  <c r="P33" i="1"/>
  <c r="P81" i="1" s="1"/>
  <c r="P115" i="1" s="1"/>
  <c r="P145" i="1" s="1"/>
  <c r="J87" i="1"/>
  <c r="J33" i="1"/>
  <c r="J81" i="1" s="1"/>
  <c r="J115" i="1" s="1"/>
  <c r="J145" i="1" s="1"/>
  <c r="R405" i="1"/>
  <c r="R381" i="1"/>
  <c r="R390" i="1"/>
  <c r="R406" i="1"/>
  <c r="R29" i="1"/>
  <c r="P380" i="1"/>
  <c r="P379" i="1" s="1"/>
  <c r="L380" i="1"/>
  <c r="L379" i="1" s="1"/>
  <c r="J380" i="1"/>
  <c r="H380" i="1"/>
  <c r="H379" i="1" s="1"/>
  <c r="H81" i="1" l="1"/>
  <c r="R33" i="1"/>
  <c r="R87" i="1"/>
  <c r="J379" i="1"/>
  <c r="R379" i="1" s="1"/>
  <c r="R380" i="1"/>
  <c r="G390" i="1"/>
  <c r="H115" i="1" l="1"/>
  <c r="R81" i="1"/>
  <c r="G381" i="1"/>
  <c r="G380" i="1" s="1"/>
  <c r="G379" i="1" s="1"/>
  <c r="H145" i="1" l="1"/>
  <c r="R115" i="1"/>
  <c r="R145" i="1" l="1"/>
</calcChain>
</file>

<file path=xl/sharedStrings.xml><?xml version="1.0" encoding="utf-8"?>
<sst xmlns="http://schemas.openxmlformats.org/spreadsheetml/2006/main" count="1101" uniqueCount="466">
  <si>
    <t>Факт</t>
  </si>
  <si>
    <t>План (Утвержденный план)</t>
  </si>
  <si>
    <t>млн рублей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</si>
  <si>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</si>
  <si>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</si>
  <si>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</si>
  <si>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</si>
  <si>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</si>
  <si>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</si>
  <si>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</si>
  <si>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</si>
  <si>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</si>
  <si>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</si>
  <si>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</si>
  <si>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</si>
  <si>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</si>
  <si>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</si>
  <si>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</si>
  <si>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</si>
  <si>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</si>
  <si>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</si>
  <si>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</si>
  <si>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</si>
  <si>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</si>
  <si>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</si>
  <si>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</si>
  <si>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</si>
  <si>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</si>
  <si>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</si>
  <si>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</si>
  <si>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</si>
  <si>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</si>
  <si>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</si>
  <si>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</si>
  <si>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</si>
  <si>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</si>
  <si>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</si>
  <si>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</si>
  <si>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</si>
  <si>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</si>
  <si>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реквизиты решения органа исполнительной власти, утвердившего инвестиционную программу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</si>
  <si>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</si>
  <si>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</si>
  <si>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</si>
  <si>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</si>
  <si>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</si>
  <si>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</si>
  <si>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</si>
  <si>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</si>
  <si>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</si>
  <si>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</si>
  <si>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</si>
  <si>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</si>
  <si>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</si>
  <si>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</si>
  <si>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</si>
  <si>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</si>
  <si>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</si>
  <si>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</si>
  <si>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</si>
  <si>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</si>
  <si>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</si>
  <si>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</si>
  <si>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</si>
  <si>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</si>
  <si>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</si>
  <si>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</si>
  <si>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</si>
  <si>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</si>
  <si>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</si>
  <si>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</si>
  <si>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</si>
  <si>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</si>
  <si>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</si>
  <si>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</si>
  <si>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</si>
  <si>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</si>
  <si>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</si>
  <si>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</si>
  <si>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</si>
  <si>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</si>
  <si>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</si>
  <si>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</si>
  <si>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</si>
  <si>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</si>
  <si>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</si>
  <si>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</si>
  <si>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</si>
  <si>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</si>
  <si>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</si>
  <si>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</si>
  <si>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</si>
  <si>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</si>
  <si>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</si>
  <si>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</si>
  <si>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</si>
  <si>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</si>
  <si>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</si>
  <si>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</si>
  <si>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</si>
  <si>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</si>
  <si>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</si>
  <si>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</si>
  <si>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</si>
  <si>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</si>
  <si>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</si>
  <si>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</si>
  <si>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</si>
  <si>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</si>
  <si>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</si>
  <si>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</si>
  <si>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</si>
  <si>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</si>
  <si>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</si>
  <si>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</si>
  <si>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</si>
  <si>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</si>
  <si>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</si>
  <si>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</si>
  <si>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</si>
  <si>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</si>
  <si>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</si>
  <si>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</si>
  <si>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</si>
  <si>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</si>
  <si>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</si>
  <si>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</si>
  <si>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</si>
  <si>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</si>
  <si>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</si>
  <si>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</si>
  <si>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</si>
  <si>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</si>
  <si>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</si>
  <si>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</si>
  <si>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</si>
  <si>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8.1</t>
  </si>
  <si>
    <t>8.2</t>
  </si>
  <si>
    <t>8.3</t>
  </si>
  <si>
    <t>8.4</t>
  </si>
  <si>
    <t>IX</t>
  </si>
  <si>
    <t>9.1</t>
  </si>
  <si>
    <t>9.2</t>
  </si>
  <si>
    <t>9.2.1</t>
  </si>
  <si>
    <t>9.3</t>
  </si>
  <si>
    <t>9.3.1</t>
  </si>
  <si>
    <t>9.4</t>
  </si>
  <si>
    <t>X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</si>
  <si>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</si>
  <si>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</si>
  <si>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</si>
  <si>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</si>
  <si>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</si>
  <si>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</si>
  <si>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</si>
  <si>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</si>
  <si>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</si>
  <si>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</si>
  <si>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</si>
  <si>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</si>
  <si>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</si>
  <si>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</si>
  <si>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</si>
  <si>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</si>
  <si>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</si>
  <si>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XI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</si>
  <si>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</si>
  <si>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</si>
  <si>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</si>
  <si>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</si>
  <si>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</si>
  <si>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</si>
  <si>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</si>
  <si>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</si>
  <si>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</si>
  <si>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</si>
  <si>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</si>
  <si>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</si>
  <si>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</si>
  <si>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</si>
  <si>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</si>
  <si>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</si>
  <si>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</si>
  <si>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</si>
  <si>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12.1</t>
  </si>
  <si>
    <t>12.2</t>
  </si>
  <si>
    <t>12.2.1</t>
  </si>
  <si>
    <t>12.2.1.1</t>
  </si>
  <si>
    <t>12.2.1.2</t>
  </si>
  <si>
    <t>12.3</t>
  </si>
  <si>
    <t>XIII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</si>
  <si>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</si>
  <si>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</si>
  <si>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</si>
  <si>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</si>
  <si>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</si>
  <si>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</si>
  <si>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</si>
  <si>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</si>
  <si>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</si>
  <si>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</si>
  <si>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</si>
  <si>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</si>
  <si>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</si>
  <si>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</si>
  <si>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</si>
  <si>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</si>
  <si>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</si>
  <si>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</si>
  <si>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</si>
  <si>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</si>
  <si>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</si>
  <si>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</si>
  <si>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</si>
  <si>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</si>
  <si>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</si>
  <si>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15.1</t>
  </si>
  <si>
    <t>15.1.1</t>
  </si>
  <si>
    <t>15.1.2</t>
  </si>
  <si>
    <t>15.1.3</t>
  </si>
  <si>
    <t>15.2</t>
  </si>
  <si>
    <t>15.3</t>
  </si>
  <si>
    <t>XVI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</si>
  <si>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</si>
  <si>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</si>
  <si>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</si>
  <si>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</si>
  <si>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</si>
  <si>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</si>
  <si>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</si>
  <si>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</si>
  <si>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</si>
  <si>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</si>
  <si>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</si>
  <si>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</si>
  <si>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</si>
  <si>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</si>
  <si>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</si>
  <si>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</si>
  <si>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</si>
  <si>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</si>
  <si>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</si>
  <si>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</si>
  <si>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</si>
  <si>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</si>
  <si>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</si>
  <si>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</si>
  <si>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</si>
  <si>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</si>
  <si>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</si>
  <si>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</si>
  <si>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</si>
  <si>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</si>
  <si>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</si>
  <si>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</si>
  <si>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</si>
  <si>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</si>
  <si>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</si>
  <si>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</si>
  <si>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</si>
  <si>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</si>
  <si>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</si>
  <si>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</si>
  <si>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</si>
  <si>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</si>
  <si>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</si>
  <si>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</si>
  <si>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</si>
  <si>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</si>
  <si>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</si>
  <si>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</si>
  <si>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</si>
  <si>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</si>
  <si>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</si>
  <si>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</si>
  <si>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</si>
  <si>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</si>
  <si>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</si>
  <si>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</si>
  <si>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</si>
  <si>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</si>
  <si>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</si>
  <si>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</si>
  <si>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</si>
  <si>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</si>
  <si>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</si>
  <si>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</si>
  <si>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</si>
  <si>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</si>
  <si>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</si>
  <si>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</si>
  <si>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</si>
  <si>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</si>
  <si>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</si>
  <si>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</si>
  <si>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</si>
  <si>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</si>
  <si>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%</t>
  </si>
  <si>
    <t>-</t>
  </si>
  <si>
    <t>МВт</t>
  </si>
  <si>
    <t>Гкал/час</t>
  </si>
  <si>
    <t>XXIV</t>
  </si>
  <si>
    <t>24.1</t>
  </si>
  <si>
    <t>24.2</t>
  </si>
  <si>
    <t>24.3</t>
  </si>
  <si>
    <t>24.4</t>
  </si>
  <si>
    <t>24.5</t>
  </si>
  <si>
    <t>24.6</t>
  </si>
  <si>
    <t>24.6.1</t>
  </si>
  <si>
    <t>24.6.2</t>
  </si>
  <si>
    <t>тыс. Гкал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</si>
  <si>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</si>
  <si>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</si>
  <si>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</si>
  <si>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</si>
  <si>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</si>
  <si>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</si>
  <si>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</si>
  <si>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</si>
  <si>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</si>
  <si>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</si>
  <si>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</si>
  <si>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XXV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</si>
  <si>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</si>
  <si>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</si>
  <si>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</si>
  <si>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</si>
  <si>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</si>
  <si>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</si>
  <si>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</si>
  <si>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</si>
  <si>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</si>
  <si>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</si>
  <si>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25.1.1.1</t>
  </si>
  <si>
    <t>25.1.1.2</t>
  </si>
  <si>
    <t>XXVI</t>
  </si>
  <si>
    <t>26.1</t>
  </si>
  <si>
    <t>26.2</t>
  </si>
  <si>
    <t>26.3</t>
  </si>
  <si>
    <t>26.4</t>
  </si>
  <si>
    <t>XXVII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</si>
  <si>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</si>
  <si>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</si>
  <si>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</si>
  <si>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</si>
  <si>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</si>
  <si>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</si>
  <si>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</si>
  <si>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</si>
  <si>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</si>
  <si>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</si>
  <si>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</si>
  <si>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</si>
  <si>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</si>
  <si>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</si>
  <si>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</si>
  <si>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</si>
  <si>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</si>
  <si>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</si>
  <si>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</si>
  <si>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</si>
  <si>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</si>
  <si>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</si>
  <si>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</si>
  <si>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</si>
  <si>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</si>
  <si>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</si>
  <si>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</si>
  <si>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</si>
  <si>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</si>
  <si>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</si>
  <si>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</si>
  <si>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</si>
  <si>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</si>
  <si>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</si>
  <si>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</si>
  <si>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</si>
  <si>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</si>
  <si>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</si>
  <si>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</si>
  <si>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</si>
  <si>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</si>
  <si>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</si>
  <si>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</si>
  <si>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</si>
  <si>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</si>
  <si>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</si>
  <si>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</si>
  <si>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</si>
  <si>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</si>
  <si>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</si>
  <si>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</si>
  <si>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</si>
  <si>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</si>
  <si>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</si>
  <si>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</si>
  <si>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</si>
  <si>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1.4.1</t>
  </si>
  <si>
    <t>1.4.2</t>
  </si>
  <si>
    <t>2.5.1.1</t>
  </si>
  <si>
    <t>2.5.2.1</t>
  </si>
  <si>
    <t>3.2.1</t>
  </si>
  <si>
    <t>3.2.2</t>
  </si>
  <si>
    <t>3.2.3</t>
  </si>
  <si>
    <t xml:space="preserve">Факт   </t>
  </si>
  <si>
    <t xml:space="preserve"> Проект плана (Утвержденный план)</t>
  </si>
  <si>
    <t>нд</t>
  </si>
  <si>
    <t>2.4.1</t>
  </si>
  <si>
    <t>2.4.2</t>
  </si>
  <si>
    <t>2.4.3</t>
  </si>
  <si>
    <t>2.4.4</t>
  </si>
  <si>
    <t>2.4.5</t>
  </si>
  <si>
    <t>4.1.5</t>
  </si>
  <si>
    <t>4.1.6</t>
  </si>
  <si>
    <t>4.2.2.1</t>
  </si>
  <si>
    <t>4.2.3.2</t>
  </si>
  <si>
    <t>4.2.5</t>
  </si>
  <si>
    <t>4.2.6</t>
  </si>
  <si>
    <t>Раздел 1.2. Бюджет движения денежных средств</t>
  </si>
  <si>
    <t>23.1.6</t>
  </si>
  <si>
    <t>23.2.10</t>
  </si>
  <si>
    <t>Раздел 1.3. Технико-экономические показатели</t>
  </si>
  <si>
    <t>млн кВт⋅ч</t>
  </si>
  <si>
    <t>человек</t>
  </si>
  <si>
    <t>Раздел 1.1. Бюджет доходов и расходов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</si>
  <si>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</si>
  <si>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</si>
  <si>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1.2.3.1.2.</t>
  </si>
  <si>
    <t>1.2.3.1.3</t>
  </si>
  <si>
    <t>1.4.3</t>
  </si>
  <si>
    <t>1.4.4</t>
  </si>
  <si>
    <t>3.1.</t>
  </si>
  <si>
    <t>3.1.1.1</t>
  </si>
  <si>
    <t>3.1.1.2</t>
  </si>
  <si>
    <t>3.1.4</t>
  </si>
  <si>
    <t>Форма 19. Финансовый план субъекта электроэнергетики (версия шаблона 1.0)</t>
  </si>
  <si>
    <t>Проект инвестиционной программы  АО "Западная энергетическая компания"</t>
  </si>
  <si>
    <t xml:space="preserve">    полное наименование субъекта электроэнергетики</t>
  </si>
  <si>
    <t>N</t>
  </si>
  <si>
    <t>N+1</t>
  </si>
  <si>
    <t>N+2</t>
  </si>
  <si>
    <t>N+3</t>
  </si>
  <si>
    <t>N+4</t>
  </si>
  <si>
    <t>N-1</t>
  </si>
  <si>
    <t>N-2</t>
  </si>
  <si>
    <t>N-3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</si>
  <si>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</si>
  <si>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</si>
  <si>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</si>
  <si>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</si>
  <si>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</si>
  <si>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</si>
  <si>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</si>
  <si>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</si>
  <si>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</si>
  <si>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</si>
  <si>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</si>
  <si>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</si>
  <si>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Единицы измерения</t>
  </si>
  <si>
    <t>№ пункта</t>
  </si>
  <si>
    <t xml:space="preserve">Раздел 1. Финансово-экономическая модель деятельности субъекта электроэнергетики </t>
  </si>
  <si>
    <t xml:space="preserve">
</t>
  </si>
  <si>
    <t xml:space="preserve">Утвержденные плановые значения показателей приведены в соответствии с приказом СГРЦТ Калининградской области №47-04э/23от 24.08.2023 
        </t>
  </si>
  <si>
    <t>x</t>
  </si>
  <si>
    <r>
      <t xml:space="preserve">Субъект Российской Федерации: </t>
    </r>
    <r>
      <rPr>
        <u/>
        <sz val="11"/>
        <rFont val="Times New Roman"/>
        <family val="1"/>
        <charset val="204"/>
      </rPr>
      <t>Калининградская область</t>
    </r>
  </si>
  <si>
    <r>
      <t xml:space="preserve">Год раскрытия информации: </t>
    </r>
    <r>
      <rPr>
        <u/>
        <sz val="11"/>
        <rFont val="Times New Roman"/>
        <family val="1"/>
        <charset val="204"/>
      </rPr>
      <t>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</si>
</sst>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_-;\-* #,##0.000_-;_-* &quot;-&quot;??_-;_-@_-"/>
    <numFmt numFmtId="166" formatCode="_-* #,##0.00_р_._-;\-* #,##0.00_р_._-;_-* &quot;-&quot;??_р_._-;_-@_-"/>
    <numFmt numFmtId="167" formatCode="0.0%"/>
    <numFmt numFmtId="168" formatCode="_-* #,##0.0_р_._-;\-* #,##0.0_р_._-;_-* &quot;-&quot;??_р_._-;_-@_-"/>
    <numFmt numFmtId="169" formatCode="_-* #,##0_р_._-;\-* #,##0_р_._-;_-* &quot;-&quot;??_р_._-;_-@_-"/>
    <numFmt numFmtId="170" formatCode="_-* #,##0.0_-;\-* #,##0.0_-;_-* &quot;-&quot;??_-;_-@_-"/>
    <numFmt numFmtId="171" formatCode="_-* #,##0.000\ _₽_-;\-* #,##0.000\ _₽_-;_-* &quot;-&quot;??\ _₽_-;_-@_-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5" fillId="0" borderId="0" applyFont="0" applyFill="0" applyBorder="0" applyAlignment="0" applyProtection="0"/>
  </cellStyleXfs>
  <cellXfs count="62">
    <xf numFmtId="0" fontId="0" fillId="0" borderId="0" xfId="0"/>
    <xf numFmtId="43" fontId="6" fillId="2" borderId="1" xfId="2" applyFont="1" applyFill="1" applyBorder="1" applyAlignment="1">
      <alignment vertical="center"/>
    </xf>
    <xf numFmtId="43" fontId="6" fillId="2" borderId="1" xfId="2" applyFont="1" applyFill="1" applyBorder="1" applyAlignment="1">
      <alignment horizontal="center" vertical="center"/>
    </xf>
    <xf numFmtId="167" fontId="6" fillId="2" borderId="1" xfId="3" applyNumberFormat="1" applyFont="1" applyFill="1" applyBorder="1" applyAlignment="1">
      <alignment horizontal="center" vertical="center"/>
    </xf>
    <xf numFmtId="166" fontId="6" fillId="2" borderId="1" xfId="5" applyFont="1" applyFill="1" applyBorder="1" applyAlignment="1">
      <alignment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49" fontId="6" fillId="2" borderId="0" xfId="0" applyNumberFormat="1" applyFont="1" applyFill="1"/>
    <xf numFmtId="49" fontId="7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vertical="top"/>
    </xf>
    <xf numFmtId="0" fontId="6" fillId="2" borderId="1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4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5" fontId="6" fillId="2" borderId="1" xfId="2" applyNumberFormat="1" applyFont="1" applyFill="1" applyBorder="1" applyAlignment="1">
      <alignment horizontal="center" vertical="center"/>
    </xf>
    <xf numFmtId="9" fontId="6" fillId="2" borderId="1" xfId="3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 wrapText="1"/>
    </xf>
    <xf numFmtId="164" fontId="6" fillId="2" borderId="0" xfId="0" applyNumberFormat="1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2" fontId="6" fillId="2" borderId="0" xfId="0" applyNumberFormat="1" applyFont="1" applyFill="1" applyAlignment="1">
      <alignment vertical="center"/>
    </xf>
    <xf numFmtId="0" fontId="6" fillId="2" borderId="1" xfId="4" applyFont="1" applyFill="1" applyBorder="1" applyAlignment="1">
      <alignment horizontal="center" vertical="center" wrapText="1"/>
    </xf>
    <xf numFmtId="49" fontId="6" fillId="2" borderId="1" xfId="4" applyNumberFormat="1" applyFont="1" applyFill="1" applyBorder="1" applyAlignment="1">
      <alignment horizontal="center" vertical="center"/>
    </xf>
    <xf numFmtId="49" fontId="6" fillId="2" borderId="2" xfId="4" applyNumberFormat="1" applyFont="1" applyFill="1" applyBorder="1" applyAlignment="1">
      <alignment horizontal="center" vertical="center"/>
    </xf>
    <xf numFmtId="0" fontId="6" fillId="2" borderId="2" xfId="4" applyFont="1" applyFill="1" applyBorder="1" applyAlignment="1">
      <alignment horizontal="center" vertical="center"/>
    </xf>
    <xf numFmtId="49" fontId="11" fillId="2" borderId="1" xfId="4" applyNumberFormat="1" applyFont="1" applyFill="1" applyBorder="1" applyAlignment="1">
      <alignment horizontal="center" vertical="center" wrapText="1"/>
    </xf>
    <xf numFmtId="170" fontId="6" fillId="2" borderId="1" xfId="2" applyNumberFormat="1" applyFont="1" applyFill="1" applyBorder="1" applyAlignment="1">
      <alignment vertical="center"/>
    </xf>
    <xf numFmtId="170" fontId="6" fillId="2" borderId="1" xfId="2" applyNumberFormat="1" applyFont="1" applyFill="1" applyBorder="1" applyAlignment="1">
      <alignment horizontal="center" vertical="center"/>
    </xf>
    <xf numFmtId="170" fontId="9" fillId="2" borderId="1" xfId="2" applyNumberFormat="1" applyFont="1" applyFill="1" applyBorder="1" applyAlignment="1">
      <alignment horizontal="center" vertical="center"/>
    </xf>
    <xf numFmtId="171" fontId="6" fillId="2" borderId="1" xfId="0" applyNumberFormat="1" applyFont="1" applyFill="1" applyBorder="1" applyAlignment="1">
      <alignment vertical="center"/>
    </xf>
    <xf numFmtId="171" fontId="6" fillId="2" borderId="1" xfId="5" applyNumberFormat="1" applyFont="1" applyFill="1" applyBorder="1" applyAlignment="1">
      <alignment vertical="center"/>
    </xf>
    <xf numFmtId="171" fontId="6" fillId="2" borderId="1" xfId="2" applyNumberFormat="1" applyFont="1" applyFill="1" applyBorder="1" applyAlignment="1">
      <alignment horizontal="center" vertical="center"/>
    </xf>
    <xf numFmtId="171" fontId="6" fillId="2" borderId="1" xfId="0" applyNumberFormat="1" applyFont="1" applyFill="1" applyBorder="1" applyAlignment="1">
      <alignment horizontal="center" vertical="center"/>
    </xf>
    <xf numFmtId="171" fontId="6" fillId="2" borderId="1" xfId="5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169" fontId="6" fillId="2" borderId="1" xfId="5" applyNumberFormat="1" applyFont="1" applyFill="1" applyBorder="1" applyAlignment="1">
      <alignment vertical="center"/>
    </xf>
    <xf numFmtId="168" fontId="6" fillId="2" borderId="1" xfId="5" applyNumberFormat="1" applyFont="1" applyFill="1" applyBorder="1" applyAlignment="1">
      <alignment vertical="center"/>
    </xf>
    <xf numFmtId="0" fontId="6" fillId="2" borderId="0" xfId="0" applyFont="1" applyFill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3" xfId="1" xr:uid="{00000000-0005-0000-0000-000001000000}"/>
    <cellStyle name="Обычный 3 2" xfId="4" xr:uid="{6150B949-DEE0-46E8-8C6B-5E8796DD7E19}"/>
    <cellStyle name="Процентный 3" xfId="3" xr:uid="{823E4D10-457E-4989-9416-693946F7DD19}"/>
    <cellStyle name="Финансовый" xfId="2" builtinId="3"/>
    <cellStyle name="Финансовый 2 2" xfId="5" xr:uid="{2AB52FCC-FBE1-4CD5-BB2D-4D4EB9D888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4_&#1047;&#1069;&#1050;/2024_&#1084;&#1072;&#1088;&#1090;/&#1092;&#1086;&#1088;&#1084;&#1099;%201-21%2025%20&#1084;&#1072;&#1088;&#1090;&#1072;/&#1092;&#1086;&#1088;&#1084;&#1099;%201-21/&#1064;&#1072;&#1073;&#1083;&#1086;&#1085;%20&#1092;&#1086;&#1088;&#1084;&#1099;%2019%20&#1060;&#1080;&#1085;&#1072;&#1085;&#1089;&#1086;&#1074;&#1099;&#1081;%20&#1087;&#1083;&#1072;&#1085;%20&#1089;&#1091;&#1073;&#1098;&#1077;&#1082;&#1090;&#1072;%20&#1101;&#1083;&#1077;&#1082;&#1090;&#1088;&#1086;&#1101;&#1085;&#1077;&#1088;&#1075;&#1077;&#1090;&#1080;&#1082;&#1080;%20(&#1074;&#1077;&#1088;&#1089;&#1080;&#1103;%20&#1096;&#1072;&#1073;&#1083;&#1086;&#1085;&#1072;%201.0)%20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</sheetNames>
    <sheetDataSet>
      <sheetData sheetId="0">
        <row r="18">
          <cell r="B18" t="str">
            <v>Выручка от реализации товаров (работ, услуг) всего, в том числе:</v>
          </cell>
        </row>
        <row r="19">
          <cell r="B19" t="str">
            <v xml:space="preserve">Производство и поставка электрической энергии и мощности всего, в том числе: </v>
          </cell>
        </row>
        <row r="20">
          <cell r="B20" t="str">
            <v>производство и поставка электрической энергии на оптовом рынке электрической энергии и мощности</v>
          </cell>
        </row>
        <row r="21">
          <cell r="B21" t="str">
            <v>производство и поставка электрической мощности на оптовом рынке электрической энергии и мощности</v>
          </cell>
        </row>
        <row r="22">
          <cell r="B22" t="str">
            <v>производство и поставка электрической энергии (мощности) на розничных рынках электрической энергии</v>
          </cell>
        </row>
        <row r="23">
          <cell r="B23" t="str">
            <v>Производство и поставка тепловой энергии (мощности)</v>
          </cell>
        </row>
        <row r="24">
          <cell r="B24" t="str">
            <v>Оказание услуг по передаче электрической энергии</v>
          </cell>
        </row>
        <row r="25">
          <cell r="B25" t="str">
            <v>Оказание услуг по передаче тепловой энергии, теплоносителя</v>
          </cell>
        </row>
        <row r="26">
          <cell r="B26" t="str">
            <v>Оказание услуг по технологическому присоединению</v>
          </cell>
        </row>
        <row r="27">
          <cell r="B27" t="str">
            <v>Реализация электрической энергии и мощности</v>
          </cell>
        </row>
        <row r="28">
          <cell r="B28" t="str">
            <v>Реализации тепловой энергии (мощности)</v>
          </cell>
        </row>
        <row r="29">
          <cell r="B29" t="str">
            <v>Оказание услуг по оперативно-диспетчерскому управлению в электроэнергетике всего, в том числе:</v>
          </cell>
        </row>
        <row r="30">
          <cell r="B30" t="str">
            <v xml:space="preserve">в части управления технологическими режимами </v>
          </cell>
        </row>
        <row r="31">
          <cell r="B31" t="str">
            <v>в части обеспечения надежности</v>
          </cell>
        </row>
        <row r="32">
          <cell r="B32" t="str">
            <v>Прочая деятельность</v>
          </cell>
        </row>
        <row r="33">
          <cell r="B33" t="str">
            <v>Себестоимость товаров (работ, услуг), коммерческие и управленческие расходы всего, в том числе:</v>
          </cell>
        </row>
        <row r="34">
          <cell r="B34" t="str">
            <v xml:space="preserve">Производство и поставка электрической энергии и мощности всего, в том числе: </v>
          </cell>
        </row>
        <row r="35">
          <cell r="B35" t="str">
            <v>производство и поставка электрической энергии на оптовом рынке электрической энергии и мощности</v>
          </cell>
        </row>
        <row r="36">
          <cell r="B36" t="str">
            <v>производство и поставка электрической мощности на оптовом рынке электрической энергии и мощности</v>
          </cell>
        </row>
        <row r="37">
          <cell r="B37" t="str">
            <v>производство и поставка электрической энергии (мощности) на розничных рынках электрической энергии</v>
          </cell>
        </row>
        <row r="38">
          <cell r="B38" t="str">
            <v>Производство и поставка тепловой энергии (мощности)</v>
          </cell>
        </row>
        <row r="39">
          <cell r="B39" t="str">
            <v>Оказание услуг по передаче электрической энергии</v>
          </cell>
        </row>
        <row r="40">
          <cell r="B40" t="str">
            <v>Оказание услуг по передаче тепловой энергии, теплоносителя</v>
          </cell>
        </row>
        <row r="41">
          <cell r="B41" t="str">
            <v>Оказание услуг по технологическому присоединению</v>
          </cell>
        </row>
        <row r="42">
          <cell r="B42" t="str">
            <v>Реализация электрической энергии и мощности</v>
          </cell>
        </row>
        <row r="43">
          <cell r="B43" t="str">
            <v>Реализации тепловой энергии (мощности)</v>
          </cell>
        </row>
        <row r="44">
          <cell r="B44" t="str">
            <v>Оказание услуг по оперативно-диспетчерскому управлению в электроэнергетике всего, в том числе:</v>
          </cell>
        </row>
        <row r="45">
          <cell r="B45" t="str">
            <v xml:space="preserve">в части управления технологическими режимами </v>
          </cell>
        </row>
        <row r="46">
          <cell r="B46" t="str">
            <v>в части обеспечения надежности</v>
          </cell>
        </row>
        <row r="47">
          <cell r="B47" t="str">
            <v>Прочая деятельность</v>
          </cell>
        </row>
        <row r="48">
          <cell r="B48" t="str">
            <v>Материальные расходы всего, в том числе:</v>
          </cell>
        </row>
        <row r="49">
          <cell r="B49" t="str">
            <v>расходы на топливо на технологические цели</v>
          </cell>
        </row>
        <row r="50">
          <cell r="B50" t="str">
            <v>покупная энергия всего, в том числе:</v>
          </cell>
        </row>
        <row r="51">
          <cell r="B51" t="str">
            <v>покупная электрическая энергия (мощность) всего, в том числе:</v>
          </cell>
        </row>
        <row r="52">
          <cell r="B52" t="str">
            <v>на технологические цели, включая энергию на компенсацию потерь при ее передаче</v>
          </cell>
        </row>
        <row r="53">
          <cell r="B53" t="str">
            <v>для последующей перепродажи</v>
          </cell>
        </row>
        <row r="54">
          <cell r="B54" t="str">
            <v>покупная тепловая энергия (мощность)</v>
          </cell>
        </row>
        <row r="55">
          <cell r="B55" t="str">
            <v>сырье, материалы, запасные части, инструменты</v>
          </cell>
        </row>
        <row r="56">
          <cell r="B56" t="str">
            <v>прочие материальные расходы</v>
          </cell>
        </row>
        <row r="57">
          <cell r="B57" t="str">
            <v>Работы и услуги производственного характера всего, в том числе:</v>
          </cell>
        </row>
        <row r="58">
          <cell r="B58" t="str">
            <v>услуги по передаче электрической энергии по единой (национальной) общероссийской электрической сети</v>
          </cell>
        </row>
        <row r="59">
          <cell r="B59" t="str">
            <v>услуги по передаче электрической энергии по сетям территориальной сетевой организации</v>
          </cell>
        </row>
        <row r="60">
          <cell r="B60" t="str">
            <v>услуги по передаче тепловой энергии, теплоносителя</v>
          </cell>
        </row>
        <row r="61">
          <cell r="B61" t="str">
            <v>услуги инфраструктурных организаций</v>
          </cell>
        </row>
        <row r="62">
          <cell r="B62" t="str">
            <v>прочие услуги производственного характера</v>
          </cell>
        </row>
        <row r="63">
          <cell r="B63" t="str">
            <v>Расходы на оплату труда с учетом страховых взносов</v>
          </cell>
        </row>
        <row r="64">
          <cell r="B64" t="str">
            <v>Амортизация всего, в том числе:</v>
          </cell>
        </row>
        <row r="65">
          <cell r="B65" t="str">
            <v>Амортизация основных средств и нематериальных активов</v>
          </cell>
        </row>
        <row r="66">
          <cell r="B66" t="str">
            <v>Амортизация обесценения основных средств и нематериальных активов</v>
          </cell>
        </row>
        <row r="67">
          <cell r="B67" t="str">
            <v>Амортизация прав пользования активами</v>
          </cell>
        </row>
        <row r="68">
          <cell r="B68" t="str">
            <v>Амортизация обесценения прав пользования активами</v>
          </cell>
        </row>
        <row r="69">
          <cell r="B69" t="str">
            <v>Амортизация по капитализируемым ремонтам</v>
          </cell>
        </row>
        <row r="70">
          <cell r="B70" t="str">
            <v>Налоги и сборы всего, в том числе:</v>
          </cell>
        </row>
        <row r="71">
          <cell r="B71" t="str">
            <v>налог на имущество организации</v>
          </cell>
        </row>
        <row r="72">
          <cell r="B72" t="str">
            <v>прочие налоги и сборы</v>
          </cell>
        </row>
        <row r="73">
          <cell r="B73" t="str">
            <v>Прочие расходы всего, в том числе:</v>
          </cell>
        </row>
        <row r="74">
          <cell r="B74" t="str">
            <v>работы и услуги непроизводственного характера</v>
          </cell>
        </row>
        <row r="75">
          <cell r="B75" t="str">
            <v>арендная плата, лизинговые платежи</v>
          </cell>
        </row>
        <row r="76">
          <cell r="B76" t="str">
            <v>иные прочие расходы</v>
          </cell>
        </row>
        <row r="77">
          <cell r="B77" t="str">
            <v>Иные сведения:</v>
          </cell>
        </row>
        <row r="78">
          <cell r="B78" t="str">
            <v>Расходы на ремонт</v>
          </cell>
        </row>
        <row r="79">
          <cell r="B79" t="str">
            <v>Коммерческие расходы</v>
          </cell>
        </row>
        <row r="80">
          <cell r="B80" t="str">
            <v>Управленческие расходы</v>
          </cell>
        </row>
        <row r="81">
          <cell r="B81" t="str">
            <v>Прибыль (убыток) от продаж (пункт I - пункт II) всего, в том числе:</v>
          </cell>
        </row>
        <row r="82">
          <cell r="B82" t="str">
            <v xml:space="preserve">Производство и поставка электрической энергии и мощности всего, в том числе: </v>
          </cell>
        </row>
        <row r="83">
          <cell r="B83" t="str">
            <v>производство и поставка электрической энергии на оптовом рынке электрической энергии и мощности</v>
          </cell>
        </row>
        <row r="84">
          <cell r="B84" t="str">
            <v>производство и поставка электрической мощности на оптовом рынке электрической энергии и мощности</v>
          </cell>
        </row>
        <row r="85">
          <cell r="B85" t="str">
            <v>производство и поставка электрической энергии (мощности) на розничных рынках электрической энергии</v>
          </cell>
        </row>
        <row r="86">
          <cell r="B86" t="str">
            <v>Производство и поставка тепловой энергии (мощности)</v>
          </cell>
        </row>
        <row r="87">
          <cell r="B87" t="str">
            <v>Оказание услуг по передаче электрической энергии</v>
          </cell>
        </row>
        <row r="88">
          <cell r="B88" t="str">
            <v>Оказание услуг по передаче тепловой энергии, теплоносителя</v>
          </cell>
        </row>
        <row r="89">
          <cell r="B89" t="str">
            <v>Оказание услуг по технологическому присоединению</v>
          </cell>
        </row>
        <row r="90">
          <cell r="B90" t="str">
            <v>Реализация электрической энергии и мощности</v>
          </cell>
        </row>
        <row r="91">
          <cell r="B91" t="str">
            <v>Реализации тепловой энергии (мощности)</v>
          </cell>
        </row>
        <row r="92">
          <cell r="B92" t="str">
            <v>Оказание услуг по оперативно-диспетчерскому управлению в электроэнергетике всего, в том числе:</v>
          </cell>
        </row>
        <row r="93">
          <cell r="B93" t="str">
            <v xml:space="preserve">в части управления технологическими режимами </v>
          </cell>
        </row>
        <row r="94">
          <cell r="B94" t="str">
            <v>в части обеспечения надежности</v>
          </cell>
        </row>
        <row r="95">
          <cell r="B95" t="str">
            <v>Прочая деятельность</v>
          </cell>
        </row>
        <row r="96">
          <cell r="B96" t="str">
            <v>Прочие доходы и расходы (сальдо) (пункт 4.1 – пункт 4.2)</v>
          </cell>
        </row>
        <row r="97">
          <cell r="B97" t="str">
            <v>Прочие доходы всего, в том числе:</v>
          </cell>
        </row>
        <row r="98">
          <cell r="B98" t="str">
            <v>доходы от участия в других организациях</v>
          </cell>
        </row>
        <row r="99">
          <cell r="B99" t="str">
            <v>проценты к получению</v>
          </cell>
        </row>
        <row r="100">
          <cell r="B100" t="str">
            <v>восстановление резервов всего, в том числе:</v>
          </cell>
        </row>
        <row r="101">
          <cell r="B101" t="str">
            <v>по сомнительным долгам</v>
          </cell>
        </row>
        <row r="102">
          <cell r="B102" t="str">
            <v>прочие внереализационные доходы</v>
          </cell>
        </row>
        <row r="103">
          <cell r="B103" t="str">
            <v>доходы от восстановления обесценения имущества</v>
          </cell>
        </row>
        <row r="104">
          <cell r="B104" t="str">
            <v>доходы от переоценки финансовых активов</v>
          </cell>
        </row>
        <row r="105">
          <cell r="B105" t="str">
            <v>Прочие расходы всего, в том числе:</v>
          </cell>
        </row>
        <row r="106">
          <cell r="B106" t="str">
            <v>расходы, связанные с персоналом</v>
          </cell>
        </row>
        <row r="107">
          <cell r="B107" t="str">
            <v>проценты к уплате</v>
          </cell>
        </row>
        <row r="108">
          <cell r="B108" t="str">
            <v>процентные расходы по правам пользования активами</v>
          </cell>
        </row>
        <row r="109">
          <cell r="B109" t="str">
            <v>создание резервов всего, в том числе:</v>
          </cell>
        </row>
        <row r="110">
          <cell r="B110" t="str">
            <v xml:space="preserve"> по сомнительным долгам</v>
          </cell>
        </row>
        <row r="111">
          <cell r="B111" t="str">
            <v>создание прочих оценочных резервов</v>
          </cell>
        </row>
        <row r="112">
          <cell r="B112" t="str">
            <v>прочие внереализационные расходы</v>
          </cell>
        </row>
        <row r="113">
          <cell r="B113" t="str">
            <v>расходы по обесценению имущества</v>
          </cell>
        </row>
        <row r="114">
          <cell r="B114" t="str">
            <v>расходы от переоценки финансовых активов</v>
          </cell>
        </row>
        <row r="115">
          <cell r="B115" t="str">
            <v>Прибыль (убыток) до налогообложения (пункт III + пункт IV) всего, в том числе:</v>
          </cell>
        </row>
        <row r="116">
          <cell r="B116" t="str">
            <v xml:space="preserve">Производство и поставка электрической энергии и мощности всего, в том числе: </v>
          </cell>
        </row>
        <row r="117">
          <cell r="B117" t="str">
            <v>производство и поставка электрической энергии на оптовом рынке электрической энергии и мощности</v>
          </cell>
        </row>
        <row r="118">
          <cell r="B118" t="str">
            <v>производство и поставка электрической мощности на оптовом рынке электрической энергии и мощности</v>
          </cell>
        </row>
        <row r="119">
          <cell r="B119" t="str">
            <v>производство и поставка электрической энергии (мощности) на розничных рынках электрической энергии</v>
          </cell>
        </row>
        <row r="120">
          <cell r="B120" t="str">
            <v>Производство и поставка тепловой энергии (мощности)</v>
          </cell>
        </row>
        <row r="121">
          <cell r="B121" t="str">
            <v>Оказание услуг по передаче электрической энергии</v>
          </cell>
        </row>
        <row r="122">
          <cell r="B122" t="str">
            <v>Оказание услуг по передаче тепловой энергии, теплоносителя</v>
          </cell>
        </row>
        <row r="123">
          <cell r="B123" t="str">
            <v>Оказание услуг по технологическому присоединению</v>
          </cell>
        </row>
        <row r="124">
          <cell r="B124" t="str">
            <v>Реализация электрической энергии и мощности</v>
          </cell>
        </row>
        <row r="125">
          <cell r="B125" t="str">
            <v>Реализации тепловой энергии (мощности)</v>
          </cell>
        </row>
        <row r="126">
          <cell r="B126" t="str">
            <v>Оказание услуг по оперативно-диспетчерскому управлению в электроэнергетике всего, в том числе:</v>
          </cell>
        </row>
        <row r="127">
          <cell r="B127" t="str">
            <v xml:space="preserve">в части управления технологическими режимами </v>
          </cell>
        </row>
        <row r="128">
          <cell r="B128" t="str">
            <v>в части обеспечения надежности</v>
          </cell>
        </row>
        <row r="129">
          <cell r="B129" t="str">
            <v>Прочая деятельность</v>
          </cell>
        </row>
        <row r="130">
          <cell r="B130" t="str">
            <v>Налог на прибыль всего, в том числе:</v>
          </cell>
        </row>
        <row r="131">
          <cell r="B131" t="str">
            <v xml:space="preserve">Производство и поставка электрической энергии и мощности всего, в том числе: </v>
          </cell>
        </row>
        <row r="132">
          <cell r="B132" t="str">
            <v>производство и поставка электрической энергии на оптовом рынке электрической энергии и мощности</v>
          </cell>
        </row>
        <row r="133">
          <cell r="B133" t="str">
            <v>производство и поставка электрической мощности на оптовом рынке электрической энергии и мощности</v>
          </cell>
        </row>
        <row r="134">
          <cell r="B134" t="str">
            <v>производство и поставка электрической энергии (мощности) на розничных рынках электрической энергии</v>
          </cell>
        </row>
        <row r="135">
          <cell r="B135" t="str">
            <v>Производство и поставка тепловой энергии (мощности);</v>
          </cell>
        </row>
        <row r="136">
          <cell r="B136" t="str">
            <v>Оказание услуг по передаче электрической энергии;</v>
          </cell>
        </row>
        <row r="137">
          <cell r="B137" t="str">
            <v>Оказание услуг по передаче тепловой энергии, теплоносителя;</v>
          </cell>
        </row>
        <row r="138">
          <cell r="B138" t="str">
            <v>Оказание услуг по технологическому присоединению;</v>
          </cell>
        </row>
        <row r="139">
          <cell r="B139" t="str">
            <v>Реализация электрической энергии и мощности;</v>
          </cell>
        </row>
        <row r="140">
          <cell r="B140" t="str">
            <v>Реализации тепловой энергии (мощности);</v>
          </cell>
        </row>
        <row r="141">
          <cell r="B141" t="str">
            <v>Оказание услуг по оперативно-диспетчерскому управлению в электроэнергетике всего, в том числе:</v>
          </cell>
        </row>
        <row r="142">
          <cell r="B142" t="str">
            <v>в части управления технологическими режимами</v>
          </cell>
        </row>
        <row r="143">
          <cell r="B143" t="str">
            <v>в части обеспечения надежности</v>
          </cell>
        </row>
        <row r="144">
          <cell r="B144" t="str">
            <v>Прочая деятельность;</v>
          </cell>
        </row>
        <row r="145">
          <cell r="B145" t="str">
            <v>Чистая прибыль (убыток) всего, в том числе:</v>
          </cell>
        </row>
        <row r="146">
          <cell r="B146" t="str">
            <v xml:space="preserve">Производство и поставка электрической энергии и мощности всего, в том числе: </v>
          </cell>
        </row>
        <row r="147">
          <cell r="B147" t="str">
            <v>производство и поставка электрической энергии на оптовом рынке электрической энергии и мощности</v>
          </cell>
        </row>
        <row r="148">
          <cell r="B148" t="str">
            <v>производство и поставка электрической мощности на оптовом рынке электрической энергии и мощности</v>
          </cell>
        </row>
        <row r="149">
          <cell r="B149" t="str">
            <v>производство и поставка электрической энергии (мощности) на розничных рынках электрической энергии</v>
          </cell>
        </row>
        <row r="150">
          <cell r="B150" t="str">
            <v>Производство и поставка тепловой энергии (мощности)</v>
          </cell>
        </row>
        <row r="151">
          <cell r="B151" t="str">
            <v>Оказание услуг по передаче электрической энергии</v>
          </cell>
        </row>
        <row r="152">
          <cell r="B152" t="str">
            <v>Оказание услуг по передаче тепловой энергии, теплоносителя</v>
          </cell>
        </row>
        <row r="153">
          <cell r="B153" t="str">
            <v>Оказание услуг по технологическому присоединению</v>
          </cell>
        </row>
        <row r="154">
          <cell r="B154" t="str">
            <v>Реализация электрической энергии и мощности</v>
          </cell>
        </row>
        <row r="155">
          <cell r="B155" t="str">
            <v>Реализации тепловой энергии (мощности)</v>
          </cell>
        </row>
        <row r="156">
          <cell r="B156" t="str">
            <v>Оказание услуг по оперативно-диспетчерскому управлению в электроэнергетике всего, в том числе:</v>
          </cell>
        </row>
        <row r="157">
          <cell r="B157" t="str">
            <v xml:space="preserve">в части управления технологическими режимами </v>
          </cell>
        </row>
        <row r="158">
          <cell r="B158" t="str">
            <v>в части обеспечения надежности</v>
          </cell>
        </row>
        <row r="159">
          <cell r="B159" t="str">
            <v>Прочая деятельность</v>
          </cell>
        </row>
        <row r="160">
          <cell r="B160" t="str">
            <v>Направления использования чистой прибыли</v>
          </cell>
        </row>
        <row r="161">
          <cell r="B161" t="str">
            <v>На инвестиции</v>
          </cell>
        </row>
        <row r="162">
          <cell r="B162" t="str">
            <v>Резервный фонд</v>
          </cell>
        </row>
        <row r="163">
          <cell r="B163" t="str">
            <v>Выплата дивидендов</v>
          </cell>
        </row>
        <row r="164">
          <cell r="B164" t="str">
            <v>Остаток на развитие</v>
          </cell>
        </row>
        <row r="165">
          <cell r="B165" t="str">
            <v>Иные сведения:</v>
          </cell>
        </row>
        <row r="166">
          <cell r="B166" t="str">
            <v>Прибыль до налогообложения без учета процентов к уплате и амортизации (пункт V + пункт 4.2.2 + пункт II.IV)</v>
          </cell>
        </row>
        <row r="167">
          <cell r="B167" t="str">
            <v>Долг (кредиты и займы) на начало периода всего, в том числе:</v>
          </cell>
        </row>
        <row r="168">
          <cell r="B168" t="str">
            <v>краткосрочные кредиты и займы на начало периода</v>
          </cell>
        </row>
        <row r="169">
          <cell r="B169" t="str">
            <v>Долг (кредиты и займы) на конец периода, в том числе</v>
          </cell>
        </row>
        <row r="170">
          <cell r="B170" t="str">
            <v>краткосрочные кредиты и займы на конец периода</v>
          </cell>
        </row>
        <row r="171">
          <cell r="B171" t="str">
            <v>Отношение долга (кредиты и займы) на конец периода (пункт 9.3) к прибыли до налогообложения без учета процентов к уплате и амортизации (пункт 9.1)</v>
          </cell>
        </row>
        <row r="173">
          <cell r="B173" t="str">
            <v>Поступления от текущих операций всего, в том числе:</v>
          </cell>
        </row>
        <row r="174">
          <cell r="B174" t="str">
            <v xml:space="preserve">Производство и поставка электрической энергии и мощности всего, в том числе: </v>
          </cell>
        </row>
        <row r="175">
          <cell r="B175" t="str">
            <v>производство и поставка электрической энергии на оптовом рынке электрической энергии и мощности</v>
          </cell>
        </row>
        <row r="176">
          <cell r="B176" t="str">
            <v>производство и поставка электрической мощности на оптовом рынке электрической энергии и мощности</v>
          </cell>
        </row>
        <row r="177">
          <cell r="B177" t="str">
            <v>производство и поставка электрической энергии (мощности) на розничных рынках электрической энергии</v>
          </cell>
        </row>
        <row r="178">
          <cell r="B178" t="str">
            <v>Производство и поставка тепловой энергии (мощности)</v>
          </cell>
        </row>
        <row r="179">
          <cell r="B179" t="str">
            <v>Оказание услуг по передаче электрической энергии</v>
          </cell>
        </row>
        <row r="180">
          <cell r="B180" t="str">
            <v>Оказание услуг по передаче тепловой энергии, теплоносителя</v>
          </cell>
        </row>
        <row r="181">
          <cell r="B181" t="str">
            <v>Оказание услуг по технологическому присоединению</v>
          </cell>
        </row>
        <row r="182">
          <cell r="B182" t="str">
            <v>Реализация электрической энергии и мощности</v>
          </cell>
        </row>
        <row r="183">
          <cell r="B183" t="str">
            <v>Реализации тепловой энергии (мощности)</v>
          </cell>
        </row>
        <row r="184">
          <cell r="B184" t="str">
            <v>Оказание услуг по оперативно-диспетчерскому управлению в электроэнергетике всего, в том числе:</v>
          </cell>
        </row>
        <row r="185">
          <cell r="B185" t="str">
            <v xml:space="preserve">в части управления технологическими режимами </v>
          </cell>
        </row>
        <row r="186">
          <cell r="B186" t="str">
            <v>в части обеспечения надежности</v>
          </cell>
        </row>
        <row r="187">
          <cell r="B187" t="str">
            <v>Поступления денежных средств за счет средств бюджетов бюджетной системы Российской Федерации (субсидия) всего, в том числе:</v>
          </cell>
        </row>
        <row r="188">
          <cell r="B188" t="str">
            <v>за счет средств федерального бюджета</v>
          </cell>
        </row>
        <row r="189">
          <cell r="B189" t="str">
            <v>за счет средств консолидированного бюджета субъекта Российской Федерации</v>
          </cell>
        </row>
        <row r="190">
          <cell r="B190" t="str">
            <v>Прочая деятельность</v>
          </cell>
        </row>
        <row r="191">
          <cell r="B191" t="str">
            <v>Платежи по текущим операциям всего, в том числе:</v>
          </cell>
        </row>
        <row r="192">
          <cell r="B192" t="str">
            <v>Оплата поставщикам топлива</v>
          </cell>
        </row>
        <row r="193">
          <cell r="B193" t="str">
            <v>Оплата покупной энергии всего, в том числе:</v>
          </cell>
        </row>
        <row r="194">
          <cell r="B194" t="str">
            <v>на оптовом рынке электрической энергии и мощности</v>
          </cell>
        </row>
        <row r="195">
          <cell r="B195" t="str">
            <v>на розничных рынках электрической энергии</v>
          </cell>
        </row>
        <row r="196">
          <cell r="B196" t="str">
            <v>на компенсацию потерь</v>
          </cell>
        </row>
        <row r="197">
          <cell r="B197" t="str">
            <v>Оплата услуг по передаче электрической энергии по единой (национальной) общероссийской электрической сети</v>
          </cell>
        </row>
        <row r="198">
          <cell r="B198" t="str">
            <v>Оплата услуг по передаче электрической энергии по сетям территориальных сетевых организаций</v>
          </cell>
        </row>
        <row r="199">
          <cell r="B199" t="str">
            <v>Оплата услуг по передаче тепловой энергии, теплоносителя</v>
          </cell>
        </row>
        <row r="200">
          <cell r="B200" t="str">
            <v>Оплата труда</v>
          </cell>
        </row>
        <row r="201">
          <cell r="B201" t="str">
            <v>Страховые взносы</v>
          </cell>
        </row>
        <row r="202">
          <cell r="B202" t="str">
            <v>Оплата налогов и сборов всего, в том числе:</v>
          </cell>
        </row>
        <row r="203">
          <cell r="B203" t="str">
            <v>налог на прибыль</v>
          </cell>
        </row>
        <row r="204">
          <cell r="B204" t="str">
            <v>Оплата сырья, материалов, запасных частей, инструментов</v>
          </cell>
        </row>
        <row r="205">
          <cell r="B205" t="str">
            <v>Оплата прочих услуг производственного характера</v>
          </cell>
        </row>
        <row r="206">
          <cell r="B206" t="str">
            <v>Арендная плата и лизинговые платежи</v>
          </cell>
        </row>
        <row r="207">
          <cell r="B207" t="str">
            <v>Проценты по долговым обязательствам (за исключением процентов по долговым обязательствам, включаемым в стоимость инвестиционного актива)</v>
          </cell>
        </row>
        <row r="208">
          <cell r="B208" t="str">
            <v>Прочие платежи по текущей деятельности</v>
          </cell>
        </row>
        <row r="209">
          <cell r="B209" t="str">
            <v>Поступления от инвестиционных операций всего, в том числе:</v>
          </cell>
        </row>
        <row r="210">
          <cell r="B210" t="str">
            <v>Поступления от реализации имущества и имущественных прав</v>
          </cell>
        </row>
        <row r="211">
          <cell r="B211" t="str">
            <v xml:space="preserve">Поступления по заключенным инвестиционным соглашениям, в том числе </v>
          </cell>
        </row>
        <row r="212">
          <cell r="B212" t="str">
            <v>по использованию средств бюджетов бюджетной системы Российской Федерации всего, в том числе:</v>
          </cell>
        </row>
        <row r="213">
          <cell r="B213" t="str">
            <v>средства федерального бюджета</v>
          </cell>
        </row>
        <row r="214">
          <cell r="B214" t="str">
            <v>средства консолидированного бюджета субъекта Российской Федерации</v>
          </cell>
        </row>
        <row r="215">
          <cell r="B215" t="str">
            <v>Прочие поступления по инвестиционным операциям</v>
          </cell>
        </row>
        <row r="216">
          <cell r="B216" t="str">
            <v>Платежи по инвестиционным операциям всего, в том числе:</v>
          </cell>
        </row>
        <row r="217">
          <cell r="B217" t="str">
            <v>Инвестиции в основной капитал всего, в том числе:</v>
          </cell>
        </row>
        <row r="218">
          <cell r="B218" t="str">
            <v>техническое перевооружение и реконструкция</v>
          </cell>
        </row>
        <row r="219">
          <cell r="B219" t="str">
            <v>новое строительство и расширение</v>
          </cell>
        </row>
        <row r="220">
          <cell r="B220" t="str">
            <v>проектно-изыскательные работы для объектов нового строительства будущих лет</v>
          </cell>
        </row>
        <row r="221">
          <cell r="B221" t="str">
            <v>приобретение объектов основных средств, земельных участков</v>
          </cell>
        </row>
        <row r="222">
          <cell r="B222" t="str">
            <v>проведение научно-исследовательских и опытно-конструкторских разработок</v>
          </cell>
        </row>
        <row r="223">
          <cell r="B223" t="str">
            <v>прочие выплаты, связанные с инвестициями в основной капитал</v>
          </cell>
        </row>
        <row r="224">
          <cell r="B224" t="str">
            <v>Приобретение нематериальных активов</v>
          </cell>
        </row>
        <row r="225">
          <cell r="B225" t="str">
            <v>Прочие платежи по инвестиционным операциям всего, в том числе:</v>
          </cell>
        </row>
        <row r="226">
          <cell r="B226" t="str">
            <v>Иные сведения:</v>
          </cell>
        </row>
        <row r="227">
          <cell r="B227" t="str">
            <v>проценты по долговым обязательствам, включаемым в стоимость инвестиционного актива</v>
          </cell>
        </row>
        <row r="228">
          <cell r="B228" t="str">
            <v>Поступления от финансовых операций всего, в том числе:</v>
          </cell>
        </row>
        <row r="229">
          <cell r="B229" t="str">
            <v>Процентные поступления</v>
          </cell>
        </row>
        <row r="230">
          <cell r="B230" t="str">
            <v>Поступления  по полученным кредитам всего, в том числе:</v>
          </cell>
        </row>
        <row r="231">
          <cell r="B231" t="str">
            <v>на текущую деятельность</v>
          </cell>
        </row>
        <row r="232">
          <cell r="B232" t="str">
            <v>на инвестиционные операции</v>
          </cell>
        </row>
        <row r="233">
          <cell r="B233" t="str">
            <v>на рефинансирование кредитов и займов</v>
          </cell>
        </row>
        <row r="234">
          <cell r="B234" t="str">
            <v>Поступления от эмиссии акций</v>
          </cell>
        </row>
        <row r="235">
          <cell r="B235" t="str">
            <v>Поступления от реализации финансовых инструментов всего, в том числе:</v>
          </cell>
        </row>
        <row r="236">
          <cell r="B236" t="str">
            <v>облигационные займы</v>
          </cell>
        </row>
        <row r="237">
          <cell r="B237" t="str">
            <v>векселя</v>
          </cell>
        </row>
        <row r="238">
          <cell r="B238" t="str">
            <v>Поступления от займов организаций</v>
          </cell>
        </row>
        <row r="239">
          <cell r="B239" t="str">
            <v>Поступления за счет средств инвесторов</v>
          </cell>
        </row>
        <row r="240">
          <cell r="B240" t="str">
            <v>Прочие поступления по финансовым операциям</v>
          </cell>
        </row>
        <row r="241">
          <cell r="B241" t="str">
            <v>Платежи по финансовым операциям всего, в том числе:</v>
          </cell>
        </row>
        <row r="242">
          <cell r="B242" t="str">
            <v>Погашение кредитов и займов всего , в том числе:</v>
          </cell>
        </row>
        <row r="243">
          <cell r="B243" t="str">
            <v>на текущую деятельность</v>
          </cell>
        </row>
        <row r="244">
          <cell r="B244" t="str">
            <v>на инвестиционные операции</v>
          </cell>
        </row>
        <row r="245">
          <cell r="B245" t="str">
            <v>на рефинансирование кредитов и займов</v>
          </cell>
        </row>
        <row r="246">
          <cell r="B246" t="str">
            <v>Выплата дивидендов</v>
          </cell>
        </row>
        <row r="247">
          <cell r="B247" t="str">
            <v>Прочие выплаты по финансовым операциям</v>
          </cell>
        </row>
        <row r="248">
          <cell r="B248" t="str">
            <v>Сальдо денежных средств по операционной деятельности (пункт X - пункт XI) всего</v>
          </cell>
        </row>
        <row r="249">
          <cell r="B249" t="str">
            <v>Сальдо денежных средств по инвестиционным операциям всего (пункт XII - пункт XIII), всего в том числе:</v>
          </cell>
        </row>
        <row r="250">
          <cell r="B250" t="str">
            <v>Сальдо денежных средств по инвестиционным операциям</v>
          </cell>
        </row>
        <row r="251">
          <cell r="B251" t="str">
            <v>Сальдо денежных средств по прочей деятельности</v>
          </cell>
        </row>
        <row r="252">
          <cell r="B252" t="str">
            <v>Сальдо денежных средств по финансовым операциям всего (пункт XIV - пункт XV), в том числе:</v>
          </cell>
        </row>
        <row r="253">
          <cell r="B253" t="str">
            <v>Сальдо денежных средств по привлечению и погашению кредитов и займов</v>
          </cell>
        </row>
        <row r="254">
          <cell r="B254" t="str">
            <v>Сальдо денежных средств по прочей финансовой деятельности</v>
          </cell>
        </row>
        <row r="255">
          <cell r="B255" t="str">
            <v>Сальдо денежных средств от транзитных операций</v>
          </cell>
        </row>
        <row r="256">
          <cell r="B256" t="str">
            <v>Итого сальдо денежных средств (пункт XVI + пункт XVII + пункт XVIII + пункт XIX)</v>
          </cell>
        </row>
        <row r="257">
          <cell r="B257" t="str">
            <v>Остаток денежных средств на начало периода</v>
          </cell>
        </row>
        <row r="258">
          <cell r="B258" t="str">
            <v>Остаток денежных средств на конец периода</v>
          </cell>
        </row>
        <row r="259">
          <cell r="B259" t="str">
            <v>Иные сведения:</v>
          </cell>
        </row>
        <row r="260">
          <cell r="B260" t="str">
            <v>Дебиторская задолженность на конец периода всего, в том числе:</v>
          </cell>
        </row>
        <row r="261">
          <cell r="B261" t="str">
            <v xml:space="preserve">производство и поставка электрической энергии и мощности всего, в том числе: </v>
          </cell>
        </row>
        <row r="262">
          <cell r="B262" t="str">
            <v>из нее просроченная</v>
          </cell>
        </row>
        <row r="263">
          <cell r="B263" t="str">
            <v>производство и поставка электрической энергии на оптовом рынке электрической энергии и мощности</v>
          </cell>
        </row>
        <row r="264">
          <cell r="B264" t="str">
            <v>из нее просроченная</v>
          </cell>
        </row>
        <row r="265">
          <cell r="B265" t="str">
            <v>производство и поставка электрической мощности на оптовом рынке электрической энергии и мощности</v>
          </cell>
        </row>
        <row r="266">
          <cell r="B266" t="str">
            <v>из нее просроченная</v>
          </cell>
        </row>
        <row r="267">
          <cell r="B267" t="str">
            <v>производство и поставка электрической энергии (мощности) на розничных рынках электрической энергии</v>
          </cell>
        </row>
        <row r="268">
          <cell r="B268" t="str">
            <v>из нее просроченная</v>
          </cell>
        </row>
        <row r="269">
          <cell r="B269" t="str">
            <v>производство и поставка тепловой энергии (мощности)</v>
          </cell>
        </row>
        <row r="270">
          <cell r="B270" t="str">
            <v>из нее просроченная</v>
          </cell>
        </row>
        <row r="271">
          <cell r="B271" t="str">
            <v>оказание услуг по передаче электрической энергии</v>
          </cell>
        </row>
        <row r="272">
          <cell r="B272" t="str">
            <v>из нее просроченная</v>
          </cell>
        </row>
        <row r="273">
          <cell r="B273" t="str">
            <v>оказание услуг по передаче тепловой энергии, теплоносителя</v>
          </cell>
        </row>
        <row r="274">
          <cell r="B274" t="str">
            <v>из нее просроченная</v>
          </cell>
        </row>
        <row r="275">
          <cell r="B275" t="str">
            <v>оказание услуг по технологическому присоединению</v>
          </cell>
        </row>
        <row r="276">
          <cell r="B276" t="str">
            <v>из нее просроченная</v>
          </cell>
        </row>
        <row r="277">
          <cell r="B277" t="str">
            <v>реализация электрической энергии и мощности</v>
          </cell>
        </row>
        <row r="278">
          <cell r="B278" t="str">
            <v>из нее просроченная</v>
          </cell>
        </row>
        <row r="279">
          <cell r="B279" t="str">
            <v>реализации тепловой энергии (мощности)</v>
          </cell>
        </row>
        <row r="280">
          <cell r="B280" t="str">
            <v>из нее просроченная</v>
          </cell>
        </row>
        <row r="281">
          <cell r="B281" t="str">
            <v>оказание услуг по оперативно-диспетчерскому управлению в электроэнергетике всего, в том числе:</v>
          </cell>
        </row>
        <row r="282">
          <cell r="B282" t="str">
            <v>из нее просроченная</v>
          </cell>
        </row>
        <row r="283">
          <cell r="B283" t="str">
            <v xml:space="preserve">в части управления технологическими режимами </v>
          </cell>
        </row>
        <row r="284">
          <cell r="B284" t="str">
            <v>из нее просроченная</v>
          </cell>
        </row>
        <row r="285">
          <cell r="B285" t="str">
            <v>в части обеспечения надежности</v>
          </cell>
        </row>
        <row r="286">
          <cell r="B286" t="str">
            <v>из нее просроченная</v>
          </cell>
        </row>
        <row r="287">
          <cell r="B287" t="str">
            <v>прочая деятельность</v>
          </cell>
        </row>
        <row r="288">
          <cell r="B288" t="str">
            <v>из нее просроченная</v>
          </cell>
        </row>
        <row r="289">
          <cell r="B289" t="str">
            <v>Кредиторская задолженность на конец периода всего, в том числе:</v>
          </cell>
        </row>
        <row r="290">
          <cell r="B290" t="str">
            <v>поставщикам топлива на технологические цели</v>
          </cell>
        </row>
        <row r="291">
          <cell r="B291" t="str">
            <v>из нее просроченная</v>
          </cell>
        </row>
        <row r="292">
          <cell r="B292" t="str">
            <v>поставщикам покупной энергии всего, в том числе:</v>
          </cell>
        </row>
        <row r="293">
          <cell r="B293" t="str">
            <v>на оптовом рынке электрической энергии и мощности</v>
          </cell>
        </row>
        <row r="294">
          <cell r="B294" t="str">
            <v>из нее просроченная</v>
          </cell>
        </row>
        <row r="295">
          <cell r="B295" t="str">
            <v>на розничных рынках</v>
          </cell>
        </row>
        <row r="296">
          <cell r="B296" t="str">
            <v>из нее просроченная</v>
          </cell>
        </row>
        <row r="297">
          <cell r="B297" t="str">
            <v>по оплате услуг на передачу электрической энергии по единой (национальной) общероссийской электрической сети</v>
          </cell>
        </row>
        <row r="298">
          <cell r="B298" t="str">
            <v>из нее просроченная</v>
          </cell>
        </row>
        <row r="299">
          <cell r="B299" t="str">
            <v>по оплате услуг территориальных сетевых организаций</v>
          </cell>
        </row>
        <row r="300">
          <cell r="B300" t="str">
            <v>из нее просроченная</v>
          </cell>
        </row>
        <row r="301">
          <cell r="B301" t="str">
            <v>перед персоналом по оплате труда</v>
          </cell>
        </row>
        <row r="302">
          <cell r="B302" t="str">
            <v>из нее просроченная</v>
          </cell>
        </row>
        <row r="303">
          <cell r="B303" t="str">
            <v>перед бюджетами и внебюджетными фондами</v>
          </cell>
        </row>
        <row r="304">
          <cell r="B304" t="str">
            <v>из нее просроченная</v>
          </cell>
        </row>
        <row r="305">
          <cell r="B305" t="str">
            <v>по договорам технологического присоединения</v>
          </cell>
        </row>
        <row r="306">
          <cell r="B306" t="str">
            <v>из нее просроченная</v>
          </cell>
        </row>
        <row r="307">
          <cell r="B307" t="str">
            <v xml:space="preserve">по обязательствам перед поставщиками и подрядчиками по исполнению инвестиционной программы </v>
          </cell>
        </row>
        <row r="308">
          <cell r="B308" t="str">
            <v>из нее просроченная</v>
          </cell>
        </row>
        <row r="309">
          <cell r="B309" t="str">
            <v>прочая кредиторская задолженность</v>
          </cell>
        </row>
        <row r="310">
          <cell r="B310" t="str">
            <v>из нее просроченная</v>
          </cell>
        </row>
        <row r="311">
          <cell r="B311" t="str">
            <v>расчеты по обязательствам по аренде</v>
          </cell>
        </row>
        <row r="312">
          <cell r="B312" t="str">
            <v>Отношение поступлений денежных средств к выручке от реализованных товаров и оказанных услуг (с учетом НДС) всего, в том числе:</v>
          </cell>
        </row>
        <row r="313">
          <cell r="B313" t="str">
            <v>от производства и поставки электрической энергии и мощности</v>
          </cell>
        </row>
        <row r="314">
          <cell r="B314" t="str">
            <v>от производства и поставки электрической энергии на оптовом рынке электрической энергии и мощности</v>
          </cell>
        </row>
        <row r="315">
          <cell r="B315" t="str">
            <v>от производства и поставки электрической мощности на оптовом рынке электрической энергии и мощности</v>
          </cell>
        </row>
        <row r="316">
          <cell r="B316" t="str">
            <v>от производства и поставки электрической энергии (мощности) на розничных рынках электрической энергии</v>
          </cell>
        </row>
        <row r="317">
          <cell r="B317" t="str">
            <v>от производства и поставки тепловой энергии (мощности)</v>
          </cell>
        </row>
        <row r="318">
          <cell r="B318" t="str">
            <v>от оказания услуг по передаче электрической энергии</v>
          </cell>
        </row>
        <row r="319">
          <cell r="B319" t="str">
            <v>от оказания услуг по передаче тепловой энергии, теплоносителя</v>
          </cell>
        </row>
        <row r="320">
          <cell r="B320" t="str">
            <v>от реализации электрической энергии и мощности</v>
          </cell>
        </row>
        <row r="321">
          <cell r="B321" t="str">
            <v>от реализации тепловой энергии (мощности)</v>
          </cell>
        </row>
        <row r="322">
          <cell r="B322" t="str">
            <v>от оказания услуг по оперативно-диспетчерскому управлению в электроэнергетике всего, в том числе:</v>
          </cell>
        </row>
        <row r="323">
          <cell r="B323" t="str">
            <v xml:space="preserve">в части управления технологическими режимами </v>
          </cell>
        </row>
        <row r="324">
          <cell r="B324" t="str">
            <v>в части обеспечения надежности</v>
          </cell>
        </row>
        <row r="326">
          <cell r="B326" t="str">
            <v>В отношении деятельности по производству электрической, тепловой энергии (мощности)</v>
          </cell>
        </row>
        <row r="327">
          <cell r="B327" t="str">
            <v>Установленная электрическая мощность</v>
          </cell>
        </row>
        <row r="328">
          <cell r="B328" t="str">
            <v>Установленная тепловая мощность</v>
          </cell>
        </row>
        <row r="329">
          <cell r="B329" t="str">
            <v>Располагаемая электрическая мощность</v>
          </cell>
        </row>
        <row r="330">
          <cell r="B330" t="str">
            <v>Присоединенная тепловая мощность</v>
          </cell>
        </row>
        <row r="331">
          <cell r="B331" t="str">
            <v>Объем выработанной электрической энергии</v>
          </cell>
        </row>
        <row r="332">
          <cell r="B332" t="str">
            <v>Объем продукции отпущенной с шин (коллекторов)</v>
          </cell>
        </row>
        <row r="333">
          <cell r="B333" t="str">
            <v>электрической энергии</v>
          </cell>
        </row>
        <row r="334">
          <cell r="B334" t="str">
            <v>тепловой энергии</v>
          </cell>
        </row>
        <row r="335">
          <cell r="B335" t="str">
            <v>Объем покупной продукции для последующей продажи</v>
          </cell>
        </row>
        <row r="336">
          <cell r="B336" t="str">
            <v>электрической энергии</v>
          </cell>
        </row>
        <row r="337">
          <cell r="B337" t="str">
            <v>электрической мощности</v>
          </cell>
        </row>
        <row r="338">
          <cell r="B338" t="str">
            <v>тепловой энергии</v>
          </cell>
        </row>
        <row r="339">
          <cell r="B339" t="str">
            <v>Объем покупной продукции на технологические цели</v>
          </cell>
        </row>
        <row r="340">
          <cell r="B340" t="str">
            <v>электрической энергии</v>
          </cell>
        </row>
        <row r="341">
          <cell r="B341" t="str">
            <v>тепловой энергии</v>
          </cell>
        </row>
        <row r="342">
          <cell r="B342" t="str">
            <v>Объем продукции отпущенной (проданной) потребителям</v>
          </cell>
        </row>
        <row r="343">
          <cell r="B343" t="str">
            <v>электрической энергии</v>
          </cell>
        </row>
        <row r="344">
          <cell r="B344" t="str">
            <v>электрической мощности</v>
          </cell>
        </row>
        <row r="345">
          <cell r="B345" t="str">
            <v>тепловой энергии</v>
          </cell>
        </row>
        <row r="346">
          <cell r="B346" t="str">
            <v>В отношении деятельности по передаче электрической энергии</v>
          </cell>
        </row>
        <row r="347">
          <cell r="B347" t="str">
            <v>Объем отпуска электрической энергии из сети (полезный отпуск) всего, в том числе:</v>
          </cell>
        </row>
        <row r="348">
          <cell r="B348" t="str">
            <v>потребителям, присоединенным к единой (национальной) общероссийской электрической сети всего, в том числе:</v>
          </cell>
        </row>
        <row r="349">
          <cell r="B349" t="str">
            <v>территориальные сетевые организации</v>
          </cell>
        </row>
        <row r="350">
          <cell r="B350" t="str">
            <v>потребители, не являющиеся территориальными сетевыми организациями</v>
          </cell>
        </row>
        <row r="351">
          <cell r="B351" t="str">
            <v>Объем технологического расхода (потерь) при передаче электрической энергии</v>
          </cell>
        </row>
        <row r="352">
          <cell r="B352" t="str">
            <v>Заявленная мощность/фактическая мощность всего, в том числе:</v>
          </cell>
        </row>
        <row r="353">
          <cell r="B353" t="str">
            <v>потребителей, присоединенных к единой (национальной) общероссийской электрической сети всего, в том числе:</v>
          </cell>
        </row>
        <row r="354">
          <cell r="B354" t="str">
            <v>территориальные сетевые организации</v>
          </cell>
        </row>
        <row r="355">
          <cell r="B355" t="str">
            <v>потребители, не являющиеся территориальными сетевыми организациями</v>
          </cell>
        </row>
        <row r="356">
          <cell r="B356" t="str">
            <v>Количество условных единиц обслуживаемого электросетевого оборудования</v>
          </cell>
        </row>
        <row r="357">
          <cell r="B357" t="str">
            <v>Необходимая валовая выручка сетевой организации в части содержания (пункт 1.3 - пункт 2.2.1 - пункт 2.2.2 - пункт 2.1.2.1.1)</v>
          </cell>
        </row>
        <row r="358">
          <cell r="B358" t="str">
            <v>В отношении сбытовой деятельности</v>
          </cell>
        </row>
        <row r="359">
          <cell r="B359" t="str">
            <v>Полезный отпуск электрической энергии потребителям</v>
          </cell>
        </row>
        <row r="360">
          <cell r="B360" t="str">
            <v>Отпуск тепловой энергии потребителям</v>
          </cell>
        </row>
        <row r="361">
          <cell r="B361" t="str">
            <v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v>
          </cell>
        </row>
        <row r="362">
          <cell r="B362" t="str">
            <v>Необходимая валовая выручка сбытовой организации без учета затрат на покупку тепловой энергии и оплаты услуг по ее передаче</v>
          </cell>
        </row>
        <row r="363">
          <cell r="B363" t="str">
            <v>В отношении деятельности по оперативно-диспетчерскому управлению</v>
          </cell>
        </row>
        <row r="364">
          <cell r="B364" t="str">
            <v>Установленная мощность в Единой энергетической системе России, в том числе</v>
          </cell>
        </row>
        <row r="365">
          <cell r="B365" t="str">
            <v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v>
          </cell>
        </row>
        <row r="366">
          <cell r="B366" t="str">
            <v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v>
          </cell>
        </row>
        <row r="367">
          <cell r="B367" t="str">
            <v>средняя мощность поставки электрической энергии по группам точек поставки импорта на оптовом рынке</v>
          </cell>
        </row>
        <row r="368">
          <cell r="B368" t="str">
            <v>Объем потребления в Единой энергетической системе России, в том числе</v>
          </cell>
        </row>
        <row r="369">
          <cell r="B369" t="str">
            <v>суммарный объем потребления (покупки) электрической энергии по всем группам точек поставки, зарегистрированным на оптовом рынке</v>
          </cell>
        </row>
        <row r="370">
          <cell r="B370" t="str">
            <v>суммарный объем поставки электрической энергии на экспорт из России</v>
          </cell>
        </row>
        <row r="371">
          <cell r="B371" t="str">
            <v>Собственная необходимая валовая выручка субъекта оперативно-диспетчерского управления, всего в том числе</v>
          </cell>
        </row>
        <row r="372">
          <cell r="B372" t="str">
            <v xml:space="preserve"> в части управления технологическими режимами </v>
          </cell>
        </row>
        <row r="373">
          <cell r="B373" t="str">
            <v>в части обеспечения надежности</v>
          </cell>
        </row>
        <row r="374">
          <cell r="B374" t="str">
            <v>Среднесписочная численность работников</v>
          </cell>
        </row>
        <row r="381">
          <cell r="B381" t="str">
            <v>Собственные средства всего, в том числе:</v>
          </cell>
        </row>
        <row r="382">
          <cell r="B382" t="str">
            <v>Прибыль, направляемая на инвестиции, в том числе:</v>
          </cell>
        </row>
        <row r="383">
          <cell r="B383" t="str">
            <v>полученная от реализации продукции и оказанных услуг по регулируемым ценам (тарифам):</v>
          </cell>
        </row>
        <row r="384">
          <cell r="B384" t="str">
            <v>производства и поставки электрической энергии и мощности</v>
          </cell>
        </row>
        <row r="385">
          <cell r="B385" t="str">
            <v>производство и поставка электрической энергии на оптовом рынке электрической энергии и мощности</v>
          </cell>
        </row>
        <row r="386">
          <cell r="B386" t="str">
            <v>производство и поставка электрической мощности на оптовом рынке электрической энергии и мощности</v>
          </cell>
        </row>
        <row r="387">
          <cell r="B387" t="str">
            <v>производство и поставка электрической энергии (мощности) на розничных рынках электрической энергии</v>
          </cell>
        </row>
        <row r="388">
          <cell r="B388" t="str">
            <v>производства и поставки тепловой энергии (мощности)</v>
          </cell>
        </row>
        <row r="389">
          <cell r="B389" t="str">
            <v>оказания услуг по передаче электрической энергии</v>
          </cell>
        </row>
        <row r="390">
          <cell r="B390" t="str">
            <v>оказания услуг по передаче тепловой энергии, теплоносителя</v>
          </cell>
        </row>
        <row r="391">
          <cell r="B391" t="str">
            <v>от технологического присоединения, в том числе</v>
          </cell>
        </row>
        <row r="392">
          <cell r="B392" t="str">
            <v>от технологического присоединения объектов по производству электрической и тепловой энергии</v>
          </cell>
        </row>
        <row r="393">
          <cell r="B393" t="str">
            <v xml:space="preserve">    авансовое использование прибыли</v>
          </cell>
        </row>
        <row r="394">
          <cell r="B394" t="str">
            <v>от технологического присоединения потребителей</v>
          </cell>
        </row>
        <row r="395">
          <cell r="B395" t="str">
            <v xml:space="preserve">    авансовое использование прибыли</v>
          </cell>
        </row>
        <row r="396">
          <cell r="B396" t="str">
            <v>реализации электрической энергии и мощности</v>
          </cell>
        </row>
        <row r="397">
          <cell r="B397" t="str">
            <v>реализации тепловой энергии (мощности)</v>
          </cell>
        </row>
        <row r="398">
          <cell r="B398" t="str">
            <v>оказания услуг по оперативно-диспетчерскому управлению в электроэнергетике всего, в том числе:</v>
          </cell>
        </row>
        <row r="399">
          <cell r="B399" t="str">
            <v xml:space="preserve">в части управления технологическими режимами </v>
          </cell>
        </row>
        <row r="400">
          <cell r="B400" t="str">
            <v>в части обеспечения надежности</v>
          </cell>
        </row>
        <row r="401">
          <cell r="B401" t="str">
            <v>прибыль от продажи электрической энергии (мощности) по нерегулируемым ценам, всего в том числе:</v>
          </cell>
        </row>
        <row r="402">
          <cell r="B402" t="str">
            <v>производство и поставка электрической энергии на оптовом рынке электрической энергии и мощности</v>
          </cell>
        </row>
        <row r="403">
          <cell r="B403" t="str">
            <v>производство и поставка электрической мощности на оптовом рынке электрической энергии и мощности</v>
          </cell>
        </row>
        <row r="404">
          <cell r="B404" t="str">
            <v>производство и поставка электрической энергии (мощности) на розничных рынках электрической энергии</v>
          </cell>
        </row>
        <row r="405">
          <cell r="B405" t="str">
            <v>прочая прибыль</v>
          </cell>
        </row>
        <row r="406">
          <cell r="B406" t="str">
            <v>Амортизация основных средств всего, в том числе:</v>
          </cell>
        </row>
        <row r="407">
          <cell r="B407" t="str">
            <v>текущая амортизация, учтенная в ценах (тарифах) всего, в том числе:</v>
          </cell>
        </row>
        <row r="408">
          <cell r="B408" t="str">
            <v>производство и поставка электрической энергии и мощности</v>
          </cell>
        </row>
        <row r="409">
          <cell r="B409" t="str">
            <v>производство и поставка электрической энергии на оптовом рынке электрической энергии и мощности</v>
          </cell>
        </row>
        <row r="410">
          <cell r="B410" t="str">
            <v>производство и поставка электрической мощности на оптовом рынке электрической энергии и мощности</v>
          </cell>
        </row>
        <row r="411">
          <cell r="B411" t="str">
            <v>производство и поставка электрической энергии (мощности) на розничных рынках электрической энергии</v>
          </cell>
        </row>
        <row r="412">
          <cell r="B412" t="str">
            <v>производство и поставка тепловой энергии (мощности)</v>
          </cell>
        </row>
        <row r="413">
          <cell r="B413" t="str">
            <v>оказание услуг по передаче электрической энергии</v>
          </cell>
        </row>
        <row r="414">
          <cell r="B414" t="str">
            <v>оказание услуг по передаче тепловой энергии, теплоносителя</v>
          </cell>
        </row>
        <row r="415">
          <cell r="B415" t="str">
            <v>реализация электрической энергии и мощности</v>
          </cell>
        </row>
        <row r="416">
          <cell r="B416" t="str">
            <v>реализации тепловой энергии (мощности)</v>
          </cell>
        </row>
        <row r="417">
          <cell r="B417" t="str">
            <v>оказание услуг по оперативно-диспетчерскому управлению в электроэнергетике всего, в том числе:</v>
          </cell>
        </row>
        <row r="418">
          <cell r="B418" t="str">
            <v xml:space="preserve">в части управления технологическими режимами </v>
          </cell>
        </row>
        <row r="419">
          <cell r="B419" t="str">
            <v>в части обеспечения надежности</v>
          </cell>
        </row>
        <row r="420">
          <cell r="B420" t="str">
            <v>прочая текущая амортизация</v>
          </cell>
        </row>
        <row r="421">
          <cell r="B421" t="str">
            <v>недоиспользованная амортизация прошлых лет всего, в том числе:</v>
          </cell>
        </row>
        <row r="422">
          <cell r="B422" t="str">
            <v>производство и поставка электрической энергии и мощности</v>
          </cell>
        </row>
        <row r="423">
          <cell r="B423" t="str">
            <v>производство и поставка электрической энергии на оптовом рынке электрической энергии и мощности</v>
          </cell>
        </row>
        <row r="424">
          <cell r="B424" t="str">
            <v>производство и поставка электрической мощности на оптовом рынке электрической энергии и мощности</v>
          </cell>
        </row>
        <row r="425">
          <cell r="B425" t="str">
            <v>производство и поставка электрической энергии (мощности) на розничных рынках электрической энергии</v>
          </cell>
        </row>
        <row r="426">
          <cell r="B426" t="str">
            <v>производство и поставка тепловой энергии (мощности)</v>
          </cell>
        </row>
        <row r="427">
          <cell r="B427" t="str">
            <v>оказание услуг по передаче электрической энергии</v>
          </cell>
        </row>
        <row r="428">
          <cell r="B428" t="str">
            <v>оказание услуг по передаче тепловой энергии, теплоносителя</v>
          </cell>
        </row>
        <row r="429">
          <cell r="B429" t="str">
            <v>реализация электрической энергии и мощности</v>
          </cell>
        </row>
        <row r="430">
          <cell r="B430" t="str">
            <v>реализации тепловой энергии (мощности)</v>
          </cell>
        </row>
        <row r="431">
          <cell r="B431" t="str">
            <v>оказание услуг по оперативно-диспетчерскому управлению в электроэнергетике всего, в том числе:</v>
          </cell>
        </row>
        <row r="432">
          <cell r="B432" t="str">
            <v xml:space="preserve">в части управления технологическими режимами </v>
          </cell>
        </row>
        <row r="433">
          <cell r="B433" t="str">
            <v>в части обеспечения надежности</v>
          </cell>
        </row>
        <row r="434">
          <cell r="B434" t="str">
            <v>Возврат налога на добавленную стоимость</v>
          </cell>
        </row>
        <row r="435">
          <cell r="B435" t="str">
            <v>Прочие собственные средства всего, в том числе:</v>
          </cell>
        </row>
        <row r="436">
          <cell r="B436" t="str">
            <v>средства от эмиссии акций</v>
          </cell>
        </row>
        <row r="437">
          <cell r="B437" t="str">
            <v>остаток собственных средств на начало года</v>
          </cell>
        </row>
        <row r="438">
          <cell r="B438" t="str">
            <v>от реализации продукции и оказания услуг по регулируемым ценам (тарифам)</v>
          </cell>
        </row>
        <row r="439">
          <cell r="B439" t="str">
            <v>прочие</v>
          </cell>
        </row>
        <row r="440">
          <cell r="B440" t="str">
            <v>Привлеченные средства всего, в том числе:</v>
          </cell>
        </row>
        <row r="441">
          <cell r="B441" t="str">
            <v>Кредиты</v>
          </cell>
        </row>
        <row r="442">
          <cell r="B442" t="str">
            <v>Облигационные займы</v>
          </cell>
        </row>
        <row r="443">
          <cell r="B443" t="str">
            <v>Векселя</v>
          </cell>
        </row>
        <row r="444">
          <cell r="B444" t="str">
            <v>Займы организаций</v>
          </cell>
        </row>
        <row r="445">
          <cell r="B445" t="str">
            <v>Бюджетное финансирование</v>
          </cell>
        </row>
        <row r="446">
          <cell r="B446" t="str">
            <v>средства федерального бюджета</v>
          </cell>
        </row>
        <row r="447">
          <cell r="B447" t="str">
            <v>в том числе средства федерального бюджета, недоиспользованные в прошлых периодах</v>
          </cell>
        </row>
        <row r="448">
          <cell r="B448" t="str">
            <v>средства консолидированного бюджета субъекта Российской Федерации</v>
          </cell>
        </row>
        <row r="449">
          <cell r="B449" t="str">
            <v>в том числе средства консолидированного бюджета субъекта Российской Федерации, недоиспользованные в прошлых периодах</v>
          </cell>
        </row>
        <row r="450">
          <cell r="B450" t="str">
            <v>Использование лизинга</v>
          </cell>
        </row>
        <row r="451">
          <cell r="B451" t="str">
            <v>Прочие привлеченные средства</v>
          </cell>
        </row>
        <row r="452">
          <cell r="B452" t="str">
            <v>Иные сведения:</v>
          </cell>
        </row>
        <row r="453">
          <cell r="B453" t="str">
            <v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v>
          </cell>
        </row>
        <row r="454">
          <cell r="B454" t="str">
            <v>цен (тарифов) на услуги по передаче электрической энергии;</v>
          </cell>
        </row>
        <row r="455">
          <cell r="B455" t="str">
            <v>амортизации, учтенной в ценах (тарифах) на услуги по передаче электрической энергии;</v>
          </cell>
        </row>
        <row r="456">
          <cell r="B456" t="str">
            <v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v>
          </cell>
        </row>
        <row r="457">
          <cell r="B457" t="str">
            <v>кредитов</v>
          </cell>
        </row>
        <row r="458">
          <cell r="B458" t="str">
            <v>прибыль от услуг по технологическому присоединению</v>
          </cell>
        </row>
        <row r="459">
          <cell r="B459" t="str">
            <v>Для субъектов электроэнергетики, осуществляющих регулируемые виды деятельности с использованием метода доходности инвестированного капитала:</v>
          </cell>
        </row>
        <row r="460">
          <cell r="B460" t="str">
            <v>возврат инвестированного капитала, направляемый на инвестиции</v>
          </cell>
        </row>
        <row r="461">
          <cell r="B461" t="str">
            <v>доход на инвестированный капитал, направляемый на инвестиции</v>
          </cell>
        </row>
        <row r="462">
          <cell r="B462" t="str">
            <v>заемные средства, направляемые на инвестиции</v>
          </cell>
        </row>
        <row r="463">
          <cell r="B463" t="str">
            <v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463"/>
  <sheetViews>
    <sheetView tabSelected="1" topLeftCell="A13" zoomScaleNormal="100" zoomScaleSheetLayoutView="120" workbookViewId="0">
      <pane xSplit="3" ySplit="5" topLeftCell="D18" activePane="bottomRight" state="frozen"/>
      <selection activeCell="A13" sqref="A13"/>
      <selection pane="topRight" activeCell="D13" sqref="D13"/>
      <selection pane="bottomLeft" activeCell="A18" sqref="A18"/>
      <selection pane="bottomRight" activeCell="C21" sqref="C21"/>
    </sheetView>
  </sheetViews>
  <sheetFormatPr defaultColWidth="9.140625" defaultRowHeight="15" x14ac:dyDescent="0.25"/>
  <cols>
    <col min="1" max="1" width="14.28515625" style="5" customWidth="1"/>
    <col min="2" max="2" width="58.85546875" style="6" customWidth="1"/>
    <col min="3" max="3" width="12.7109375" style="5" customWidth="1"/>
    <col min="4" max="6" width="14.7109375" style="5" customWidth="1"/>
    <col min="7" max="7" width="14.7109375" style="5" hidden="1" customWidth="1"/>
    <col min="8" max="8" width="14.7109375" style="5" customWidth="1"/>
    <col min="9" max="9" width="14.7109375" style="5" hidden="1" customWidth="1"/>
    <col min="10" max="10" width="14.7109375" style="5" customWidth="1"/>
    <col min="11" max="11" width="14.7109375" style="5" hidden="1" customWidth="1"/>
    <col min="12" max="12" width="14.7109375" style="5" customWidth="1"/>
    <col min="13" max="13" width="14.7109375" style="5" hidden="1" customWidth="1"/>
    <col min="14" max="14" width="14.7109375" style="5" customWidth="1"/>
    <col min="15" max="15" width="14.7109375" style="5" hidden="1" customWidth="1"/>
    <col min="16" max="16" width="14.7109375" style="5" customWidth="1"/>
    <col min="17" max="17" width="14.7109375" style="5" hidden="1" customWidth="1"/>
    <col min="18" max="18" width="14.7109375" style="5" customWidth="1"/>
    <col min="19" max="19" width="14.7109375" style="5" hidden="1" customWidth="1"/>
    <col min="20" max="20" width="12.28515625" style="7" bestFit="1" customWidth="1"/>
    <col min="21" max="21" width="31.28515625" style="7" customWidth="1"/>
    <col min="22" max="16384" width="9.140625" style="7"/>
  </cols>
  <sheetData>
    <row r="1" spans="1:19" x14ac:dyDescent="0.25">
      <c r="A1" s="7"/>
      <c r="B1" s="6" t="s">
        <v>435</v>
      </c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3" spans="1:19" x14ac:dyDescent="0.25">
      <c r="A3" s="8"/>
      <c r="B3" s="9" t="s">
        <v>436</v>
      </c>
      <c r="C3" s="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x14ac:dyDescent="0.25">
      <c r="A4" s="10"/>
      <c r="B4" s="11" t="s">
        <v>437</v>
      </c>
      <c r="C4" s="10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19" x14ac:dyDescent="0.25">
      <c r="A5" s="7"/>
      <c r="B5" s="6" t="s">
        <v>464</v>
      </c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x14ac:dyDescent="0.25">
      <c r="A6" s="7"/>
      <c r="B6" s="6" t="s">
        <v>465</v>
      </c>
      <c r="C6" s="7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x14ac:dyDescent="0.25">
      <c r="A7" s="12"/>
      <c r="B7" s="49" t="s">
        <v>461</v>
      </c>
      <c r="C7" s="49"/>
      <c r="D7" s="49"/>
      <c r="E7" s="49"/>
      <c r="F7" s="49"/>
      <c r="G7" s="49"/>
      <c r="H7" s="49"/>
      <c r="I7" s="49"/>
      <c r="J7" s="12"/>
      <c r="K7" s="12"/>
      <c r="L7" s="12"/>
      <c r="M7" s="12"/>
      <c r="N7" s="12"/>
      <c r="O7" s="12"/>
      <c r="P7" s="12"/>
      <c r="Q7" s="12"/>
      <c r="R7" s="49"/>
      <c r="S7" s="49"/>
    </row>
    <row r="8" spans="1:19" x14ac:dyDescent="0.25">
      <c r="A8" s="10"/>
      <c r="B8" s="11"/>
      <c r="C8" s="10"/>
      <c r="D8" s="10"/>
      <c r="E8" s="10"/>
      <c r="F8" s="10"/>
      <c r="G8" s="10"/>
      <c r="H8" s="10"/>
      <c r="I8" s="10"/>
      <c r="J8" s="10"/>
      <c r="K8" s="10"/>
      <c r="L8" s="10"/>
      <c r="M8" s="6"/>
      <c r="N8" s="6"/>
      <c r="O8" s="6"/>
      <c r="P8" s="6"/>
      <c r="Q8" s="6"/>
      <c r="R8" s="6"/>
      <c r="S8" s="6"/>
    </row>
    <row r="9" spans="1:19" s="13" customFormat="1" x14ac:dyDescent="0.2">
      <c r="B9" s="52" t="s">
        <v>462</v>
      </c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9" s="13" customFormat="1" x14ac:dyDescent="0.2">
      <c r="A10" s="14"/>
      <c r="B10" s="53" t="s">
        <v>40</v>
      </c>
      <c r="C10" s="53"/>
      <c r="D10" s="53"/>
      <c r="E10" s="53"/>
      <c r="F10" s="53"/>
      <c r="G10" s="53"/>
      <c r="H10" s="53"/>
      <c r="I10" s="53"/>
      <c r="J10" s="14"/>
      <c r="K10" s="14"/>
      <c r="L10" s="14"/>
      <c r="M10" s="14"/>
      <c r="N10" s="14"/>
      <c r="O10" s="14"/>
      <c r="P10" s="14"/>
      <c r="Q10" s="14"/>
    </row>
    <row r="11" spans="1:19" s="13" customFormat="1" x14ac:dyDescent="0.2">
      <c r="A11" s="14"/>
      <c r="B11" s="1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9" s="13" customFormat="1" x14ac:dyDescent="0.2">
      <c r="A12" s="14"/>
      <c r="B12" s="15"/>
      <c r="C12" s="14"/>
      <c r="D12" s="14" t="s">
        <v>445</v>
      </c>
      <c r="E12" s="14" t="s">
        <v>444</v>
      </c>
      <c r="F12" s="53" t="s">
        <v>443</v>
      </c>
      <c r="G12" s="53"/>
      <c r="H12" s="53" t="s">
        <v>438</v>
      </c>
      <c r="I12" s="53"/>
      <c r="J12" s="53" t="s">
        <v>439</v>
      </c>
      <c r="K12" s="53"/>
      <c r="L12" s="53" t="s">
        <v>440</v>
      </c>
      <c r="M12" s="53"/>
      <c r="N12" s="53" t="s">
        <v>441</v>
      </c>
      <c r="O12" s="53"/>
      <c r="P12" s="53" t="s">
        <v>442</v>
      </c>
      <c r="Q12" s="53"/>
    </row>
    <row r="13" spans="1:19" s="13" customFormat="1" x14ac:dyDescent="0.2">
      <c r="A13" s="51" t="s">
        <v>460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</row>
    <row r="14" spans="1:19" x14ac:dyDescent="0.25">
      <c r="A14" s="50" t="s">
        <v>459</v>
      </c>
      <c r="B14" s="50" t="s">
        <v>3</v>
      </c>
      <c r="C14" s="50" t="s">
        <v>458</v>
      </c>
      <c r="D14" s="16">
        <v>2022</v>
      </c>
      <c r="E14" s="16">
        <v>2023</v>
      </c>
      <c r="F14" s="50">
        <v>2024</v>
      </c>
      <c r="G14" s="50"/>
      <c r="H14" s="50">
        <v>2025</v>
      </c>
      <c r="I14" s="50"/>
      <c r="J14" s="50">
        <v>2026</v>
      </c>
      <c r="K14" s="50"/>
      <c r="L14" s="50">
        <v>2027</v>
      </c>
      <c r="M14" s="50"/>
      <c r="N14" s="50">
        <v>2028</v>
      </c>
      <c r="O14" s="50"/>
      <c r="P14" s="50">
        <v>2029</v>
      </c>
      <c r="Q14" s="50"/>
      <c r="R14" s="50" t="s">
        <v>4</v>
      </c>
      <c r="S14" s="50"/>
    </row>
    <row r="15" spans="1:19" s="10" customFormat="1" ht="75" x14ac:dyDescent="0.2">
      <c r="A15" s="50"/>
      <c r="B15" s="50"/>
      <c r="C15" s="50"/>
      <c r="D15" s="17" t="s">
        <v>404</v>
      </c>
      <c r="E15" s="17" t="s">
        <v>404</v>
      </c>
      <c r="F15" s="17" t="s">
        <v>1</v>
      </c>
      <c r="G15" s="17" t="s">
        <v>5</v>
      </c>
      <c r="H15" s="17" t="s">
        <v>1</v>
      </c>
      <c r="I15" s="17" t="s">
        <v>5</v>
      </c>
      <c r="J15" s="17" t="s">
        <v>1</v>
      </c>
      <c r="K15" s="17" t="s">
        <v>5</v>
      </c>
      <c r="L15" s="17" t="s">
        <v>1</v>
      </c>
      <c r="M15" s="17" t="s">
        <v>5</v>
      </c>
      <c r="N15" s="17" t="s">
        <v>1</v>
      </c>
      <c r="O15" s="17" t="s">
        <v>5</v>
      </c>
      <c r="P15" s="17" t="s">
        <v>1</v>
      </c>
      <c r="Q15" s="17" t="s">
        <v>5</v>
      </c>
      <c r="R15" s="17" t="s">
        <v>1</v>
      </c>
      <c r="S15" s="17" t="s">
        <v>5</v>
      </c>
    </row>
    <row r="16" spans="1:19" s="18" customFormat="1" x14ac:dyDescent="0.2">
      <c r="A16" s="37">
        <v>1</v>
      </c>
      <c r="B16" s="37">
        <v>2</v>
      </c>
      <c r="C16" s="37">
        <v>3</v>
      </c>
      <c r="D16" s="37" t="s">
        <v>78</v>
      </c>
      <c r="E16" s="37" t="s">
        <v>84</v>
      </c>
      <c r="F16" s="37" t="s">
        <v>446</v>
      </c>
      <c r="G16" s="37" t="s">
        <v>447</v>
      </c>
      <c r="H16" s="37" t="s">
        <v>448</v>
      </c>
      <c r="I16" s="37" t="s">
        <v>449</v>
      </c>
      <c r="J16" s="37" t="s">
        <v>450</v>
      </c>
      <c r="K16" s="37" t="s">
        <v>451</v>
      </c>
      <c r="L16" s="37" t="s">
        <v>452</v>
      </c>
      <c r="M16" s="37" t="s">
        <v>453</v>
      </c>
      <c r="N16" s="37" t="s">
        <v>454</v>
      </c>
      <c r="O16" s="37" t="s">
        <v>455</v>
      </c>
      <c r="P16" s="37" t="s">
        <v>456</v>
      </c>
      <c r="Q16" s="37" t="s">
        <v>457</v>
      </c>
      <c r="R16" s="37">
        <v>5</v>
      </c>
      <c r="S16" s="37">
        <v>6</v>
      </c>
    </row>
    <row r="17" spans="1:19" s="10" customFormat="1" x14ac:dyDescent="0.25">
      <c r="A17" s="19"/>
      <c r="B17" s="57" t="s">
        <v>424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9"/>
    </row>
    <row r="18" spans="1:19" s="13" customFormat="1" x14ac:dyDescent="0.2">
      <c r="A18" s="20" t="s">
        <v>20</v>
      </c>
      <c r="B18" s="21" t="str">
        <f>'[1]1'!B18</f>
        <v>Выручка от реализации товаров (работ, услуг) всего, в том числе:</v>
      </c>
      <c r="C18" s="22" t="s">
        <v>2</v>
      </c>
      <c r="D18" s="38">
        <v>1006.8313061099999</v>
      </c>
      <c r="E18" s="38">
        <v>1204.4841085099999</v>
      </c>
      <c r="F18" s="39">
        <v>1112.3906794005416</v>
      </c>
      <c r="G18" s="39">
        <v>1112.3906794005416</v>
      </c>
      <c r="H18" s="39">
        <f>H24+H26+H27+H32</f>
        <v>1702.6688536432</v>
      </c>
      <c r="I18" s="39">
        <v>0</v>
      </c>
      <c r="J18" s="39">
        <f t="shared" ref="J18:P18" si="0">J24+J26+J27+J32</f>
        <v>1610.003927788928</v>
      </c>
      <c r="K18" s="39">
        <v>0</v>
      </c>
      <c r="L18" s="39">
        <f t="shared" si="0"/>
        <v>1665.5705649004849</v>
      </c>
      <c r="M18" s="39">
        <v>0</v>
      </c>
      <c r="N18" s="39">
        <f t="shared" si="0"/>
        <v>1737.5150674965048</v>
      </c>
      <c r="O18" s="39">
        <v>0</v>
      </c>
      <c r="P18" s="39">
        <f t="shared" si="0"/>
        <v>1800.8068301963649</v>
      </c>
      <c r="Q18" s="39">
        <v>0</v>
      </c>
      <c r="R18" s="39">
        <f t="shared" ref="R18:R59" si="1">SUM(H18+J18+L18+N18+P18)</f>
        <v>8516.5652440254817</v>
      </c>
      <c r="S18" s="2">
        <v>0</v>
      </c>
    </row>
    <row r="19" spans="1:19" s="13" customFormat="1" ht="30" x14ac:dyDescent="0.2">
      <c r="A19" s="20" t="s">
        <v>6</v>
      </c>
      <c r="B19" s="23" t="str">
        <f>'[1]1'!B19</f>
        <v xml:space="preserve">Производство и поставка электрической энергии и мощности всего, в том числе: </v>
      </c>
      <c r="C19" s="22" t="s">
        <v>2</v>
      </c>
      <c r="D19" s="39">
        <f t="shared" ref="D19:H19" si="2">SUM(D20:D22)</f>
        <v>0</v>
      </c>
      <c r="E19" s="39">
        <f t="shared" si="2"/>
        <v>0</v>
      </c>
      <c r="F19" s="39">
        <f t="shared" si="2"/>
        <v>0</v>
      </c>
      <c r="G19" s="39">
        <f t="shared" si="2"/>
        <v>0</v>
      </c>
      <c r="H19" s="39">
        <f t="shared" si="2"/>
        <v>0</v>
      </c>
      <c r="I19" s="39">
        <f t="shared" ref="I19:S19" si="3">SUM(I20:I22)</f>
        <v>0</v>
      </c>
      <c r="J19" s="39">
        <f t="shared" si="3"/>
        <v>0</v>
      </c>
      <c r="K19" s="39">
        <f t="shared" si="3"/>
        <v>0</v>
      </c>
      <c r="L19" s="39">
        <f t="shared" si="3"/>
        <v>0</v>
      </c>
      <c r="M19" s="39">
        <f t="shared" si="3"/>
        <v>0</v>
      </c>
      <c r="N19" s="39">
        <f t="shared" si="3"/>
        <v>0</v>
      </c>
      <c r="O19" s="39">
        <f t="shared" si="3"/>
        <v>0</v>
      </c>
      <c r="P19" s="39">
        <f t="shared" si="3"/>
        <v>0</v>
      </c>
      <c r="Q19" s="39">
        <f t="shared" si="3"/>
        <v>0</v>
      </c>
      <c r="R19" s="39">
        <f t="shared" si="3"/>
        <v>0</v>
      </c>
      <c r="S19" s="39">
        <f t="shared" si="3"/>
        <v>0</v>
      </c>
    </row>
    <row r="20" spans="1:19" s="13" customFormat="1" ht="30" x14ac:dyDescent="0.2">
      <c r="A20" s="20" t="s">
        <v>7</v>
      </c>
      <c r="B20" s="23" t="str">
        <f>'[1]1'!B20</f>
        <v>производство и поставка электрической энергии на оптовом рынке электрической энергии и мощности</v>
      </c>
      <c r="C20" s="22" t="s">
        <v>2</v>
      </c>
      <c r="D20" s="38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40">
        <v>0</v>
      </c>
    </row>
    <row r="21" spans="1:19" s="13" customFormat="1" ht="30" x14ac:dyDescent="0.2">
      <c r="A21" s="20" t="s">
        <v>8</v>
      </c>
      <c r="B21" s="23" t="str">
        <f>'[1]1'!B21</f>
        <v>производство и поставка электрической мощности на оптовом рынке электрической энергии и мощности</v>
      </c>
      <c r="C21" s="22" t="s">
        <v>2</v>
      </c>
      <c r="D21" s="38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40">
        <v>0</v>
      </c>
    </row>
    <row r="22" spans="1:19" s="13" customFormat="1" ht="30" x14ac:dyDescent="0.2">
      <c r="A22" s="20" t="s">
        <v>9</v>
      </c>
      <c r="B22" s="23" t="str">
        <f>'[1]1'!B22</f>
        <v>производство и поставка электрической энергии (мощности) на розничных рынках электрической энергии</v>
      </c>
      <c r="C22" s="22" t="s">
        <v>2</v>
      </c>
      <c r="D22" s="38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40">
        <v>0</v>
      </c>
    </row>
    <row r="23" spans="1:19" s="13" customFormat="1" x14ac:dyDescent="0.2">
      <c r="A23" s="20" t="s">
        <v>10</v>
      </c>
      <c r="B23" s="23" t="str">
        <f>'[1]1'!B23</f>
        <v>Производство и поставка тепловой энергии (мощности)</v>
      </c>
      <c r="C23" s="22" t="s">
        <v>2</v>
      </c>
      <c r="D23" s="38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40">
        <v>0</v>
      </c>
    </row>
    <row r="24" spans="1:19" s="13" customFormat="1" x14ac:dyDescent="0.2">
      <c r="A24" s="20" t="s">
        <v>11</v>
      </c>
      <c r="B24" s="23" t="str">
        <f>'[1]1'!B24</f>
        <v>Оказание услуг по передаче электрической энергии</v>
      </c>
      <c r="C24" s="22" t="s">
        <v>2</v>
      </c>
      <c r="D24" s="38">
        <v>344.43378396999998</v>
      </c>
      <c r="E24" s="38">
        <v>392.30056066999998</v>
      </c>
      <c r="F24" s="39">
        <v>404.32067940054156</v>
      </c>
      <c r="G24" s="39">
        <v>404.32067940054156</v>
      </c>
      <c r="H24" s="39">
        <v>642.63199999999995</v>
      </c>
      <c r="I24" s="39">
        <v>0</v>
      </c>
      <c r="J24" s="39">
        <v>517.27800000000002</v>
      </c>
      <c r="K24" s="39">
        <v>0</v>
      </c>
      <c r="L24" s="39">
        <v>538.84799999999996</v>
      </c>
      <c r="M24" s="39">
        <v>0</v>
      </c>
      <c r="N24" s="39">
        <v>575.43600000000004</v>
      </c>
      <c r="O24" s="39">
        <v>0</v>
      </c>
      <c r="P24" s="39">
        <v>601.95699999999999</v>
      </c>
      <c r="Q24" s="39">
        <v>0</v>
      </c>
      <c r="R24" s="39">
        <f t="shared" si="1"/>
        <v>2876.1509999999998</v>
      </c>
      <c r="S24" s="40">
        <v>0</v>
      </c>
    </row>
    <row r="25" spans="1:19" s="13" customFormat="1" x14ac:dyDescent="0.2">
      <c r="A25" s="20" t="s">
        <v>12</v>
      </c>
      <c r="B25" s="23" t="str">
        <f>'[1]1'!B25</f>
        <v>Оказание услуг по передаче тепловой энергии, теплоносителя</v>
      </c>
      <c r="C25" s="22" t="s">
        <v>2</v>
      </c>
      <c r="D25" s="38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f t="shared" si="1"/>
        <v>0</v>
      </c>
      <c r="S25" s="40">
        <v>0</v>
      </c>
    </row>
    <row r="26" spans="1:19" s="13" customFormat="1" x14ac:dyDescent="0.2">
      <c r="A26" s="20" t="s">
        <v>13</v>
      </c>
      <c r="B26" s="23" t="str">
        <f>'[1]1'!B26</f>
        <v>Оказание услуг по технологическому присоединению</v>
      </c>
      <c r="C26" s="22" t="s">
        <v>2</v>
      </c>
      <c r="D26" s="38">
        <v>14.652070909999999</v>
      </c>
      <c r="E26" s="38">
        <v>24.823992660000002</v>
      </c>
      <c r="F26" s="39">
        <v>240.81</v>
      </c>
      <c r="G26" s="39">
        <v>240.81</v>
      </c>
      <c r="H26" s="39">
        <v>240.81</v>
      </c>
      <c r="I26" s="39">
        <v>0</v>
      </c>
      <c r="J26" s="39">
        <v>240.81</v>
      </c>
      <c r="K26" s="39">
        <v>0</v>
      </c>
      <c r="L26" s="39">
        <v>240.81</v>
      </c>
      <c r="M26" s="39">
        <v>0</v>
      </c>
      <c r="N26" s="39">
        <v>240.81</v>
      </c>
      <c r="O26" s="39">
        <v>0</v>
      </c>
      <c r="P26" s="39">
        <v>240.81</v>
      </c>
      <c r="Q26" s="39">
        <v>0</v>
      </c>
      <c r="R26" s="39">
        <f t="shared" si="1"/>
        <v>1204.05</v>
      </c>
      <c r="S26" s="40">
        <v>0</v>
      </c>
    </row>
    <row r="27" spans="1:19" s="13" customFormat="1" x14ac:dyDescent="0.2">
      <c r="A27" s="20" t="s">
        <v>14</v>
      </c>
      <c r="B27" s="23" t="str">
        <f>'[1]1'!B27</f>
        <v>Реализация электрической энергии и мощности</v>
      </c>
      <c r="C27" s="22" t="s">
        <v>2</v>
      </c>
      <c r="D27" s="38">
        <v>645.46309778</v>
      </c>
      <c r="E27" s="38">
        <v>785.79505157999995</v>
      </c>
      <c r="F27" s="39">
        <v>467.26</v>
      </c>
      <c r="G27" s="39">
        <v>467.26</v>
      </c>
      <c r="H27" s="39">
        <f>E27*1.04</f>
        <v>817.2268536432</v>
      </c>
      <c r="I27" s="39">
        <f t="shared" ref="I27" si="4">F27*1.04</f>
        <v>485.9504</v>
      </c>
      <c r="J27" s="39">
        <f>H27*1.04</f>
        <v>849.915927788928</v>
      </c>
      <c r="K27" s="39">
        <f t="shared" ref="K27:O27" si="5">I27*1.04</f>
        <v>505.38841600000001</v>
      </c>
      <c r="L27" s="39">
        <f>J27*1.04</f>
        <v>883.91256490048511</v>
      </c>
      <c r="M27" s="39">
        <f t="shared" si="5"/>
        <v>525.60395263999999</v>
      </c>
      <c r="N27" s="39">
        <f>L27*1.04</f>
        <v>919.26906749650459</v>
      </c>
      <c r="O27" s="39">
        <f t="shared" si="5"/>
        <v>546.6281107456</v>
      </c>
      <c r="P27" s="39">
        <f>N27*1.04</f>
        <v>956.03983019636485</v>
      </c>
      <c r="Q27" s="39">
        <v>0</v>
      </c>
      <c r="R27" s="39">
        <f t="shared" si="1"/>
        <v>4426.3642440254825</v>
      </c>
      <c r="S27" s="40">
        <v>0</v>
      </c>
    </row>
    <row r="28" spans="1:19" s="13" customFormat="1" x14ac:dyDescent="0.2">
      <c r="A28" s="20" t="s">
        <v>15</v>
      </c>
      <c r="B28" s="23" t="str">
        <f>'[1]1'!B28</f>
        <v>Реализации тепловой энергии (мощности)</v>
      </c>
      <c r="C28" s="22" t="s">
        <v>2</v>
      </c>
      <c r="D28" s="38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f t="shared" si="1"/>
        <v>0</v>
      </c>
      <c r="S28" s="40">
        <v>0</v>
      </c>
    </row>
    <row r="29" spans="1:19" s="13" customFormat="1" ht="30" x14ac:dyDescent="0.2">
      <c r="A29" s="20" t="s">
        <v>16</v>
      </c>
      <c r="B29" s="23" t="str">
        <f>'[1]1'!B29</f>
        <v>Оказание услуг по оперативно-диспетчерскому управлению в электроэнергетике всего, в том числе:</v>
      </c>
      <c r="C29" s="22" t="s">
        <v>2</v>
      </c>
      <c r="D29" s="38">
        <v>0</v>
      </c>
      <c r="E29" s="39">
        <f>E30+E31</f>
        <v>0</v>
      </c>
      <c r="F29" s="39">
        <f t="shared" ref="F29:P29" si="6">F30+F31</f>
        <v>0</v>
      </c>
      <c r="G29" s="39">
        <f t="shared" si="6"/>
        <v>0</v>
      </c>
      <c r="H29" s="39">
        <f t="shared" si="6"/>
        <v>0</v>
      </c>
      <c r="I29" s="39">
        <v>0</v>
      </c>
      <c r="J29" s="39">
        <f t="shared" si="6"/>
        <v>0</v>
      </c>
      <c r="K29" s="39">
        <v>0</v>
      </c>
      <c r="L29" s="39">
        <f t="shared" si="6"/>
        <v>0</v>
      </c>
      <c r="M29" s="39">
        <v>0</v>
      </c>
      <c r="N29" s="39">
        <f t="shared" si="6"/>
        <v>0</v>
      </c>
      <c r="O29" s="39">
        <v>0</v>
      </c>
      <c r="P29" s="39">
        <f t="shared" si="6"/>
        <v>0</v>
      </c>
      <c r="Q29" s="39">
        <v>0</v>
      </c>
      <c r="R29" s="39">
        <f t="shared" si="1"/>
        <v>0</v>
      </c>
      <c r="S29" s="40">
        <v>0</v>
      </c>
    </row>
    <row r="30" spans="1:19" s="13" customFormat="1" x14ac:dyDescent="0.2">
      <c r="A30" s="20" t="s">
        <v>17</v>
      </c>
      <c r="B30" s="23" t="str">
        <f>'[1]1'!B30</f>
        <v xml:space="preserve">в части управления технологическими режимами </v>
      </c>
      <c r="C30" s="22" t="s">
        <v>2</v>
      </c>
      <c r="D30" s="38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f t="shared" si="1"/>
        <v>0</v>
      </c>
      <c r="S30" s="40">
        <v>0</v>
      </c>
    </row>
    <row r="31" spans="1:19" s="13" customFormat="1" x14ac:dyDescent="0.2">
      <c r="A31" s="20" t="s">
        <v>18</v>
      </c>
      <c r="B31" s="23" t="str">
        <f>'[1]1'!B31</f>
        <v>в части обеспечения надежности</v>
      </c>
      <c r="C31" s="22" t="s">
        <v>2</v>
      </c>
      <c r="D31" s="38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f t="shared" si="1"/>
        <v>0</v>
      </c>
      <c r="S31" s="40">
        <v>0</v>
      </c>
    </row>
    <row r="32" spans="1:19" s="13" customFormat="1" x14ac:dyDescent="0.2">
      <c r="A32" s="20" t="s">
        <v>19</v>
      </c>
      <c r="B32" s="23" t="str">
        <f>'[1]1'!B32</f>
        <v>Прочая деятельность</v>
      </c>
      <c r="C32" s="22" t="s">
        <v>2</v>
      </c>
      <c r="D32" s="38">
        <v>2.28235345</v>
      </c>
      <c r="E32" s="38">
        <v>1.5645036000000001</v>
      </c>
      <c r="F32" s="39">
        <v>0</v>
      </c>
      <c r="G32" s="39">
        <v>0</v>
      </c>
      <c r="H32" s="39">
        <v>2</v>
      </c>
      <c r="I32" s="39">
        <v>0</v>
      </c>
      <c r="J32" s="39">
        <v>2</v>
      </c>
      <c r="K32" s="39">
        <v>0</v>
      </c>
      <c r="L32" s="39">
        <v>2</v>
      </c>
      <c r="M32" s="39">
        <v>0</v>
      </c>
      <c r="N32" s="39">
        <v>2</v>
      </c>
      <c r="O32" s="39">
        <v>0</v>
      </c>
      <c r="P32" s="39">
        <v>2</v>
      </c>
      <c r="Q32" s="39">
        <v>0</v>
      </c>
      <c r="R32" s="39">
        <f t="shared" si="1"/>
        <v>10</v>
      </c>
      <c r="S32" s="40">
        <v>0</v>
      </c>
    </row>
    <row r="33" spans="1:19" s="13" customFormat="1" ht="30" x14ac:dyDescent="0.2">
      <c r="A33" s="20" t="s">
        <v>21</v>
      </c>
      <c r="B33" s="23" t="str">
        <f>'[1]1'!B33</f>
        <v>Себестоимость товаров (работ, услуг), коммерческие и управленческие расходы всего, в том числе:</v>
      </c>
      <c r="C33" s="22" t="s">
        <v>2</v>
      </c>
      <c r="D33" s="38">
        <v>1001.8976628849817</v>
      </c>
      <c r="E33" s="38">
        <v>1152.0905234599988</v>
      </c>
      <c r="F33" s="39">
        <v>929.12013940054135</v>
      </c>
      <c r="G33" s="39">
        <v>929.12013940054135</v>
      </c>
      <c r="H33" s="39">
        <f>H39+H41+H42+H47</f>
        <v>1304.71920322352</v>
      </c>
      <c r="I33" s="39">
        <v>0</v>
      </c>
      <c r="J33" s="39">
        <f t="shared" ref="J33:P33" si="7">J39+J41+J42+J47</f>
        <v>1358.2047873524609</v>
      </c>
      <c r="K33" s="39">
        <v>0</v>
      </c>
      <c r="L33" s="39">
        <f t="shared" si="7"/>
        <v>1413.3538588465594</v>
      </c>
      <c r="M33" s="39">
        <v>0</v>
      </c>
      <c r="N33" s="39">
        <f t="shared" si="7"/>
        <v>1485.0788132004218</v>
      </c>
      <c r="O33" s="39">
        <v>0</v>
      </c>
      <c r="P33" s="39">
        <f t="shared" si="7"/>
        <v>5385.2977257284392</v>
      </c>
      <c r="Q33" s="39">
        <v>0</v>
      </c>
      <c r="R33" s="39">
        <f t="shared" si="1"/>
        <v>10946.654388351402</v>
      </c>
      <c r="S33" s="40">
        <v>0</v>
      </c>
    </row>
    <row r="34" spans="1:19" s="13" customFormat="1" ht="30" x14ac:dyDescent="0.2">
      <c r="A34" s="20" t="s">
        <v>23</v>
      </c>
      <c r="B34" s="23" t="str">
        <f>'[1]1'!B34</f>
        <v xml:space="preserve">Производство и поставка электрической энергии и мощности всего, в том числе: </v>
      </c>
      <c r="C34" s="22" t="s">
        <v>2</v>
      </c>
      <c r="D34" s="38">
        <v>0</v>
      </c>
      <c r="E34" s="38">
        <v>0</v>
      </c>
      <c r="F34" s="38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f t="shared" si="1"/>
        <v>0</v>
      </c>
      <c r="S34" s="40">
        <v>0</v>
      </c>
    </row>
    <row r="35" spans="1:19" s="13" customFormat="1" ht="30" x14ac:dyDescent="0.2">
      <c r="A35" s="20" t="s">
        <v>22</v>
      </c>
      <c r="B35" s="23" t="str">
        <f>'[1]1'!B35</f>
        <v>производство и поставка электрической энергии на оптовом рынке электрической энергии и мощности</v>
      </c>
      <c r="C35" s="22" t="s">
        <v>2</v>
      </c>
      <c r="D35" s="38">
        <v>0</v>
      </c>
      <c r="E35" s="38">
        <v>0</v>
      </c>
      <c r="F35" s="38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f t="shared" si="1"/>
        <v>0</v>
      </c>
      <c r="S35" s="40">
        <v>0</v>
      </c>
    </row>
    <row r="36" spans="1:19" s="13" customFormat="1" ht="30" x14ac:dyDescent="0.2">
      <c r="A36" s="20" t="s">
        <v>24</v>
      </c>
      <c r="B36" s="23" t="str">
        <f>'[1]1'!B36</f>
        <v>производство и поставка электрической мощности на оптовом рынке электрической энергии и мощности</v>
      </c>
      <c r="C36" s="22" t="s">
        <v>2</v>
      </c>
      <c r="D36" s="38">
        <v>0</v>
      </c>
      <c r="E36" s="38">
        <v>0</v>
      </c>
      <c r="F36" s="38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f t="shared" si="1"/>
        <v>0</v>
      </c>
      <c r="S36" s="40">
        <v>0</v>
      </c>
    </row>
    <row r="37" spans="1:19" s="13" customFormat="1" ht="30" x14ac:dyDescent="0.2">
      <c r="A37" s="20" t="s">
        <v>25</v>
      </c>
      <c r="B37" s="23" t="str">
        <f>'[1]1'!B37</f>
        <v>производство и поставка электрической энергии (мощности) на розничных рынках электрической энергии</v>
      </c>
      <c r="C37" s="22" t="s">
        <v>2</v>
      </c>
      <c r="D37" s="38">
        <v>0</v>
      </c>
      <c r="E37" s="38">
        <v>0</v>
      </c>
      <c r="F37" s="38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f t="shared" si="1"/>
        <v>0</v>
      </c>
      <c r="S37" s="40">
        <v>0</v>
      </c>
    </row>
    <row r="38" spans="1:19" s="13" customFormat="1" x14ac:dyDescent="0.2">
      <c r="A38" s="20" t="s">
        <v>26</v>
      </c>
      <c r="B38" s="23" t="str">
        <f>'[1]1'!B38</f>
        <v>Производство и поставка тепловой энергии (мощности)</v>
      </c>
      <c r="C38" s="22" t="s">
        <v>2</v>
      </c>
      <c r="D38" s="38">
        <v>0</v>
      </c>
      <c r="E38" s="38">
        <v>0</v>
      </c>
      <c r="F38" s="38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f t="shared" si="1"/>
        <v>0</v>
      </c>
      <c r="S38" s="40">
        <v>0</v>
      </c>
    </row>
    <row r="39" spans="1:19" s="13" customFormat="1" x14ac:dyDescent="0.2">
      <c r="A39" s="20" t="s">
        <v>27</v>
      </c>
      <c r="B39" s="23" t="str">
        <f>'[1]1'!B39</f>
        <v>Оказание услуг по передаче электрической энергии</v>
      </c>
      <c r="C39" s="22" t="s">
        <v>2</v>
      </c>
      <c r="D39" s="38">
        <v>347.51038959498158</v>
      </c>
      <c r="E39" s="38">
        <v>371.67411463999872</v>
      </c>
      <c r="F39" s="39">
        <v>466.30013940054141</v>
      </c>
      <c r="G39" s="39">
        <v>466.30013940054141</v>
      </c>
      <c r="H39" s="39">
        <f>H52+H55+H56+H57+H63+H64+H70+H73+H77</f>
        <v>491.28959999999995</v>
      </c>
      <c r="I39" s="39">
        <v>0</v>
      </c>
      <c r="J39" s="39">
        <f t="shared" ref="J39:P39" si="8">J52+J55+J56+J57+J63+J64+J70+J73+J77</f>
        <v>512.27800000000002</v>
      </c>
      <c r="K39" s="39">
        <v>0</v>
      </c>
      <c r="L39" s="39">
        <f t="shared" si="8"/>
        <v>533.63</v>
      </c>
      <c r="M39" s="39">
        <v>0</v>
      </c>
      <c r="N39" s="39">
        <f t="shared" si="8"/>
        <v>570.20600000000002</v>
      </c>
      <c r="O39" s="39">
        <v>0</v>
      </c>
      <c r="P39" s="39">
        <f t="shared" si="8"/>
        <v>4433.87</v>
      </c>
      <c r="Q39" s="39">
        <v>0</v>
      </c>
      <c r="R39" s="39">
        <f t="shared" si="1"/>
        <v>6541.2736000000004</v>
      </c>
      <c r="S39" s="40">
        <v>0</v>
      </c>
    </row>
    <row r="40" spans="1:19" s="13" customFormat="1" x14ac:dyDescent="0.2">
      <c r="A40" s="20" t="s">
        <v>28</v>
      </c>
      <c r="B40" s="23" t="str">
        <f>'[1]1'!B40</f>
        <v>Оказание услуг по передаче тепловой энергии, теплоносителя</v>
      </c>
      <c r="C40" s="22" t="s">
        <v>2</v>
      </c>
      <c r="D40" s="38">
        <v>0</v>
      </c>
      <c r="E40" s="38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f t="shared" si="1"/>
        <v>0</v>
      </c>
      <c r="S40" s="40">
        <v>0</v>
      </c>
    </row>
    <row r="41" spans="1:19" s="13" customFormat="1" x14ac:dyDescent="0.2">
      <c r="A41" s="20" t="s">
        <v>29</v>
      </c>
      <c r="B41" s="23" t="str">
        <f>'[1]1'!B41</f>
        <v>Оказание услуг по технологическому присоединению</v>
      </c>
      <c r="C41" s="22" t="s">
        <v>2</v>
      </c>
      <c r="D41" s="38">
        <v>1.7066494300000001</v>
      </c>
      <c r="E41" s="38">
        <v>2.4169758799999999</v>
      </c>
      <c r="F41" s="39">
        <v>1.7</v>
      </c>
      <c r="G41" s="39">
        <v>1.7</v>
      </c>
      <c r="H41" s="39">
        <f>E41*1.042</f>
        <v>2.5184888669599999</v>
      </c>
      <c r="I41" s="39">
        <v>0</v>
      </c>
      <c r="J41" s="39">
        <f>H41*1.04</f>
        <v>2.6192284216383999</v>
      </c>
      <c r="K41" s="39">
        <f t="shared" ref="K41:P41" si="9">I41*1.04</f>
        <v>0</v>
      </c>
      <c r="L41" s="39">
        <f t="shared" si="9"/>
        <v>2.7239975585039358</v>
      </c>
      <c r="M41" s="39">
        <f t="shared" si="9"/>
        <v>0</v>
      </c>
      <c r="N41" s="39">
        <f t="shared" si="9"/>
        <v>2.8329574608440935</v>
      </c>
      <c r="O41" s="39">
        <f t="shared" si="9"/>
        <v>0</v>
      </c>
      <c r="P41" s="39">
        <f t="shared" si="9"/>
        <v>2.9462757592778575</v>
      </c>
      <c r="Q41" s="39">
        <v>0</v>
      </c>
      <c r="R41" s="39">
        <f t="shared" si="1"/>
        <v>13.640948067224286</v>
      </c>
      <c r="S41" s="40">
        <v>0</v>
      </c>
    </row>
    <row r="42" spans="1:19" s="13" customFormat="1" x14ac:dyDescent="0.2">
      <c r="A42" s="20" t="s">
        <v>30</v>
      </c>
      <c r="B42" s="23" t="str">
        <f>'[1]1'!B42</f>
        <v>Реализация электрической энергии и мощности</v>
      </c>
      <c r="C42" s="22" t="s">
        <v>2</v>
      </c>
      <c r="D42" s="38">
        <v>651.9268949100001</v>
      </c>
      <c r="E42" s="38">
        <v>777.26594468000008</v>
      </c>
      <c r="F42" s="39">
        <v>461.12</v>
      </c>
      <c r="G42" s="39">
        <v>461.12</v>
      </c>
      <c r="H42" s="39">
        <f>E42*1.042</f>
        <v>809.91111435656012</v>
      </c>
      <c r="I42" s="39">
        <v>0</v>
      </c>
      <c r="J42" s="39">
        <f>H42*1.04</f>
        <v>842.30755893082255</v>
      </c>
      <c r="K42" s="39">
        <f t="shared" ref="K42:P42" si="10">I42*1.04</f>
        <v>0</v>
      </c>
      <c r="L42" s="39">
        <f t="shared" si="10"/>
        <v>875.99986128805551</v>
      </c>
      <c r="M42" s="39">
        <f t="shared" si="10"/>
        <v>0</v>
      </c>
      <c r="N42" s="39">
        <f t="shared" si="10"/>
        <v>911.03985573957777</v>
      </c>
      <c r="O42" s="39">
        <f t="shared" si="10"/>
        <v>0</v>
      </c>
      <c r="P42" s="39">
        <f t="shared" si="10"/>
        <v>947.48144996916096</v>
      </c>
      <c r="Q42" s="39">
        <v>0</v>
      </c>
      <c r="R42" s="39">
        <f t="shared" si="1"/>
        <v>4386.7398402841773</v>
      </c>
      <c r="S42" s="40">
        <v>0</v>
      </c>
    </row>
    <row r="43" spans="1:19" s="13" customFormat="1" x14ac:dyDescent="0.2">
      <c r="A43" s="20" t="s">
        <v>31</v>
      </c>
      <c r="B43" s="23" t="str">
        <f>'[1]1'!B43</f>
        <v>Реализации тепловой энергии (мощности)</v>
      </c>
      <c r="C43" s="22" t="s">
        <v>2</v>
      </c>
      <c r="D43" s="38">
        <v>0</v>
      </c>
      <c r="E43" s="38">
        <v>0</v>
      </c>
      <c r="F43" s="38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f t="shared" si="1"/>
        <v>0</v>
      </c>
      <c r="S43" s="40">
        <v>0</v>
      </c>
    </row>
    <row r="44" spans="1:19" s="13" customFormat="1" ht="30" x14ac:dyDescent="0.2">
      <c r="A44" s="20" t="s">
        <v>32</v>
      </c>
      <c r="B44" s="23" t="str">
        <f>'[1]1'!B44</f>
        <v>Оказание услуг по оперативно-диспетчерскому управлению в электроэнергетике всего, в том числе:</v>
      </c>
      <c r="C44" s="22" t="s">
        <v>2</v>
      </c>
      <c r="D44" s="38">
        <v>0</v>
      </c>
      <c r="E44" s="38">
        <v>0</v>
      </c>
      <c r="F44" s="38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f t="shared" si="1"/>
        <v>0</v>
      </c>
      <c r="S44" s="40">
        <v>0</v>
      </c>
    </row>
    <row r="45" spans="1:19" s="13" customFormat="1" x14ac:dyDescent="0.2">
      <c r="A45" s="20" t="s">
        <v>33</v>
      </c>
      <c r="B45" s="23" t="str">
        <f>'[1]1'!B45</f>
        <v xml:space="preserve">в части управления технологическими режимами </v>
      </c>
      <c r="C45" s="22" t="s">
        <v>2</v>
      </c>
      <c r="D45" s="38">
        <v>0</v>
      </c>
      <c r="E45" s="38">
        <v>0</v>
      </c>
      <c r="F45" s="38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f t="shared" si="1"/>
        <v>0</v>
      </c>
      <c r="S45" s="40">
        <v>0</v>
      </c>
    </row>
    <row r="46" spans="1:19" s="13" customFormat="1" x14ac:dyDescent="0.2">
      <c r="A46" s="20" t="s">
        <v>34</v>
      </c>
      <c r="B46" s="23" t="str">
        <f>'[1]1'!B46</f>
        <v>в части обеспечения надежности</v>
      </c>
      <c r="C46" s="22" t="s">
        <v>2</v>
      </c>
      <c r="D46" s="38">
        <v>0</v>
      </c>
      <c r="E46" s="38">
        <v>0</v>
      </c>
      <c r="F46" s="38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f t="shared" si="1"/>
        <v>0</v>
      </c>
      <c r="S46" s="40">
        <v>0</v>
      </c>
    </row>
    <row r="47" spans="1:19" s="13" customFormat="1" x14ac:dyDescent="0.2">
      <c r="A47" s="20" t="s">
        <v>35</v>
      </c>
      <c r="B47" s="23" t="str">
        <f>'[1]1'!B47</f>
        <v>Прочая деятельность</v>
      </c>
      <c r="C47" s="22" t="s">
        <v>2</v>
      </c>
      <c r="D47" s="38">
        <v>0.75372895000000006</v>
      </c>
      <c r="E47" s="38">
        <v>0.73348826</v>
      </c>
      <c r="F47" s="39">
        <v>0</v>
      </c>
      <c r="G47" s="39">
        <v>0</v>
      </c>
      <c r="H47" s="39">
        <v>1</v>
      </c>
      <c r="I47" s="39">
        <v>0</v>
      </c>
      <c r="J47" s="39">
        <v>1</v>
      </c>
      <c r="K47" s="39">
        <v>0</v>
      </c>
      <c r="L47" s="39">
        <v>1</v>
      </c>
      <c r="M47" s="39">
        <v>0</v>
      </c>
      <c r="N47" s="39">
        <v>1</v>
      </c>
      <c r="O47" s="39">
        <v>0</v>
      </c>
      <c r="P47" s="39">
        <v>1</v>
      </c>
      <c r="Q47" s="39">
        <v>0</v>
      </c>
      <c r="R47" s="39">
        <f t="shared" si="1"/>
        <v>5</v>
      </c>
      <c r="S47" s="40">
        <v>0</v>
      </c>
    </row>
    <row r="48" spans="1:19" s="13" customFormat="1" x14ac:dyDescent="0.2">
      <c r="A48" s="20" t="s">
        <v>36</v>
      </c>
      <c r="B48" s="23" t="str">
        <f>'[1]1'!B48</f>
        <v>Материальные расходы всего, в том числе:</v>
      </c>
      <c r="C48" s="22" t="s">
        <v>2</v>
      </c>
      <c r="D48" s="38">
        <v>522.3281866100001</v>
      </c>
      <c r="E48" s="38">
        <v>600.56492624000009</v>
      </c>
      <c r="F48" s="39">
        <v>508.37045999999998</v>
      </c>
      <c r="G48" s="39">
        <v>508.37045999999998</v>
      </c>
      <c r="H48" s="39">
        <f>H49+H50+H55+H56</f>
        <v>732.57400000000018</v>
      </c>
      <c r="I48" s="39">
        <v>0</v>
      </c>
      <c r="J48" s="39">
        <f t="shared" ref="J48:P48" si="11">J49+J50+J55+J56</f>
        <v>763.12379999999996</v>
      </c>
      <c r="K48" s="39">
        <v>0</v>
      </c>
      <c r="L48" s="39">
        <f t="shared" si="11"/>
        <v>795.63935200000014</v>
      </c>
      <c r="M48" s="39">
        <v>0</v>
      </c>
      <c r="N48" s="39">
        <f t="shared" si="11"/>
        <v>827.94960608000019</v>
      </c>
      <c r="O48" s="39">
        <v>0</v>
      </c>
      <c r="P48" s="39">
        <f t="shared" si="11"/>
        <v>862.71411032320009</v>
      </c>
      <c r="Q48" s="39">
        <v>0</v>
      </c>
      <c r="R48" s="39">
        <f t="shared" si="1"/>
        <v>3982.0008684032005</v>
      </c>
      <c r="S48" s="40">
        <v>0</v>
      </c>
    </row>
    <row r="49" spans="1:19" s="13" customFormat="1" x14ac:dyDescent="0.2">
      <c r="A49" s="20" t="s">
        <v>22</v>
      </c>
      <c r="B49" s="23" t="str">
        <f>'[1]1'!B49</f>
        <v>расходы на топливо на технологические цели</v>
      </c>
      <c r="C49" s="22" t="s">
        <v>2</v>
      </c>
      <c r="D49" s="38">
        <v>0</v>
      </c>
      <c r="E49" s="38">
        <v>0</v>
      </c>
      <c r="F49" s="38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f t="shared" si="1"/>
        <v>0</v>
      </c>
      <c r="S49" s="40">
        <v>0</v>
      </c>
    </row>
    <row r="50" spans="1:19" s="13" customFormat="1" x14ac:dyDescent="0.2">
      <c r="A50" s="20" t="s">
        <v>24</v>
      </c>
      <c r="B50" s="23" t="str">
        <f>'[1]1'!B50</f>
        <v>покупная энергия всего, в том числе:</v>
      </c>
      <c r="C50" s="22" t="s">
        <v>2</v>
      </c>
      <c r="D50" s="38">
        <v>515.43430641000009</v>
      </c>
      <c r="E50" s="38">
        <v>591.84094933000006</v>
      </c>
      <c r="F50" s="39">
        <v>501.11045999999999</v>
      </c>
      <c r="G50" s="39">
        <v>501.11045999999999</v>
      </c>
      <c r="H50" s="39">
        <f>H51+H54</f>
        <v>722.15000000000009</v>
      </c>
      <c r="I50" s="39">
        <v>0</v>
      </c>
      <c r="J50" s="39">
        <f t="shared" ref="J50:P50" si="12">J51+J54</f>
        <v>752.16079999999999</v>
      </c>
      <c r="K50" s="39">
        <v>0</v>
      </c>
      <c r="L50" s="39">
        <f t="shared" si="12"/>
        <v>784.21635200000014</v>
      </c>
      <c r="M50" s="39">
        <v>0</v>
      </c>
      <c r="N50" s="39">
        <f t="shared" si="12"/>
        <v>815.99860608000017</v>
      </c>
      <c r="O50" s="39">
        <v>0</v>
      </c>
      <c r="P50" s="39">
        <f t="shared" si="12"/>
        <v>849.93911032320011</v>
      </c>
      <c r="Q50" s="39">
        <v>0</v>
      </c>
      <c r="R50" s="39">
        <f t="shared" si="1"/>
        <v>3924.4648684032009</v>
      </c>
      <c r="S50" s="40">
        <v>0</v>
      </c>
    </row>
    <row r="51" spans="1:19" s="13" customFormat="1" ht="30" x14ac:dyDescent="0.2">
      <c r="A51" s="20" t="s">
        <v>37</v>
      </c>
      <c r="B51" s="23" t="str">
        <f>'[1]1'!B51</f>
        <v>покупная электрическая энергия (мощность) всего, в том числе:</v>
      </c>
      <c r="C51" s="22" t="s">
        <v>2</v>
      </c>
      <c r="D51" s="38">
        <v>515.43430641000009</v>
      </c>
      <c r="E51" s="38">
        <v>591.84094933000006</v>
      </c>
      <c r="F51" s="39">
        <v>501.11045999999999</v>
      </c>
      <c r="G51" s="39">
        <v>501.11045999999999</v>
      </c>
      <c r="H51" s="39">
        <f>SUM(H52:H53)</f>
        <v>722.15000000000009</v>
      </c>
      <c r="I51" s="39">
        <v>0</v>
      </c>
      <c r="J51" s="39">
        <f t="shared" ref="J51:P51" si="13">SUM(J52:J53)</f>
        <v>752.16079999999999</v>
      </c>
      <c r="K51" s="39">
        <v>0</v>
      </c>
      <c r="L51" s="39">
        <f t="shared" si="13"/>
        <v>784.21635200000014</v>
      </c>
      <c r="M51" s="39">
        <v>0</v>
      </c>
      <c r="N51" s="39">
        <f t="shared" si="13"/>
        <v>815.99860608000017</v>
      </c>
      <c r="O51" s="39">
        <v>0</v>
      </c>
      <c r="P51" s="39">
        <f t="shared" si="13"/>
        <v>849.93911032320011</v>
      </c>
      <c r="Q51" s="39">
        <v>0</v>
      </c>
      <c r="R51" s="39">
        <f t="shared" si="1"/>
        <v>3924.4648684032009</v>
      </c>
      <c r="S51" s="40">
        <v>0</v>
      </c>
    </row>
    <row r="52" spans="1:19" s="13" customFormat="1" ht="30" x14ac:dyDescent="0.2">
      <c r="A52" s="20" t="s">
        <v>39</v>
      </c>
      <c r="B52" s="23" t="str">
        <f>'[1]1'!B52</f>
        <v>на технологические цели, включая энергию на компенсацию потерь при ее передаче</v>
      </c>
      <c r="C52" s="22" t="s">
        <v>2</v>
      </c>
      <c r="D52" s="38">
        <v>29.57845683</v>
      </c>
      <c r="E52" s="38">
        <v>33.104621780000002</v>
      </c>
      <c r="F52" s="39">
        <v>44.670459999999999</v>
      </c>
      <c r="G52" s="39">
        <v>44.670459999999999</v>
      </c>
      <c r="H52" s="39">
        <v>97.93</v>
      </c>
      <c r="I52" s="39">
        <v>0</v>
      </c>
      <c r="J52" s="39">
        <v>102.97199999999999</v>
      </c>
      <c r="K52" s="39">
        <v>0</v>
      </c>
      <c r="L52" s="39">
        <v>109.06</v>
      </c>
      <c r="M52" s="39">
        <v>0</v>
      </c>
      <c r="N52" s="39">
        <v>113.836</v>
      </c>
      <c r="O52" s="39">
        <v>0</v>
      </c>
      <c r="P52" s="39">
        <v>119.69</v>
      </c>
      <c r="Q52" s="39">
        <v>0</v>
      </c>
      <c r="R52" s="39">
        <f t="shared" si="1"/>
        <v>543.48800000000006</v>
      </c>
      <c r="S52" s="40">
        <v>0</v>
      </c>
    </row>
    <row r="53" spans="1:19" s="13" customFormat="1" x14ac:dyDescent="0.2">
      <c r="A53" s="20" t="s">
        <v>41</v>
      </c>
      <c r="B53" s="23" t="str">
        <f>'[1]1'!B53</f>
        <v>для последующей перепродажи</v>
      </c>
      <c r="C53" s="22" t="s">
        <v>2</v>
      </c>
      <c r="D53" s="38">
        <v>485.85584958000004</v>
      </c>
      <c r="E53" s="38">
        <v>558.73632755000006</v>
      </c>
      <c r="F53" s="39">
        <v>598.96500000000003</v>
      </c>
      <c r="G53" s="39">
        <v>456.44</v>
      </c>
      <c r="H53" s="39">
        <v>624.22</v>
      </c>
      <c r="I53" s="39">
        <v>0</v>
      </c>
      <c r="J53" s="39">
        <f>H53*1.04</f>
        <v>649.18880000000001</v>
      </c>
      <c r="K53" s="39">
        <f t="shared" ref="K53:P53" si="14">I53*1.04</f>
        <v>0</v>
      </c>
      <c r="L53" s="39">
        <f t="shared" si="14"/>
        <v>675.15635200000008</v>
      </c>
      <c r="M53" s="39">
        <f t="shared" si="14"/>
        <v>0</v>
      </c>
      <c r="N53" s="39">
        <f t="shared" si="14"/>
        <v>702.16260608000016</v>
      </c>
      <c r="O53" s="39">
        <f t="shared" si="14"/>
        <v>0</v>
      </c>
      <c r="P53" s="39">
        <f t="shared" si="14"/>
        <v>730.24911032320017</v>
      </c>
      <c r="Q53" s="39">
        <v>0</v>
      </c>
      <c r="R53" s="39">
        <f>SUM(H53+J53+L53+N53+P53)</f>
        <v>3380.9768684032001</v>
      </c>
      <c r="S53" s="40">
        <v>0</v>
      </c>
    </row>
    <row r="54" spans="1:19" s="13" customFormat="1" x14ac:dyDescent="0.2">
      <c r="A54" s="20" t="s">
        <v>38</v>
      </c>
      <c r="B54" s="23" t="str">
        <f>'[1]1'!B54</f>
        <v>покупная тепловая энергия (мощность)</v>
      </c>
      <c r="C54" s="22" t="s">
        <v>2</v>
      </c>
      <c r="D54" s="38">
        <v>0</v>
      </c>
      <c r="E54" s="38">
        <v>0</v>
      </c>
      <c r="F54" s="38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f t="shared" si="1"/>
        <v>0</v>
      </c>
      <c r="S54" s="40">
        <v>0</v>
      </c>
    </row>
    <row r="55" spans="1:19" s="13" customFormat="1" x14ac:dyDescent="0.2">
      <c r="A55" s="20" t="s">
        <v>25</v>
      </c>
      <c r="B55" s="23" t="str">
        <f>'[1]1'!B55</f>
        <v>сырье, материалы, запасные части, инструменты</v>
      </c>
      <c r="C55" s="22" t="s">
        <v>2</v>
      </c>
      <c r="D55" s="38">
        <v>6.8938801999999999</v>
      </c>
      <c r="E55" s="38">
        <v>8.7239769099999993</v>
      </c>
      <c r="F55" s="39">
        <v>7.26</v>
      </c>
      <c r="G55" s="39">
        <v>7.26</v>
      </c>
      <c r="H55" s="39">
        <f>3.277</f>
        <v>3.2770000000000001</v>
      </c>
      <c r="I55" s="39">
        <v>0</v>
      </c>
      <c r="J55" s="39">
        <v>3.4470000000000001</v>
      </c>
      <c r="K55" s="39">
        <v>0</v>
      </c>
      <c r="L55" s="39">
        <v>3.5920000000000001</v>
      </c>
      <c r="M55" s="39">
        <v>0</v>
      </c>
      <c r="N55" s="39">
        <v>3.7589999999999999</v>
      </c>
      <c r="O55" s="39">
        <v>0</v>
      </c>
      <c r="P55" s="39">
        <v>4.0179999999999998</v>
      </c>
      <c r="Q55" s="39">
        <v>0</v>
      </c>
      <c r="R55" s="39">
        <f t="shared" si="1"/>
        <v>18.093</v>
      </c>
      <c r="S55" s="40">
        <v>0</v>
      </c>
    </row>
    <row r="56" spans="1:19" s="13" customFormat="1" x14ac:dyDescent="0.2">
      <c r="A56" s="20" t="s">
        <v>42</v>
      </c>
      <c r="B56" s="23" t="str">
        <f>'[1]1'!B56</f>
        <v>прочие материальные расходы</v>
      </c>
      <c r="C56" s="22" t="s">
        <v>2</v>
      </c>
      <c r="D56" s="38"/>
      <c r="E56" s="38"/>
      <c r="F56" s="39">
        <v>0</v>
      </c>
      <c r="G56" s="39">
        <v>0</v>
      </c>
      <c r="H56" s="39">
        <f>10.424-H55</f>
        <v>7.1469999999999994</v>
      </c>
      <c r="I56" s="39">
        <v>0</v>
      </c>
      <c r="J56" s="39">
        <f>10.963-J55</f>
        <v>7.5159999999999991</v>
      </c>
      <c r="K56" s="39">
        <v>0</v>
      </c>
      <c r="L56" s="39">
        <f>11.423-L55</f>
        <v>7.8309999999999995</v>
      </c>
      <c r="M56" s="39">
        <v>0</v>
      </c>
      <c r="N56" s="39">
        <f>11.951-N55</f>
        <v>8.1920000000000002</v>
      </c>
      <c r="O56" s="39">
        <v>0</v>
      </c>
      <c r="P56" s="39">
        <f>12.775-P55</f>
        <v>8.7570000000000014</v>
      </c>
      <c r="Q56" s="39">
        <v>0</v>
      </c>
      <c r="R56" s="39">
        <f t="shared" si="1"/>
        <v>39.442999999999998</v>
      </c>
      <c r="S56" s="40">
        <v>0</v>
      </c>
    </row>
    <row r="57" spans="1:19" s="13" customFormat="1" ht="30" x14ac:dyDescent="0.2">
      <c r="A57" s="20" t="s">
        <v>43</v>
      </c>
      <c r="B57" s="23" t="str">
        <f>'[1]1'!B57</f>
        <v>Работы и услуги производственного характера всего, в том числе:</v>
      </c>
      <c r="C57" s="22" t="s">
        <v>2</v>
      </c>
      <c r="D57" s="38">
        <v>164.53533084</v>
      </c>
      <c r="E57" s="38">
        <v>214.79996082</v>
      </c>
      <c r="F57" s="39">
        <v>49.76</v>
      </c>
      <c r="G57" s="39">
        <v>49.76</v>
      </c>
      <c r="H57" s="39">
        <f>SUM(H58:H62)</f>
        <v>34.232999999999997</v>
      </c>
      <c r="I57" s="39">
        <v>0</v>
      </c>
      <c r="J57" s="39">
        <f t="shared" ref="J57:P57" si="15">SUM(J58:J62)</f>
        <v>33.903999999999996</v>
      </c>
      <c r="K57" s="39">
        <v>0</v>
      </c>
      <c r="L57" s="39">
        <f t="shared" si="15"/>
        <v>35.323999999999998</v>
      </c>
      <c r="M57" s="39">
        <v>0</v>
      </c>
      <c r="N57" s="39">
        <f t="shared" si="15"/>
        <v>36.962000000000003</v>
      </c>
      <c r="O57" s="39">
        <v>0</v>
      </c>
      <c r="P57" s="39">
        <f t="shared" si="15"/>
        <v>39.509</v>
      </c>
      <c r="Q57" s="39">
        <v>0</v>
      </c>
      <c r="R57" s="39">
        <f t="shared" si="1"/>
        <v>179.93200000000002</v>
      </c>
      <c r="S57" s="40">
        <v>0</v>
      </c>
    </row>
    <row r="58" spans="1:19" s="13" customFormat="1" ht="30" x14ac:dyDescent="0.2">
      <c r="A58" s="20" t="s">
        <v>44</v>
      </c>
      <c r="B58" s="23" t="str">
        <f>'[1]1'!B58</f>
        <v>услуги по передаче электрической энергии по единой (национальной) общероссийской электрической сети</v>
      </c>
      <c r="C58" s="22" t="s">
        <v>2</v>
      </c>
      <c r="D58" s="38">
        <v>0</v>
      </c>
      <c r="E58" s="38">
        <v>0</v>
      </c>
      <c r="F58" s="38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f t="shared" si="1"/>
        <v>0</v>
      </c>
      <c r="S58" s="40">
        <v>0</v>
      </c>
    </row>
    <row r="59" spans="1:19" s="13" customFormat="1" ht="30" x14ac:dyDescent="0.2">
      <c r="A59" s="20" t="s">
        <v>45</v>
      </c>
      <c r="B59" s="23" t="str">
        <f>'[1]1'!B59</f>
        <v>услуги по передаче электрической энергии по сетям территориальной сетевой организации</v>
      </c>
      <c r="C59" s="22" t="s">
        <v>2</v>
      </c>
      <c r="D59" s="38">
        <v>0</v>
      </c>
      <c r="E59" s="38">
        <v>0</v>
      </c>
      <c r="F59" s="39">
        <v>49.76</v>
      </c>
      <c r="G59" s="39">
        <v>49.76</v>
      </c>
      <c r="H59" s="39"/>
      <c r="I59" s="39">
        <v>0</v>
      </c>
      <c r="J59" s="39"/>
      <c r="K59" s="39">
        <v>0</v>
      </c>
      <c r="L59" s="39"/>
      <c r="M59" s="39">
        <v>0</v>
      </c>
      <c r="N59" s="39"/>
      <c r="O59" s="39">
        <v>0</v>
      </c>
      <c r="P59" s="39"/>
      <c r="Q59" s="39">
        <v>0</v>
      </c>
      <c r="R59" s="39">
        <f t="shared" si="1"/>
        <v>0</v>
      </c>
      <c r="S59" s="40">
        <v>0</v>
      </c>
    </row>
    <row r="60" spans="1:19" s="13" customFormat="1" x14ac:dyDescent="0.2">
      <c r="A60" s="20" t="s">
        <v>46</v>
      </c>
      <c r="B60" s="23" t="str">
        <f>'[1]1'!B60</f>
        <v>услуги по передаче тепловой энергии, теплоносителя</v>
      </c>
      <c r="C60" s="22" t="s">
        <v>2</v>
      </c>
      <c r="D60" s="38">
        <v>0</v>
      </c>
      <c r="E60" s="38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f t="shared" ref="R60:R62" si="16">SUM(H60+J60+L60+N60+P60)</f>
        <v>0</v>
      </c>
      <c r="S60" s="40">
        <v>0</v>
      </c>
    </row>
    <row r="61" spans="1:19" s="13" customFormat="1" x14ac:dyDescent="0.2">
      <c r="A61" s="20" t="s">
        <v>47</v>
      </c>
      <c r="B61" s="23" t="str">
        <f>'[1]1'!B61</f>
        <v>услуги инфраструктурных организаций</v>
      </c>
      <c r="C61" s="22" t="s">
        <v>2</v>
      </c>
      <c r="D61" s="38">
        <v>142.38047784</v>
      </c>
      <c r="E61" s="38">
        <v>194.64703702999998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f t="shared" si="16"/>
        <v>0</v>
      </c>
      <c r="S61" s="40">
        <v>0</v>
      </c>
    </row>
    <row r="62" spans="1:19" s="13" customFormat="1" x14ac:dyDescent="0.2">
      <c r="A62" s="20" t="s">
        <v>48</v>
      </c>
      <c r="B62" s="23" t="str">
        <f>'[1]1'!B62</f>
        <v>прочие услуги производственного характера</v>
      </c>
      <c r="C62" s="22" t="s">
        <v>2</v>
      </c>
      <c r="D62" s="38">
        <v>22.154852999999999</v>
      </c>
      <c r="E62" s="38">
        <v>20.152923790000006</v>
      </c>
      <c r="F62" s="39">
        <v>0</v>
      </c>
      <c r="G62" s="39">
        <v>0</v>
      </c>
      <c r="H62" s="39">
        <f>33.821+0.412</f>
        <v>34.232999999999997</v>
      </c>
      <c r="I62" s="39">
        <v>0</v>
      </c>
      <c r="J62" s="39">
        <f>33.471+0.433</f>
        <v>33.903999999999996</v>
      </c>
      <c r="K62" s="39">
        <v>0</v>
      </c>
      <c r="L62" s="39">
        <f>34.873+0.451</f>
        <v>35.323999999999998</v>
      </c>
      <c r="M62" s="39">
        <v>0</v>
      </c>
      <c r="N62" s="39">
        <f>36.49+0.472</f>
        <v>36.962000000000003</v>
      </c>
      <c r="O62" s="39">
        <v>0</v>
      </c>
      <c r="P62" s="39">
        <f>39.004+0.505</f>
        <v>39.509</v>
      </c>
      <c r="Q62" s="39">
        <v>0</v>
      </c>
      <c r="R62" s="39">
        <f t="shared" si="16"/>
        <v>179.93200000000002</v>
      </c>
      <c r="S62" s="40">
        <v>0</v>
      </c>
    </row>
    <row r="63" spans="1:19" s="13" customFormat="1" x14ac:dyDescent="0.2">
      <c r="A63" s="20" t="s">
        <v>49</v>
      </c>
      <c r="B63" s="23" t="str">
        <f>'[1]1'!B63</f>
        <v>Расходы на оплату труда с учетом страховых взносов</v>
      </c>
      <c r="C63" s="22" t="s">
        <v>2</v>
      </c>
      <c r="D63" s="38">
        <v>51.291098294981509</v>
      </c>
      <c r="E63" s="38">
        <v>54.171639270000014</v>
      </c>
      <c r="F63" s="39">
        <v>59.89</v>
      </c>
      <c r="G63" s="39">
        <v>59.89</v>
      </c>
      <c r="H63" s="39">
        <f>36.805+11.189</f>
        <v>47.994</v>
      </c>
      <c r="I63" s="39">
        <v>0</v>
      </c>
      <c r="J63" s="39">
        <f>38.714+11.769</f>
        <v>50.482999999999997</v>
      </c>
      <c r="K63" s="39">
        <v>0</v>
      </c>
      <c r="L63" s="39">
        <f>40.336+12.262</f>
        <v>52.597999999999999</v>
      </c>
      <c r="M63" s="39">
        <v>0</v>
      </c>
      <c r="N63" s="39">
        <f>42.207+12.831</f>
        <v>55.037999999999997</v>
      </c>
      <c r="O63" s="39">
        <v>0</v>
      </c>
      <c r="P63" s="39">
        <f>45.115+13.715</f>
        <v>58.83</v>
      </c>
      <c r="Q63" s="39">
        <v>0</v>
      </c>
      <c r="R63" s="39">
        <f t="shared" ref="R63:R65" si="17">SUM(H63+J63+L63+N63+P63)</f>
        <v>264.94299999999998</v>
      </c>
      <c r="S63" s="40">
        <v>0</v>
      </c>
    </row>
    <row r="64" spans="1:19" s="13" customFormat="1" x14ac:dyDescent="0.2">
      <c r="A64" s="20" t="s">
        <v>50</v>
      </c>
      <c r="B64" s="23" t="str">
        <f>'[1]1'!B64</f>
        <v>Амортизация всего, в том числе:</v>
      </c>
      <c r="C64" s="22" t="s">
        <v>2</v>
      </c>
      <c r="D64" s="38">
        <v>181.35514845</v>
      </c>
      <c r="E64" s="38">
        <v>197.06146328999878</v>
      </c>
      <c r="F64" s="39">
        <f t="shared" ref="F64:G64" si="18">SUM(F65:F69)</f>
        <v>243.12778092054157</v>
      </c>
      <c r="G64" s="39">
        <f t="shared" si="18"/>
        <v>243.12778092054157</v>
      </c>
      <c r="H64" s="39">
        <f>H65</f>
        <v>225.29</v>
      </c>
      <c r="I64" s="39">
        <v>0</v>
      </c>
      <c r="J64" s="39">
        <f t="shared" ref="J64:P64" si="19">J65</f>
        <v>233.245</v>
      </c>
      <c r="K64" s="39">
        <v>0</v>
      </c>
      <c r="L64" s="39">
        <f t="shared" si="19"/>
        <v>241.864</v>
      </c>
      <c r="M64" s="39">
        <v>0</v>
      </c>
      <c r="N64" s="39">
        <f t="shared" si="19"/>
        <v>265.09199999999998</v>
      </c>
      <c r="O64" s="39">
        <v>0</v>
      </c>
      <c r="P64" s="39">
        <f t="shared" si="19"/>
        <v>273.32900000000001</v>
      </c>
      <c r="Q64" s="39">
        <v>0</v>
      </c>
      <c r="R64" s="39">
        <f t="shared" si="17"/>
        <v>1238.82</v>
      </c>
      <c r="S64" s="40">
        <v>0</v>
      </c>
    </row>
    <row r="65" spans="1:29" s="13" customFormat="1" x14ac:dyDescent="0.2">
      <c r="A65" s="20" t="s">
        <v>407</v>
      </c>
      <c r="B65" s="23" t="str">
        <f>'[1]1'!B65</f>
        <v>Амортизация основных средств и нематериальных активов</v>
      </c>
      <c r="C65" s="22" t="s">
        <v>2</v>
      </c>
      <c r="D65" s="38"/>
      <c r="E65" s="39">
        <v>226.35375311396652</v>
      </c>
      <c r="F65" s="39">
        <v>243.12778092054157</v>
      </c>
      <c r="G65" s="39">
        <v>243.12778092054157</v>
      </c>
      <c r="H65" s="39">
        <v>225.29</v>
      </c>
      <c r="I65" s="39">
        <v>0</v>
      </c>
      <c r="J65" s="39">
        <v>233.245</v>
      </c>
      <c r="K65" s="39">
        <v>0</v>
      </c>
      <c r="L65" s="39">
        <v>241.864</v>
      </c>
      <c r="M65" s="39">
        <v>0</v>
      </c>
      <c r="N65" s="39">
        <v>265.09199999999998</v>
      </c>
      <c r="O65" s="39">
        <v>0</v>
      </c>
      <c r="P65" s="39">
        <v>273.32900000000001</v>
      </c>
      <c r="Q65" s="39">
        <v>0</v>
      </c>
      <c r="R65" s="39">
        <f t="shared" si="17"/>
        <v>1238.82</v>
      </c>
      <c r="S65" s="40">
        <v>0</v>
      </c>
    </row>
    <row r="66" spans="1:29" s="13" customFormat="1" ht="30" x14ac:dyDescent="0.2">
      <c r="A66" s="20" t="s">
        <v>408</v>
      </c>
      <c r="B66" s="23" t="str">
        <f>'[1]1'!B66</f>
        <v>Амортизация обесценения основных средств и нематериальных активов</v>
      </c>
      <c r="C66" s="22" t="s">
        <v>2</v>
      </c>
      <c r="D66" s="38"/>
      <c r="E66" s="39" t="s">
        <v>298</v>
      </c>
      <c r="F66" s="39" t="s">
        <v>298</v>
      </c>
      <c r="G66" s="39" t="s">
        <v>298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f t="shared" ref="R66:R68" si="20">SUM(H66+J66+L66+N66+P66)</f>
        <v>0</v>
      </c>
      <c r="S66" s="40">
        <v>0</v>
      </c>
    </row>
    <row r="67" spans="1:29" s="13" customFormat="1" x14ac:dyDescent="0.2">
      <c r="A67" s="20" t="s">
        <v>409</v>
      </c>
      <c r="B67" s="23" t="str">
        <f>'[1]1'!B67</f>
        <v>Амортизация прав пользования активами</v>
      </c>
      <c r="C67" s="22" t="s">
        <v>2</v>
      </c>
      <c r="D67" s="38"/>
      <c r="E67" s="39" t="s">
        <v>298</v>
      </c>
      <c r="F67" s="39" t="s">
        <v>298</v>
      </c>
      <c r="G67" s="39" t="s">
        <v>298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f t="shared" si="20"/>
        <v>0</v>
      </c>
      <c r="S67" s="40">
        <v>0</v>
      </c>
    </row>
    <row r="68" spans="1:29" s="13" customFormat="1" x14ac:dyDescent="0.2">
      <c r="A68" s="20" t="s">
        <v>410</v>
      </c>
      <c r="B68" s="23" t="str">
        <f>'[1]1'!B68</f>
        <v>Амортизация обесценения прав пользования активами</v>
      </c>
      <c r="C68" s="22" t="s">
        <v>2</v>
      </c>
      <c r="D68" s="38"/>
      <c r="E68" s="39" t="s">
        <v>298</v>
      </c>
      <c r="F68" s="39" t="s">
        <v>298</v>
      </c>
      <c r="G68" s="39" t="s">
        <v>298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f t="shared" si="20"/>
        <v>0</v>
      </c>
      <c r="S68" s="40">
        <v>0</v>
      </c>
    </row>
    <row r="69" spans="1:29" s="13" customFormat="1" x14ac:dyDescent="0.2">
      <c r="A69" s="20" t="s">
        <v>411</v>
      </c>
      <c r="B69" s="23" t="str">
        <f>'[1]1'!B69</f>
        <v>Амортизация по капитализируемым ремонтам</v>
      </c>
      <c r="C69" s="22" t="s">
        <v>2</v>
      </c>
      <c r="D69" s="38"/>
      <c r="E69" s="39" t="s">
        <v>298</v>
      </c>
      <c r="F69" s="39" t="s">
        <v>298</v>
      </c>
      <c r="G69" s="39" t="s">
        <v>298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f t="shared" ref="R69:R104" si="21">SUM(H69+J69+L69+N69+P69)</f>
        <v>0</v>
      </c>
      <c r="S69" s="40">
        <v>0</v>
      </c>
    </row>
    <row r="70" spans="1:29" s="13" customFormat="1" x14ac:dyDescent="0.2">
      <c r="A70" s="20" t="s">
        <v>51</v>
      </c>
      <c r="B70" s="23" t="str">
        <f>'[1]1'!B70</f>
        <v>Налоги и сборы всего, в том числе:</v>
      </c>
      <c r="C70" s="22" t="s">
        <v>2</v>
      </c>
      <c r="D70" s="38">
        <v>10.17459268</v>
      </c>
      <c r="E70" s="38">
        <v>10.550373</v>
      </c>
      <c r="F70" s="39">
        <f t="shared" ref="F70:R70" si="22">SUM(F71:F72)</f>
        <v>15.536671999999999</v>
      </c>
      <c r="G70" s="39">
        <f t="shared" si="22"/>
        <v>15.536671999999999</v>
      </c>
      <c r="H70" s="39">
        <f t="shared" si="22"/>
        <v>13.7476</v>
      </c>
      <c r="I70" s="39">
        <v>0</v>
      </c>
      <c r="J70" s="39">
        <f t="shared" si="22"/>
        <v>14.173</v>
      </c>
      <c r="K70" s="39">
        <v>0</v>
      </c>
      <c r="L70" s="39">
        <f t="shared" si="22"/>
        <v>14.655000000000001</v>
      </c>
      <c r="M70" s="39">
        <v>0</v>
      </c>
      <c r="N70" s="39">
        <f t="shared" si="22"/>
        <v>16.080000000000002</v>
      </c>
      <c r="O70" s="39">
        <v>0</v>
      </c>
      <c r="P70" s="39">
        <f t="shared" si="22"/>
        <v>17.157</v>
      </c>
      <c r="Q70" s="39">
        <v>0</v>
      </c>
      <c r="R70" s="39">
        <f t="shared" si="22"/>
        <v>75.812600000000003</v>
      </c>
      <c r="S70" s="40">
        <v>0</v>
      </c>
    </row>
    <row r="71" spans="1:29" s="13" customFormat="1" x14ac:dyDescent="0.2">
      <c r="A71" s="20" t="s">
        <v>52</v>
      </c>
      <c r="B71" s="23" t="str">
        <f>'[1]1'!B71</f>
        <v>налог на имущество организации</v>
      </c>
      <c r="C71" s="22" t="s">
        <v>2</v>
      </c>
      <c r="D71" s="38">
        <v>9.8949649999999991</v>
      </c>
      <c r="E71" s="38">
        <v>10.081507</v>
      </c>
      <c r="F71" s="39">
        <v>15.288</v>
      </c>
      <c r="G71" s="39">
        <v>15.288</v>
      </c>
      <c r="H71" s="39">
        <v>13.288600000000001</v>
      </c>
      <c r="I71" s="39">
        <v>0</v>
      </c>
      <c r="J71" s="39">
        <v>13.714</v>
      </c>
      <c r="K71" s="39">
        <v>0</v>
      </c>
      <c r="L71" s="39">
        <v>14.195</v>
      </c>
      <c r="M71" s="39">
        <v>0</v>
      </c>
      <c r="N71" s="39">
        <v>15.583</v>
      </c>
      <c r="O71" s="39">
        <v>0</v>
      </c>
      <c r="P71" s="39">
        <v>16.66</v>
      </c>
      <c r="Q71" s="39">
        <v>0</v>
      </c>
      <c r="R71" s="39">
        <f t="shared" si="21"/>
        <v>73.440600000000003</v>
      </c>
      <c r="S71" s="40">
        <v>0</v>
      </c>
    </row>
    <row r="72" spans="1:29" s="13" customFormat="1" x14ac:dyDescent="0.2">
      <c r="A72" s="20" t="s">
        <v>53</v>
      </c>
      <c r="B72" s="23" t="str">
        <f>'[1]1'!B72</f>
        <v>прочие налоги и сборы</v>
      </c>
      <c r="C72" s="22" t="s">
        <v>2</v>
      </c>
      <c r="D72" s="38">
        <v>0.27962767999999999</v>
      </c>
      <c r="E72" s="38">
        <v>0.468866</v>
      </c>
      <c r="F72" s="39">
        <v>0.248672</v>
      </c>
      <c r="G72" s="39">
        <v>0.248672</v>
      </c>
      <c r="H72" s="39">
        <f>0.419+0.04</f>
        <v>0.45899999999999996</v>
      </c>
      <c r="I72" s="39">
        <v>0</v>
      </c>
      <c r="J72" s="39">
        <f t="shared" ref="J72" si="23">0.419+0.04</f>
        <v>0.45899999999999996</v>
      </c>
      <c r="K72" s="39">
        <v>0</v>
      </c>
      <c r="L72" s="39">
        <f>0.42+0.04</f>
        <v>0.45999999999999996</v>
      </c>
      <c r="M72" s="39">
        <v>0</v>
      </c>
      <c r="N72" s="39">
        <f>0.457+0.04</f>
        <v>0.497</v>
      </c>
      <c r="O72" s="39">
        <v>0</v>
      </c>
      <c r="P72" s="39">
        <f>0.457+0.04</f>
        <v>0.497</v>
      </c>
      <c r="Q72" s="39">
        <v>0</v>
      </c>
      <c r="R72" s="39">
        <f t="shared" si="21"/>
        <v>2.3719999999999999</v>
      </c>
      <c r="S72" s="40">
        <v>0</v>
      </c>
    </row>
    <row r="73" spans="1:29" s="13" customFormat="1" x14ac:dyDescent="0.2">
      <c r="A73" s="20" t="s">
        <v>54</v>
      </c>
      <c r="B73" s="23" t="str">
        <f>'[1]1'!B73</f>
        <v>Прочие расходы всего, в том числе:</v>
      </c>
      <c r="C73" s="22" t="s">
        <v>2</v>
      </c>
      <c r="D73" s="38">
        <v>25.021142319999999</v>
      </c>
      <c r="E73" s="38">
        <v>23.453331460000001</v>
      </c>
      <c r="F73" s="39">
        <v>20.825226480000001</v>
      </c>
      <c r="G73" s="39">
        <v>20.825226480000001</v>
      </c>
      <c r="H73" s="39">
        <f>SUM(H74:H76)</f>
        <v>17.443000000000001</v>
      </c>
      <c r="I73" s="39">
        <v>0</v>
      </c>
      <c r="J73" s="39">
        <f t="shared" ref="J73:P73" si="24">SUM(J74:J76)</f>
        <v>20.016000000000002</v>
      </c>
      <c r="K73" s="39">
        <v>0</v>
      </c>
      <c r="L73" s="39">
        <f t="shared" si="24"/>
        <v>20.234999999999999</v>
      </c>
      <c r="M73" s="39">
        <v>0</v>
      </c>
      <c r="N73" s="39">
        <f t="shared" si="24"/>
        <v>20.527999999999999</v>
      </c>
      <c r="O73" s="39">
        <v>0</v>
      </c>
      <c r="P73" s="39">
        <f t="shared" si="24"/>
        <v>3858.3670000000002</v>
      </c>
      <c r="Q73" s="39">
        <v>0</v>
      </c>
      <c r="R73" s="39">
        <f t="shared" si="21"/>
        <v>3936.5890000000004</v>
      </c>
      <c r="S73" s="40">
        <v>0</v>
      </c>
    </row>
    <row r="74" spans="1:29" s="13" customFormat="1" x14ac:dyDescent="0.2">
      <c r="A74" s="20" t="s">
        <v>55</v>
      </c>
      <c r="B74" s="23" t="str">
        <f>'[1]1'!B74</f>
        <v>работы и услуги непроизводственного характера</v>
      </c>
      <c r="C74" s="22" t="s">
        <v>2</v>
      </c>
      <c r="D74" s="38">
        <v>0</v>
      </c>
      <c r="E74" s="38">
        <v>0</v>
      </c>
      <c r="F74" s="39">
        <v>0</v>
      </c>
      <c r="G74" s="39">
        <v>0</v>
      </c>
      <c r="H74" s="39">
        <v>9.4380000000000006</v>
      </c>
      <c r="I74" s="39">
        <v>0</v>
      </c>
      <c r="J74" s="39">
        <v>9.7970000000000006</v>
      </c>
      <c r="K74" s="39">
        <v>0</v>
      </c>
      <c r="L74" s="39">
        <v>10.185</v>
      </c>
      <c r="M74" s="39">
        <v>0</v>
      </c>
      <c r="N74" s="39">
        <v>10.432</v>
      </c>
      <c r="O74" s="39">
        <v>0</v>
      </c>
      <c r="P74" s="39">
        <v>11.04</v>
      </c>
      <c r="Q74" s="39">
        <v>0</v>
      </c>
      <c r="R74" s="39">
        <f t="shared" si="21"/>
        <v>50.892000000000003</v>
      </c>
      <c r="S74" s="40">
        <v>0</v>
      </c>
    </row>
    <row r="75" spans="1:29" s="13" customFormat="1" x14ac:dyDescent="0.2">
      <c r="A75" s="20" t="s">
        <v>56</v>
      </c>
      <c r="B75" s="23" t="str">
        <f>'[1]1'!B75</f>
        <v>арендная плата, лизинговые платежи</v>
      </c>
      <c r="C75" s="22" t="s">
        <v>2</v>
      </c>
      <c r="D75" s="38">
        <v>19.049267269999998</v>
      </c>
      <c r="E75" s="38">
        <v>15.784543289999998</v>
      </c>
      <c r="F75" s="39">
        <v>15.525226480000001</v>
      </c>
      <c r="G75" s="39">
        <v>15.525226480000001</v>
      </c>
      <c r="H75" s="39">
        <v>5.2190000000000003</v>
      </c>
      <c r="I75" s="39">
        <v>0</v>
      </c>
      <c r="J75" s="39">
        <v>5.2190000000000003</v>
      </c>
      <c r="K75" s="39">
        <v>0</v>
      </c>
      <c r="L75" s="39">
        <v>5.2190000000000003</v>
      </c>
      <c r="M75" s="39">
        <v>0</v>
      </c>
      <c r="N75" s="39">
        <v>5.2190000000000003</v>
      </c>
      <c r="O75" s="39">
        <v>0</v>
      </c>
      <c r="P75" s="39">
        <v>5.2190000000000003</v>
      </c>
      <c r="Q75" s="39">
        <v>0</v>
      </c>
      <c r="R75" s="39">
        <f t="shared" si="21"/>
        <v>26.095000000000002</v>
      </c>
      <c r="S75" s="40">
        <v>0</v>
      </c>
    </row>
    <row r="76" spans="1:29" s="13" customFormat="1" x14ac:dyDescent="0.2">
      <c r="A76" s="20" t="s">
        <v>57</v>
      </c>
      <c r="B76" s="23" t="str">
        <f>'[1]1'!B76</f>
        <v>иные прочие расходы</v>
      </c>
      <c r="C76" s="22" t="s">
        <v>2</v>
      </c>
      <c r="D76" s="38">
        <v>5.9718750500000004</v>
      </c>
      <c r="E76" s="38">
        <v>7.6687881700000009</v>
      </c>
      <c r="F76" s="39">
        <v>5.3</v>
      </c>
      <c r="G76" s="39">
        <v>5.3</v>
      </c>
      <c r="H76" s="39">
        <f>0.949+1.837</f>
        <v>2.786</v>
      </c>
      <c r="I76" s="39">
        <v>0</v>
      </c>
      <c r="J76" s="39">
        <f>4.05+0.95</f>
        <v>5</v>
      </c>
      <c r="K76" s="39">
        <v>0</v>
      </c>
      <c r="L76" s="39">
        <f>3.841+0.99</f>
        <v>4.8310000000000004</v>
      </c>
      <c r="M76" s="39">
        <v>0</v>
      </c>
      <c r="N76" s="39">
        <f>3.841+1.036</f>
        <v>4.8770000000000007</v>
      </c>
      <c r="O76" s="39">
        <v>0</v>
      </c>
      <c r="P76" s="39">
        <f>3841+1.108</f>
        <v>3842.1080000000002</v>
      </c>
      <c r="Q76" s="39">
        <v>0</v>
      </c>
      <c r="R76" s="39">
        <f t="shared" si="21"/>
        <v>3859.6020000000003</v>
      </c>
      <c r="S76" s="40">
        <v>0</v>
      </c>
    </row>
    <row r="77" spans="1:29" s="13" customFormat="1" x14ac:dyDescent="0.2">
      <c r="A77" s="20" t="s">
        <v>58</v>
      </c>
      <c r="B77" s="23" t="str">
        <f>'[1]1'!B77</f>
        <v>Иные сведения:</v>
      </c>
      <c r="C77" s="22" t="s">
        <v>298</v>
      </c>
      <c r="D77" s="38">
        <v>47.192163700000016</v>
      </c>
      <c r="E77" s="38">
        <v>51.434422979999994</v>
      </c>
      <c r="F77" s="39">
        <v>31.61</v>
      </c>
      <c r="G77" s="39">
        <v>31.61</v>
      </c>
      <c r="H77" s="39">
        <f>SUM(H78:H80)</f>
        <v>44.228000000000002</v>
      </c>
      <c r="I77" s="39">
        <v>0</v>
      </c>
      <c r="J77" s="39">
        <f t="shared" ref="J77:P77" si="25">SUM(J78:J80)</f>
        <v>46.521999999999998</v>
      </c>
      <c r="K77" s="39">
        <v>0</v>
      </c>
      <c r="L77" s="39">
        <f t="shared" si="25"/>
        <v>48.470999999999997</v>
      </c>
      <c r="M77" s="39">
        <v>0</v>
      </c>
      <c r="N77" s="39">
        <f t="shared" si="25"/>
        <v>50.719000000000001</v>
      </c>
      <c r="O77" s="39">
        <v>0</v>
      </c>
      <c r="P77" s="39">
        <f t="shared" si="25"/>
        <v>54.213000000000001</v>
      </c>
      <c r="Q77" s="39">
        <v>0</v>
      </c>
      <c r="R77" s="39">
        <f t="shared" si="21"/>
        <v>244.15299999999999</v>
      </c>
      <c r="S77" s="40">
        <v>0</v>
      </c>
      <c r="T77" s="13" t="s">
        <v>463</v>
      </c>
      <c r="U77" s="13" t="s">
        <v>463</v>
      </c>
      <c r="V77" s="13" t="s">
        <v>463</v>
      </c>
      <c r="W77" s="13" t="s">
        <v>463</v>
      </c>
      <c r="X77" s="13" t="s">
        <v>463</v>
      </c>
      <c r="Y77" s="13" t="s">
        <v>463</v>
      </c>
      <c r="Z77" s="13" t="s">
        <v>463</v>
      </c>
      <c r="AA77" s="13" t="s">
        <v>463</v>
      </c>
      <c r="AB77" s="13" t="s">
        <v>463</v>
      </c>
      <c r="AC77" s="13" t="s">
        <v>463</v>
      </c>
    </row>
    <row r="78" spans="1:29" s="13" customFormat="1" x14ac:dyDescent="0.2">
      <c r="A78" s="20" t="s">
        <v>59</v>
      </c>
      <c r="B78" s="23" t="str">
        <f>'[1]1'!B78</f>
        <v>Расходы на ремонт</v>
      </c>
      <c r="C78" s="22" t="s">
        <v>2</v>
      </c>
      <c r="D78" s="38">
        <v>42.584013020000008</v>
      </c>
      <c r="E78" s="38">
        <v>46.662066169999996</v>
      </c>
      <c r="F78" s="39">
        <v>20</v>
      </c>
      <c r="G78" s="39">
        <v>20</v>
      </c>
      <c r="H78" s="39">
        <f>44.228</f>
        <v>44.228000000000002</v>
      </c>
      <c r="I78" s="39">
        <v>0</v>
      </c>
      <c r="J78" s="39">
        <f>46.522</f>
        <v>46.521999999999998</v>
      </c>
      <c r="K78" s="39">
        <v>0</v>
      </c>
      <c r="L78" s="39">
        <f>48.471</f>
        <v>48.470999999999997</v>
      </c>
      <c r="M78" s="39">
        <v>0</v>
      </c>
      <c r="N78" s="39">
        <f>50.719</f>
        <v>50.719000000000001</v>
      </c>
      <c r="O78" s="39">
        <v>0</v>
      </c>
      <c r="P78" s="39">
        <f>54.213</f>
        <v>54.213000000000001</v>
      </c>
      <c r="Q78" s="39">
        <v>0</v>
      </c>
      <c r="R78" s="39">
        <f t="shared" si="21"/>
        <v>244.15299999999999</v>
      </c>
      <c r="S78" s="40">
        <v>0</v>
      </c>
    </row>
    <row r="79" spans="1:29" s="13" customFormat="1" x14ac:dyDescent="0.2">
      <c r="A79" s="20" t="s">
        <v>60</v>
      </c>
      <c r="B79" s="23" t="str">
        <f>'[1]1'!B79</f>
        <v>Коммерческие расходы</v>
      </c>
      <c r="C79" s="22" t="s">
        <v>2</v>
      </c>
      <c r="D79" s="38">
        <v>0</v>
      </c>
      <c r="E79" s="38">
        <v>0</v>
      </c>
      <c r="F79" s="38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f t="shared" si="21"/>
        <v>0</v>
      </c>
      <c r="S79" s="40">
        <v>0</v>
      </c>
    </row>
    <row r="80" spans="1:29" s="13" customFormat="1" x14ac:dyDescent="0.2">
      <c r="A80" s="20" t="s">
        <v>61</v>
      </c>
      <c r="B80" s="23" t="str">
        <f>'[1]1'!B80</f>
        <v>Управленческие расходы</v>
      </c>
      <c r="C80" s="22" t="s">
        <v>2</v>
      </c>
      <c r="D80" s="38">
        <v>4.6081506800000112</v>
      </c>
      <c r="E80" s="38">
        <v>4.7723568100000016</v>
      </c>
      <c r="F80" s="39">
        <v>11.61</v>
      </c>
      <c r="G80" s="39">
        <v>11.61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f t="shared" si="21"/>
        <v>0</v>
      </c>
      <c r="S80" s="40">
        <v>0</v>
      </c>
    </row>
    <row r="81" spans="1:19" s="13" customFormat="1" ht="30" x14ac:dyDescent="0.2">
      <c r="A81" s="20" t="s">
        <v>62</v>
      </c>
      <c r="B81" s="23" t="str">
        <f>'[1]1'!B81</f>
        <v>Прибыль (убыток) от продаж (пункт I - пункт II) всего, в том числе:</v>
      </c>
      <c r="C81" s="22" t="s">
        <v>2</v>
      </c>
      <c r="D81" s="38">
        <v>4.9336432250182991</v>
      </c>
      <c r="E81" s="38">
        <v>52.393585050001143</v>
      </c>
      <c r="F81" s="39">
        <v>183.27054000000021</v>
      </c>
      <c r="G81" s="39">
        <v>183.27054000000021</v>
      </c>
      <c r="H81" s="39">
        <f>H18-H33</f>
        <v>397.94965041967998</v>
      </c>
      <c r="I81" s="39">
        <v>0</v>
      </c>
      <c r="J81" s="39">
        <f t="shared" ref="J81:P81" si="26">J18-J33</f>
        <v>251.79914043646704</v>
      </c>
      <c r="K81" s="39">
        <v>0</v>
      </c>
      <c r="L81" s="39">
        <f t="shared" si="26"/>
        <v>252.21670605392546</v>
      </c>
      <c r="M81" s="39">
        <v>0</v>
      </c>
      <c r="N81" s="39">
        <f t="shared" si="26"/>
        <v>252.43625429608301</v>
      </c>
      <c r="O81" s="39">
        <v>0</v>
      </c>
      <c r="P81" s="39">
        <f t="shared" si="26"/>
        <v>-3584.4908955320743</v>
      </c>
      <c r="Q81" s="39">
        <v>0</v>
      </c>
      <c r="R81" s="39">
        <f t="shared" si="21"/>
        <v>-2430.0891443259188</v>
      </c>
      <c r="S81" s="40">
        <v>0</v>
      </c>
    </row>
    <row r="82" spans="1:19" s="13" customFormat="1" ht="30" x14ac:dyDescent="0.2">
      <c r="A82" s="20" t="s">
        <v>63</v>
      </c>
      <c r="B82" s="23" t="str">
        <f>'[1]1'!B82</f>
        <v xml:space="preserve">Производство и поставка электрической энергии и мощности всего, в том числе: </v>
      </c>
      <c r="C82" s="22" t="s">
        <v>2</v>
      </c>
      <c r="D82" s="38">
        <v>0</v>
      </c>
      <c r="E82" s="38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f t="shared" si="21"/>
        <v>0</v>
      </c>
      <c r="S82" s="40">
        <v>0</v>
      </c>
    </row>
    <row r="83" spans="1:19" s="13" customFormat="1" ht="30" x14ac:dyDescent="0.2">
      <c r="A83" s="20" t="s">
        <v>64</v>
      </c>
      <c r="B83" s="23" t="str">
        <f>'[1]1'!B83</f>
        <v>производство и поставка электрической энергии на оптовом рынке электрической энергии и мощности</v>
      </c>
      <c r="C83" s="22" t="s">
        <v>2</v>
      </c>
      <c r="D83" s="38">
        <v>0</v>
      </c>
      <c r="E83" s="38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f t="shared" si="21"/>
        <v>0</v>
      </c>
      <c r="S83" s="40">
        <v>0</v>
      </c>
    </row>
    <row r="84" spans="1:19" s="13" customFormat="1" ht="30" x14ac:dyDescent="0.2">
      <c r="A84" s="20" t="s">
        <v>65</v>
      </c>
      <c r="B84" s="23" t="str">
        <f>'[1]1'!B84</f>
        <v>производство и поставка электрической мощности на оптовом рынке электрической энергии и мощности</v>
      </c>
      <c r="C84" s="22" t="s">
        <v>2</v>
      </c>
      <c r="D84" s="38">
        <v>0</v>
      </c>
      <c r="E84" s="38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f t="shared" si="21"/>
        <v>0</v>
      </c>
      <c r="S84" s="40">
        <v>0</v>
      </c>
    </row>
    <row r="85" spans="1:19" s="13" customFormat="1" ht="30" x14ac:dyDescent="0.2">
      <c r="A85" s="20" t="s">
        <v>66</v>
      </c>
      <c r="B85" s="23" t="str">
        <f>'[1]1'!B85</f>
        <v>производство и поставка электрической энергии (мощности) на розничных рынках электрической энергии</v>
      </c>
      <c r="C85" s="22" t="s">
        <v>2</v>
      </c>
      <c r="D85" s="38">
        <v>0</v>
      </c>
      <c r="E85" s="38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f t="shared" si="21"/>
        <v>0</v>
      </c>
      <c r="S85" s="40">
        <v>0</v>
      </c>
    </row>
    <row r="86" spans="1:19" s="13" customFormat="1" x14ac:dyDescent="0.2">
      <c r="A86" s="20" t="s">
        <v>67</v>
      </c>
      <c r="B86" s="23" t="str">
        <f>'[1]1'!B86</f>
        <v>Производство и поставка тепловой энергии (мощности)</v>
      </c>
      <c r="C86" s="22" t="s">
        <v>2</v>
      </c>
      <c r="D86" s="38">
        <v>0</v>
      </c>
      <c r="E86" s="38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f t="shared" si="21"/>
        <v>0</v>
      </c>
      <c r="S86" s="40">
        <v>0</v>
      </c>
    </row>
    <row r="87" spans="1:19" s="13" customFormat="1" x14ac:dyDescent="0.2">
      <c r="A87" s="20" t="s">
        <v>68</v>
      </c>
      <c r="B87" s="23" t="str">
        <f>'[1]1'!B87</f>
        <v>Оказание услуг по передаче электрической энергии</v>
      </c>
      <c r="C87" s="22" t="s">
        <v>2</v>
      </c>
      <c r="D87" s="38">
        <v>-3.0766056249815961</v>
      </c>
      <c r="E87" s="38">
        <v>20.626446030001262</v>
      </c>
      <c r="F87" s="39">
        <v>-61.979459999999847</v>
      </c>
      <c r="G87" s="39">
        <v>-61.979459999999847</v>
      </c>
      <c r="H87" s="39">
        <f>H24-H39</f>
        <v>151.3424</v>
      </c>
      <c r="I87" s="39">
        <v>0</v>
      </c>
      <c r="J87" s="39">
        <f t="shared" ref="J87:P87" si="27">J24-J39</f>
        <v>5</v>
      </c>
      <c r="K87" s="39">
        <v>0</v>
      </c>
      <c r="L87" s="39">
        <f t="shared" si="27"/>
        <v>5.2179999999999609</v>
      </c>
      <c r="M87" s="39">
        <v>0</v>
      </c>
      <c r="N87" s="39">
        <f t="shared" si="27"/>
        <v>5.2300000000000182</v>
      </c>
      <c r="O87" s="39">
        <v>0</v>
      </c>
      <c r="P87" s="39">
        <f t="shared" si="27"/>
        <v>-3831.913</v>
      </c>
      <c r="Q87" s="39">
        <v>0</v>
      </c>
      <c r="R87" s="39">
        <f t="shared" si="21"/>
        <v>-3665.1226000000001</v>
      </c>
      <c r="S87" s="40">
        <v>0</v>
      </c>
    </row>
    <row r="88" spans="1:19" s="13" customFormat="1" x14ac:dyDescent="0.2">
      <c r="A88" s="20" t="s">
        <v>69</v>
      </c>
      <c r="B88" s="23" t="str">
        <f>'[1]1'!B88</f>
        <v>Оказание услуг по передаче тепловой энергии, теплоносителя</v>
      </c>
      <c r="C88" s="22" t="s">
        <v>2</v>
      </c>
      <c r="D88" s="38">
        <v>0</v>
      </c>
      <c r="E88" s="38">
        <v>0</v>
      </c>
      <c r="F88" s="38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  <c r="O88" s="39">
        <v>0</v>
      </c>
      <c r="P88" s="39">
        <v>0</v>
      </c>
      <c r="Q88" s="39">
        <v>0</v>
      </c>
      <c r="R88" s="39">
        <f t="shared" si="21"/>
        <v>0</v>
      </c>
      <c r="S88" s="40">
        <v>0</v>
      </c>
    </row>
    <row r="89" spans="1:19" s="13" customFormat="1" x14ac:dyDescent="0.2">
      <c r="A89" s="20" t="s">
        <v>70</v>
      </c>
      <c r="B89" s="23" t="str">
        <f>'[1]1'!B89</f>
        <v>Оказание услуг по технологическому присоединению</v>
      </c>
      <c r="C89" s="22" t="s">
        <v>2</v>
      </c>
      <c r="D89" s="38">
        <v>12.945421479999998</v>
      </c>
      <c r="E89" s="38">
        <v>22.407016780000003</v>
      </c>
      <c r="F89" s="39">
        <v>239.11</v>
      </c>
      <c r="G89" s="39">
        <v>239.11</v>
      </c>
      <c r="H89" s="39">
        <f>H26-H41</f>
        <v>238.29151113303999</v>
      </c>
      <c r="I89" s="39">
        <f t="shared" ref="I89:P89" si="28">I26-I41</f>
        <v>0</v>
      </c>
      <c r="J89" s="39">
        <f t="shared" si="28"/>
        <v>238.19077157836159</v>
      </c>
      <c r="K89" s="39">
        <f t="shared" si="28"/>
        <v>0</v>
      </c>
      <c r="L89" s="39">
        <f t="shared" si="28"/>
        <v>238.08600244149608</v>
      </c>
      <c r="M89" s="39">
        <f t="shared" si="28"/>
        <v>0</v>
      </c>
      <c r="N89" s="39">
        <f t="shared" si="28"/>
        <v>237.97704253915592</v>
      </c>
      <c r="O89" s="39">
        <f t="shared" si="28"/>
        <v>0</v>
      </c>
      <c r="P89" s="39">
        <f t="shared" si="28"/>
        <v>237.86372424072215</v>
      </c>
      <c r="Q89" s="39">
        <v>0</v>
      </c>
      <c r="R89" s="39">
        <f t="shared" si="21"/>
        <v>1190.4090519327758</v>
      </c>
      <c r="S89" s="40">
        <v>0</v>
      </c>
    </row>
    <row r="90" spans="1:19" s="13" customFormat="1" x14ac:dyDescent="0.2">
      <c r="A90" s="20" t="s">
        <v>71</v>
      </c>
      <c r="B90" s="23" t="str">
        <f>'[1]1'!B90</f>
        <v>Реализация электрической энергии и мощности</v>
      </c>
      <c r="C90" s="22" t="s">
        <v>2</v>
      </c>
      <c r="D90" s="38">
        <v>-6.4637971300001027</v>
      </c>
      <c r="E90" s="38">
        <v>8.5291068999998743</v>
      </c>
      <c r="F90" s="39">
        <v>6.1399999999999864</v>
      </c>
      <c r="G90" s="39">
        <v>6.1399999999999864</v>
      </c>
      <c r="H90" s="39">
        <f>H27-H42</f>
        <v>7.3157392866398823</v>
      </c>
      <c r="I90" s="39">
        <f t="shared" ref="I90:P90" si="29">I27-I42</f>
        <v>485.9504</v>
      </c>
      <c r="J90" s="39">
        <f t="shared" si="29"/>
        <v>7.6083688581054503</v>
      </c>
      <c r="K90" s="39">
        <f t="shared" si="29"/>
        <v>505.38841600000001</v>
      </c>
      <c r="L90" s="39">
        <f t="shared" si="29"/>
        <v>7.9127036124295955</v>
      </c>
      <c r="M90" s="39">
        <f t="shared" si="29"/>
        <v>525.60395263999999</v>
      </c>
      <c r="N90" s="39">
        <f t="shared" si="29"/>
        <v>8.2292117569268157</v>
      </c>
      <c r="O90" s="39">
        <f t="shared" si="29"/>
        <v>546.6281107456</v>
      </c>
      <c r="P90" s="39">
        <f t="shared" si="29"/>
        <v>8.5583802272038838</v>
      </c>
      <c r="Q90" s="39">
        <v>0</v>
      </c>
      <c r="R90" s="39">
        <f t="shared" si="21"/>
        <v>39.624403741305628</v>
      </c>
      <c r="S90" s="40">
        <v>0</v>
      </c>
    </row>
    <row r="91" spans="1:19" s="13" customFormat="1" x14ac:dyDescent="0.2">
      <c r="A91" s="20" t="s">
        <v>72</v>
      </c>
      <c r="B91" s="23" t="str">
        <f>'[1]1'!B91</f>
        <v>Реализации тепловой энергии (мощности)</v>
      </c>
      <c r="C91" s="22" t="s">
        <v>2</v>
      </c>
      <c r="D91" s="38">
        <v>0</v>
      </c>
      <c r="E91" s="38">
        <v>0</v>
      </c>
      <c r="F91" s="38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39">
        <v>0</v>
      </c>
      <c r="P91" s="39">
        <v>0</v>
      </c>
      <c r="Q91" s="39">
        <v>0</v>
      </c>
      <c r="R91" s="39">
        <f t="shared" si="21"/>
        <v>0</v>
      </c>
      <c r="S91" s="40">
        <v>0</v>
      </c>
    </row>
    <row r="92" spans="1:19" s="13" customFormat="1" ht="30" x14ac:dyDescent="0.2">
      <c r="A92" s="20" t="s">
        <v>73</v>
      </c>
      <c r="B92" s="23" t="str">
        <f>'[1]1'!B92</f>
        <v>Оказание услуг по оперативно-диспетчерскому управлению в электроэнергетике всего, в том числе:</v>
      </c>
      <c r="C92" s="22" t="s">
        <v>2</v>
      </c>
      <c r="D92" s="38">
        <v>0</v>
      </c>
      <c r="E92" s="38">
        <v>0</v>
      </c>
      <c r="F92" s="38">
        <v>0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  <c r="L92" s="39">
        <v>0</v>
      </c>
      <c r="M92" s="39">
        <v>0</v>
      </c>
      <c r="N92" s="39">
        <v>0</v>
      </c>
      <c r="O92" s="39">
        <v>0</v>
      </c>
      <c r="P92" s="39">
        <v>0</v>
      </c>
      <c r="Q92" s="39">
        <v>0</v>
      </c>
      <c r="R92" s="39">
        <f t="shared" si="21"/>
        <v>0</v>
      </c>
      <c r="S92" s="40">
        <v>0</v>
      </c>
    </row>
    <row r="93" spans="1:19" s="13" customFormat="1" x14ac:dyDescent="0.2">
      <c r="A93" s="20" t="s">
        <v>74</v>
      </c>
      <c r="B93" s="23" t="str">
        <f>'[1]1'!B93</f>
        <v xml:space="preserve">в части управления технологическими режимами </v>
      </c>
      <c r="C93" s="22" t="s">
        <v>2</v>
      </c>
      <c r="D93" s="38">
        <v>0</v>
      </c>
      <c r="E93" s="38">
        <v>0</v>
      </c>
      <c r="F93" s="38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9">
        <v>0</v>
      </c>
      <c r="O93" s="39">
        <v>0</v>
      </c>
      <c r="P93" s="39">
        <v>0</v>
      </c>
      <c r="Q93" s="39">
        <v>0</v>
      </c>
      <c r="R93" s="39">
        <f t="shared" si="21"/>
        <v>0</v>
      </c>
      <c r="S93" s="40">
        <v>0</v>
      </c>
    </row>
    <row r="94" spans="1:19" s="13" customFormat="1" x14ac:dyDescent="0.2">
      <c r="A94" s="20" t="s">
        <v>75</v>
      </c>
      <c r="B94" s="23" t="str">
        <f>'[1]1'!B94</f>
        <v>в части обеспечения надежности</v>
      </c>
      <c r="C94" s="22" t="s">
        <v>2</v>
      </c>
      <c r="D94" s="38">
        <v>0</v>
      </c>
      <c r="E94" s="38">
        <v>0</v>
      </c>
      <c r="F94" s="38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>
        <v>0</v>
      </c>
      <c r="P94" s="39">
        <v>0</v>
      </c>
      <c r="Q94" s="39">
        <v>0</v>
      </c>
      <c r="R94" s="39">
        <f t="shared" si="21"/>
        <v>0</v>
      </c>
      <c r="S94" s="40">
        <v>0</v>
      </c>
    </row>
    <row r="95" spans="1:19" s="13" customFormat="1" x14ac:dyDescent="0.2">
      <c r="A95" s="20" t="s">
        <v>76</v>
      </c>
      <c r="B95" s="23" t="str">
        <f>'[1]1'!B95</f>
        <v>Прочая деятельность</v>
      </c>
      <c r="C95" s="22" t="s">
        <v>2</v>
      </c>
      <c r="D95" s="38">
        <v>1.5286244999999998</v>
      </c>
      <c r="E95" s="38">
        <v>0.8310153400000001</v>
      </c>
      <c r="F95" s="39">
        <v>0</v>
      </c>
      <c r="G95" s="39">
        <v>0</v>
      </c>
      <c r="H95" s="39">
        <f>H32-H47</f>
        <v>1</v>
      </c>
      <c r="I95" s="39">
        <v>0</v>
      </c>
      <c r="J95" s="39">
        <f t="shared" ref="J95:P95" si="30">J32-J47</f>
        <v>1</v>
      </c>
      <c r="K95" s="39">
        <v>0</v>
      </c>
      <c r="L95" s="39">
        <f t="shared" si="30"/>
        <v>1</v>
      </c>
      <c r="M95" s="39">
        <v>0</v>
      </c>
      <c r="N95" s="39">
        <f t="shared" si="30"/>
        <v>1</v>
      </c>
      <c r="O95" s="39">
        <v>0</v>
      </c>
      <c r="P95" s="39">
        <f t="shared" si="30"/>
        <v>1</v>
      </c>
      <c r="Q95" s="39">
        <v>0</v>
      </c>
      <c r="R95" s="39">
        <f t="shared" si="21"/>
        <v>5</v>
      </c>
      <c r="S95" s="40">
        <v>0</v>
      </c>
    </row>
    <row r="96" spans="1:19" s="13" customFormat="1" x14ac:dyDescent="0.2">
      <c r="A96" s="20" t="s">
        <v>77</v>
      </c>
      <c r="B96" s="23" t="str">
        <f>'[1]1'!B96</f>
        <v>Прочие доходы и расходы (сальдо) (пункт 4.1 – пункт 4.2)</v>
      </c>
      <c r="C96" s="22" t="s">
        <v>2</v>
      </c>
      <c r="D96" s="38">
        <v>-81.424999999999997</v>
      </c>
      <c r="E96" s="38">
        <v>-79.025108160000002</v>
      </c>
      <c r="F96" s="39">
        <v>-3.13</v>
      </c>
      <c r="G96" s="39">
        <v>-3.13</v>
      </c>
      <c r="H96" s="39">
        <f>H97-H105</f>
        <v>-3.13</v>
      </c>
      <c r="I96" s="39">
        <v>0</v>
      </c>
      <c r="J96" s="39">
        <f t="shared" ref="J96:P96" si="31">J97-J105</f>
        <v>-3.13</v>
      </c>
      <c r="K96" s="39">
        <v>0</v>
      </c>
      <c r="L96" s="39">
        <f t="shared" si="31"/>
        <v>-3.13</v>
      </c>
      <c r="M96" s="39">
        <v>0</v>
      </c>
      <c r="N96" s="39">
        <f t="shared" si="31"/>
        <v>-3.13</v>
      </c>
      <c r="O96" s="39">
        <v>0</v>
      </c>
      <c r="P96" s="39">
        <f t="shared" si="31"/>
        <v>-3.13</v>
      </c>
      <c r="Q96" s="39">
        <v>0</v>
      </c>
      <c r="R96" s="39">
        <f t="shared" si="21"/>
        <v>-15.649999999999999</v>
      </c>
      <c r="S96" s="40">
        <v>0</v>
      </c>
    </row>
    <row r="97" spans="1:19" s="13" customFormat="1" x14ac:dyDescent="0.2">
      <c r="A97" s="20" t="s">
        <v>78</v>
      </c>
      <c r="B97" s="23" t="str">
        <f>'[1]1'!B97</f>
        <v>Прочие доходы всего, в том числе:</v>
      </c>
      <c r="C97" s="22" t="s">
        <v>2</v>
      </c>
      <c r="D97" s="38">
        <v>16.176000000000002</v>
      </c>
      <c r="E97" s="38">
        <v>21.907200289999999</v>
      </c>
      <c r="F97" s="39">
        <v>0</v>
      </c>
      <c r="G97" s="39">
        <v>0</v>
      </c>
      <c r="H97" s="39">
        <f>SUM(H98:H100)+H102+H103+H104</f>
        <v>0</v>
      </c>
      <c r="I97" s="39">
        <v>0</v>
      </c>
      <c r="J97" s="39">
        <f t="shared" ref="J97:P97" si="32">SUM(J98:J100)+J102+J103+J104</f>
        <v>0</v>
      </c>
      <c r="K97" s="39">
        <v>0</v>
      </c>
      <c r="L97" s="39">
        <f t="shared" si="32"/>
        <v>0</v>
      </c>
      <c r="M97" s="39">
        <v>0</v>
      </c>
      <c r="N97" s="39">
        <f t="shared" si="32"/>
        <v>0</v>
      </c>
      <c r="O97" s="39">
        <v>0</v>
      </c>
      <c r="P97" s="39">
        <f t="shared" si="32"/>
        <v>0</v>
      </c>
      <c r="Q97" s="39">
        <v>0</v>
      </c>
      <c r="R97" s="39">
        <f t="shared" si="21"/>
        <v>0</v>
      </c>
      <c r="S97" s="40">
        <v>0</v>
      </c>
    </row>
    <row r="98" spans="1:19" s="13" customFormat="1" x14ac:dyDescent="0.2">
      <c r="A98" s="20" t="s">
        <v>79</v>
      </c>
      <c r="B98" s="23" t="str">
        <f>'[1]1'!B98</f>
        <v>доходы от участия в других организациях</v>
      </c>
      <c r="C98" s="22" t="s">
        <v>2</v>
      </c>
      <c r="D98" s="38">
        <v>0</v>
      </c>
      <c r="E98" s="38">
        <v>0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39">
        <v>0</v>
      </c>
      <c r="O98" s="39">
        <v>0</v>
      </c>
      <c r="P98" s="39">
        <v>0</v>
      </c>
      <c r="Q98" s="39">
        <v>0</v>
      </c>
      <c r="R98" s="39">
        <f t="shared" si="21"/>
        <v>0</v>
      </c>
      <c r="S98" s="40">
        <v>0</v>
      </c>
    </row>
    <row r="99" spans="1:19" s="13" customFormat="1" x14ac:dyDescent="0.2">
      <c r="A99" s="20" t="s">
        <v>80</v>
      </c>
      <c r="B99" s="23" t="str">
        <f>'[1]1'!B99</f>
        <v>проценты к получению</v>
      </c>
      <c r="C99" s="22" t="s">
        <v>2</v>
      </c>
      <c r="D99" s="38">
        <v>0.16600000000000001</v>
      </c>
      <c r="E99" s="38">
        <v>1.4303613100000001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39">
        <v>0</v>
      </c>
      <c r="O99" s="39">
        <v>0</v>
      </c>
      <c r="P99" s="39">
        <v>0</v>
      </c>
      <c r="Q99" s="39">
        <v>0</v>
      </c>
      <c r="R99" s="39">
        <f t="shared" si="21"/>
        <v>0</v>
      </c>
      <c r="S99" s="40">
        <v>0</v>
      </c>
    </row>
    <row r="100" spans="1:19" s="13" customFormat="1" x14ac:dyDescent="0.2">
      <c r="A100" s="20" t="s">
        <v>81</v>
      </c>
      <c r="B100" s="23" t="str">
        <f>'[1]1'!B100</f>
        <v>восстановление резервов всего, в том числе:</v>
      </c>
      <c r="C100" s="22" t="s">
        <v>2</v>
      </c>
      <c r="D100" s="38">
        <v>0</v>
      </c>
      <c r="E100" s="38">
        <v>0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9">
        <v>0</v>
      </c>
      <c r="O100" s="39">
        <v>0</v>
      </c>
      <c r="P100" s="39">
        <v>0</v>
      </c>
      <c r="Q100" s="39">
        <v>0</v>
      </c>
      <c r="R100" s="39">
        <f t="shared" si="21"/>
        <v>0</v>
      </c>
      <c r="S100" s="40">
        <v>0</v>
      </c>
    </row>
    <row r="101" spans="1:19" s="13" customFormat="1" x14ac:dyDescent="0.2">
      <c r="A101" s="20" t="s">
        <v>82</v>
      </c>
      <c r="B101" s="23" t="str">
        <f>'[1]1'!B101</f>
        <v>по сомнительным долгам</v>
      </c>
      <c r="C101" s="22" t="s">
        <v>2</v>
      </c>
      <c r="D101" s="38">
        <v>0</v>
      </c>
      <c r="E101" s="38">
        <v>0</v>
      </c>
      <c r="F101" s="39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9">
        <v>0</v>
      </c>
      <c r="O101" s="39">
        <v>0</v>
      </c>
      <c r="P101" s="39">
        <v>0</v>
      </c>
      <c r="Q101" s="39">
        <v>0</v>
      </c>
      <c r="R101" s="39">
        <f t="shared" si="21"/>
        <v>0</v>
      </c>
      <c r="S101" s="40">
        <v>0</v>
      </c>
    </row>
    <row r="102" spans="1:19" s="13" customFormat="1" x14ac:dyDescent="0.2">
      <c r="A102" s="20" t="s">
        <v>83</v>
      </c>
      <c r="B102" s="23" t="str">
        <f>'[1]1'!B102</f>
        <v>прочие внереализационные доходы</v>
      </c>
      <c r="C102" s="22" t="s">
        <v>2</v>
      </c>
      <c r="D102" s="38">
        <v>16.010000000000002</v>
      </c>
      <c r="E102" s="38">
        <v>20.47683898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39">
        <v>0</v>
      </c>
      <c r="O102" s="39">
        <v>0</v>
      </c>
      <c r="P102" s="39">
        <v>0</v>
      </c>
      <c r="Q102" s="39">
        <v>0</v>
      </c>
      <c r="R102" s="39">
        <f t="shared" si="21"/>
        <v>0</v>
      </c>
      <c r="S102" s="40">
        <v>0</v>
      </c>
    </row>
    <row r="103" spans="1:19" s="13" customFormat="1" x14ac:dyDescent="0.2">
      <c r="A103" s="20" t="s">
        <v>412</v>
      </c>
      <c r="B103" s="23" t="str">
        <f>'[1]1'!B103</f>
        <v>доходы от восстановления обесценения имущества</v>
      </c>
      <c r="C103" s="22" t="s">
        <v>2</v>
      </c>
      <c r="D103" s="39">
        <v>0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39">
        <v>0</v>
      </c>
      <c r="O103" s="39">
        <v>0</v>
      </c>
      <c r="P103" s="39">
        <v>0</v>
      </c>
      <c r="Q103" s="39">
        <v>0</v>
      </c>
      <c r="R103" s="39">
        <f t="shared" si="21"/>
        <v>0</v>
      </c>
      <c r="S103" s="40">
        <v>0</v>
      </c>
    </row>
    <row r="104" spans="1:19" s="13" customFormat="1" x14ac:dyDescent="0.2">
      <c r="A104" s="20" t="s">
        <v>413</v>
      </c>
      <c r="B104" s="23" t="str">
        <f>'[1]1'!B104</f>
        <v>доходы от переоценки финансовых активов</v>
      </c>
      <c r="C104" s="22" t="s">
        <v>2</v>
      </c>
      <c r="D104" s="39">
        <v>0</v>
      </c>
      <c r="E104" s="39">
        <v>0</v>
      </c>
      <c r="F104" s="39">
        <v>0</v>
      </c>
      <c r="G104" s="39">
        <v>0</v>
      </c>
      <c r="H104" s="39">
        <v>0</v>
      </c>
      <c r="I104" s="39">
        <v>0</v>
      </c>
      <c r="J104" s="39">
        <v>0</v>
      </c>
      <c r="K104" s="39">
        <v>0</v>
      </c>
      <c r="L104" s="39">
        <v>0</v>
      </c>
      <c r="M104" s="39">
        <v>0</v>
      </c>
      <c r="N104" s="39">
        <v>0</v>
      </c>
      <c r="O104" s="39">
        <v>0</v>
      </c>
      <c r="P104" s="39">
        <v>0</v>
      </c>
      <c r="Q104" s="39">
        <v>0</v>
      </c>
      <c r="R104" s="39">
        <f t="shared" si="21"/>
        <v>0</v>
      </c>
      <c r="S104" s="40">
        <v>0</v>
      </c>
    </row>
    <row r="105" spans="1:19" s="13" customFormat="1" x14ac:dyDescent="0.2">
      <c r="A105" s="20" t="s">
        <v>84</v>
      </c>
      <c r="B105" s="23" t="str">
        <f>'[1]1'!B105</f>
        <v>Прочие расходы всего, в том числе:</v>
      </c>
      <c r="C105" s="22" t="s">
        <v>2</v>
      </c>
      <c r="D105" s="38">
        <v>97.600999999999999</v>
      </c>
      <c r="E105" s="38">
        <v>100.93230845000001</v>
      </c>
      <c r="F105" s="39">
        <v>3.13</v>
      </c>
      <c r="G105" s="39">
        <v>3.13</v>
      </c>
      <c r="H105" s="39">
        <f>SUM(H106:H107)+H109+H112+H113+H114</f>
        <v>3.13</v>
      </c>
      <c r="I105" s="39">
        <v>0</v>
      </c>
      <c r="J105" s="39">
        <f t="shared" ref="J105:P105" si="33">SUM(J106:J107)+J109+J112+J113+J114</f>
        <v>3.13</v>
      </c>
      <c r="K105" s="39">
        <v>0</v>
      </c>
      <c r="L105" s="39">
        <f t="shared" si="33"/>
        <v>3.13</v>
      </c>
      <c r="M105" s="39">
        <v>0</v>
      </c>
      <c r="N105" s="39">
        <f t="shared" si="33"/>
        <v>3.13</v>
      </c>
      <c r="O105" s="39">
        <v>0</v>
      </c>
      <c r="P105" s="39">
        <f t="shared" si="33"/>
        <v>3.13</v>
      </c>
      <c r="Q105" s="39">
        <v>0</v>
      </c>
      <c r="R105" s="39">
        <f t="shared" ref="R105:R106" si="34">SUM(H105+J105+L105+N105+P105)</f>
        <v>15.649999999999999</v>
      </c>
      <c r="S105" s="40">
        <v>0</v>
      </c>
    </row>
    <row r="106" spans="1:19" s="13" customFormat="1" x14ac:dyDescent="0.2">
      <c r="A106" s="20" t="s">
        <v>85</v>
      </c>
      <c r="B106" s="23" t="str">
        <f>'[1]1'!B106</f>
        <v>расходы, связанные с персоналом</v>
      </c>
      <c r="C106" s="22" t="s">
        <v>2</v>
      </c>
      <c r="D106" s="38">
        <v>0</v>
      </c>
      <c r="E106" s="38"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39">
        <v>0</v>
      </c>
      <c r="O106" s="39">
        <v>0</v>
      </c>
      <c r="P106" s="39">
        <v>0</v>
      </c>
      <c r="Q106" s="39">
        <v>0</v>
      </c>
      <c r="R106" s="39">
        <f t="shared" si="34"/>
        <v>0</v>
      </c>
      <c r="S106" s="40">
        <v>0</v>
      </c>
    </row>
    <row r="107" spans="1:19" s="13" customFormat="1" x14ac:dyDescent="0.2">
      <c r="A107" s="20" t="s">
        <v>86</v>
      </c>
      <c r="B107" s="23" t="str">
        <f>'[1]1'!B107</f>
        <v>проценты к уплате</v>
      </c>
      <c r="C107" s="22" t="s">
        <v>2</v>
      </c>
      <c r="D107" s="38">
        <v>72.31</v>
      </c>
      <c r="E107" s="38">
        <v>68.018797449999994</v>
      </c>
      <c r="F107" s="39">
        <v>2.88</v>
      </c>
      <c r="G107" s="39">
        <v>2.88</v>
      </c>
      <c r="H107" s="39">
        <v>2.88</v>
      </c>
      <c r="I107" s="39">
        <v>0</v>
      </c>
      <c r="J107" s="39">
        <v>2.88</v>
      </c>
      <c r="K107" s="39">
        <v>0</v>
      </c>
      <c r="L107" s="39">
        <v>2.88</v>
      </c>
      <c r="M107" s="39">
        <v>0</v>
      </c>
      <c r="N107" s="39">
        <v>2.88</v>
      </c>
      <c r="O107" s="39">
        <v>0</v>
      </c>
      <c r="P107" s="39">
        <v>2.88</v>
      </c>
      <c r="Q107" s="39">
        <v>0</v>
      </c>
      <c r="R107" s="39">
        <f>SUM(H107+J107+L107+N107+P107)</f>
        <v>14.399999999999999</v>
      </c>
      <c r="S107" s="40">
        <v>0</v>
      </c>
    </row>
    <row r="108" spans="1:19" s="13" customFormat="1" x14ac:dyDescent="0.2">
      <c r="A108" s="20" t="s">
        <v>414</v>
      </c>
      <c r="B108" s="23" t="str">
        <f>'[1]1'!B108</f>
        <v>процентные расходы по правам пользования активами</v>
      </c>
      <c r="C108" s="22" t="s">
        <v>2</v>
      </c>
      <c r="D108" s="39"/>
      <c r="E108" s="39"/>
      <c r="F108" s="39"/>
      <c r="G108" s="39"/>
      <c r="H108" s="39"/>
      <c r="I108" s="39">
        <v>0</v>
      </c>
      <c r="J108" s="39"/>
      <c r="K108" s="39">
        <v>0</v>
      </c>
      <c r="L108" s="39"/>
      <c r="M108" s="39">
        <v>0</v>
      </c>
      <c r="N108" s="39"/>
      <c r="O108" s="39">
        <v>0</v>
      </c>
      <c r="P108" s="39"/>
      <c r="Q108" s="39">
        <v>0</v>
      </c>
      <c r="R108" s="39">
        <f t="shared" ref="R108:R171" si="35">SUM(H108+J108+L108+N108+P108)</f>
        <v>0</v>
      </c>
      <c r="S108" s="40">
        <v>0</v>
      </c>
    </row>
    <row r="109" spans="1:19" s="13" customFormat="1" x14ac:dyDescent="0.2">
      <c r="A109" s="20" t="s">
        <v>87</v>
      </c>
      <c r="B109" s="23" t="str">
        <f>'[1]1'!B109</f>
        <v>создание резервов всего, в том числе:</v>
      </c>
      <c r="C109" s="22" t="s">
        <v>2</v>
      </c>
      <c r="D109" s="39">
        <v>0</v>
      </c>
      <c r="E109" s="39">
        <v>0</v>
      </c>
      <c r="F109" s="39">
        <v>0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  <c r="L109" s="39">
        <v>0</v>
      </c>
      <c r="M109" s="39">
        <v>0</v>
      </c>
      <c r="N109" s="39">
        <v>0</v>
      </c>
      <c r="O109" s="39">
        <v>0</v>
      </c>
      <c r="P109" s="39">
        <v>0</v>
      </c>
      <c r="Q109" s="39">
        <v>0</v>
      </c>
      <c r="R109" s="39">
        <f t="shared" si="35"/>
        <v>0</v>
      </c>
      <c r="S109" s="40">
        <v>0</v>
      </c>
    </row>
    <row r="110" spans="1:19" s="13" customFormat="1" x14ac:dyDescent="0.2">
      <c r="A110" s="20" t="s">
        <v>88</v>
      </c>
      <c r="B110" s="23" t="str">
        <f>'[1]1'!B110</f>
        <v xml:space="preserve"> по сомнительным долгам</v>
      </c>
      <c r="C110" s="22" t="s">
        <v>2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</v>
      </c>
      <c r="P110" s="39">
        <v>0</v>
      </c>
      <c r="Q110" s="39">
        <v>0</v>
      </c>
      <c r="R110" s="39">
        <f t="shared" si="35"/>
        <v>0</v>
      </c>
      <c r="S110" s="40">
        <v>0</v>
      </c>
    </row>
    <row r="111" spans="1:19" s="13" customFormat="1" x14ac:dyDescent="0.2">
      <c r="A111" s="20" t="s">
        <v>415</v>
      </c>
      <c r="B111" s="23" t="str">
        <f>'[1]1'!B111</f>
        <v>создание прочих оценочных резервов</v>
      </c>
      <c r="C111" s="22" t="s">
        <v>2</v>
      </c>
      <c r="D111" s="39">
        <v>0</v>
      </c>
      <c r="E111" s="39">
        <v>0</v>
      </c>
      <c r="F111" s="39">
        <v>0</v>
      </c>
      <c r="G111" s="39">
        <v>0</v>
      </c>
      <c r="H111" s="39">
        <v>0</v>
      </c>
      <c r="I111" s="39">
        <v>0</v>
      </c>
      <c r="J111" s="39">
        <v>0</v>
      </c>
      <c r="K111" s="39">
        <v>0</v>
      </c>
      <c r="L111" s="39">
        <v>0</v>
      </c>
      <c r="M111" s="39">
        <v>0</v>
      </c>
      <c r="N111" s="39">
        <v>0</v>
      </c>
      <c r="O111" s="39">
        <v>0</v>
      </c>
      <c r="P111" s="39">
        <v>0</v>
      </c>
      <c r="Q111" s="39">
        <v>0</v>
      </c>
      <c r="R111" s="39">
        <f t="shared" si="35"/>
        <v>0</v>
      </c>
      <c r="S111" s="40">
        <v>0</v>
      </c>
    </row>
    <row r="112" spans="1:19" s="13" customFormat="1" x14ac:dyDescent="0.2">
      <c r="A112" s="20" t="s">
        <v>89</v>
      </c>
      <c r="B112" s="23" t="str">
        <f>'[1]1'!B112</f>
        <v>прочие внереализационные расходы</v>
      </c>
      <c r="C112" s="22" t="s">
        <v>2</v>
      </c>
      <c r="D112" s="38">
        <v>25.291</v>
      </c>
      <c r="E112" s="38">
        <v>32.913511000000014</v>
      </c>
      <c r="F112" s="39">
        <v>0.25</v>
      </c>
      <c r="G112" s="39">
        <v>0.25</v>
      </c>
      <c r="H112" s="39">
        <v>0.25</v>
      </c>
      <c r="I112" s="39">
        <v>0</v>
      </c>
      <c r="J112" s="39">
        <v>0.25</v>
      </c>
      <c r="K112" s="39">
        <v>0</v>
      </c>
      <c r="L112" s="39">
        <v>0.25</v>
      </c>
      <c r="M112" s="39">
        <v>0</v>
      </c>
      <c r="N112" s="39">
        <v>0.25</v>
      </c>
      <c r="O112" s="39">
        <v>0</v>
      </c>
      <c r="P112" s="39">
        <v>0.25</v>
      </c>
      <c r="Q112" s="39">
        <v>0</v>
      </c>
      <c r="R112" s="39">
        <f t="shared" si="35"/>
        <v>1.25</v>
      </c>
      <c r="S112" s="40">
        <v>0</v>
      </c>
    </row>
    <row r="113" spans="1:19" s="13" customFormat="1" x14ac:dyDescent="0.2">
      <c r="A113" s="20" t="s">
        <v>416</v>
      </c>
      <c r="B113" s="23" t="str">
        <f>'[1]1'!B113</f>
        <v>расходы по обесценению имущества</v>
      </c>
      <c r="C113" s="22" t="s">
        <v>2</v>
      </c>
      <c r="D113" s="39"/>
      <c r="E113" s="39"/>
      <c r="F113" s="39"/>
      <c r="G113" s="39"/>
      <c r="H113" s="39"/>
      <c r="I113" s="39">
        <v>0</v>
      </c>
      <c r="J113" s="39"/>
      <c r="K113" s="39">
        <v>0</v>
      </c>
      <c r="L113" s="39"/>
      <c r="M113" s="39">
        <v>0</v>
      </c>
      <c r="N113" s="39"/>
      <c r="O113" s="39">
        <v>0</v>
      </c>
      <c r="P113" s="39"/>
      <c r="Q113" s="39">
        <v>0</v>
      </c>
      <c r="R113" s="39">
        <f t="shared" si="35"/>
        <v>0</v>
      </c>
      <c r="S113" s="40">
        <v>0</v>
      </c>
    </row>
    <row r="114" spans="1:19" s="13" customFormat="1" x14ac:dyDescent="0.2">
      <c r="A114" s="20" t="s">
        <v>417</v>
      </c>
      <c r="B114" s="23" t="str">
        <f>'[1]1'!B114</f>
        <v>расходы от переоценки финансовых активов</v>
      </c>
      <c r="C114" s="22" t="s">
        <v>2</v>
      </c>
      <c r="D114" s="39"/>
      <c r="E114" s="39"/>
      <c r="F114" s="39"/>
      <c r="G114" s="39"/>
      <c r="H114" s="39"/>
      <c r="I114" s="39">
        <v>0</v>
      </c>
      <c r="J114" s="39"/>
      <c r="K114" s="39">
        <v>0</v>
      </c>
      <c r="L114" s="39"/>
      <c r="M114" s="39">
        <v>0</v>
      </c>
      <c r="N114" s="39"/>
      <c r="O114" s="39">
        <v>0</v>
      </c>
      <c r="P114" s="39"/>
      <c r="Q114" s="39">
        <v>0</v>
      </c>
      <c r="R114" s="39">
        <f t="shared" si="35"/>
        <v>0</v>
      </c>
      <c r="S114" s="40">
        <v>0</v>
      </c>
    </row>
    <row r="115" spans="1:19" s="13" customFormat="1" ht="30" x14ac:dyDescent="0.2">
      <c r="A115" s="20" t="s">
        <v>90</v>
      </c>
      <c r="B115" s="23" t="str">
        <f>'[1]1'!B115</f>
        <v>Прибыль (убыток) до налогообложения (пункт III + пункт IV) всего, в том числе:</v>
      </c>
      <c r="C115" s="22" t="s">
        <v>2</v>
      </c>
      <c r="D115" s="38">
        <v>-76.490740211471689</v>
      </c>
      <c r="E115" s="38">
        <v>-26.631523109998863</v>
      </c>
      <c r="F115" s="39">
        <v>180.14054000000021</v>
      </c>
      <c r="G115" s="39">
        <v>180.14054000000021</v>
      </c>
      <c r="H115" s="39">
        <f>H81+H96</f>
        <v>394.81965041967999</v>
      </c>
      <c r="I115" s="39">
        <v>0</v>
      </c>
      <c r="J115" s="39">
        <f t="shared" ref="J115:P115" si="36">J81+J96</f>
        <v>248.66914043646705</v>
      </c>
      <c r="K115" s="39">
        <v>0</v>
      </c>
      <c r="L115" s="39">
        <f t="shared" si="36"/>
        <v>249.08670605392547</v>
      </c>
      <c r="M115" s="39">
        <v>0</v>
      </c>
      <c r="N115" s="39">
        <f t="shared" si="36"/>
        <v>249.30625429608301</v>
      </c>
      <c r="O115" s="39">
        <v>0</v>
      </c>
      <c r="P115" s="39">
        <f t="shared" si="36"/>
        <v>-3587.6208955320744</v>
      </c>
      <c r="Q115" s="39">
        <v>0</v>
      </c>
      <c r="R115" s="39">
        <f t="shared" si="35"/>
        <v>-2445.7391443259189</v>
      </c>
      <c r="S115" s="40">
        <v>0</v>
      </c>
    </row>
    <row r="116" spans="1:19" s="13" customFormat="1" ht="30" x14ac:dyDescent="0.2">
      <c r="A116" s="20" t="s">
        <v>91</v>
      </c>
      <c r="B116" s="23" t="str">
        <f>'[1]1'!B116</f>
        <v xml:space="preserve">Производство и поставка электрической энергии и мощности всего, в том числе: </v>
      </c>
      <c r="C116" s="22" t="s">
        <v>2</v>
      </c>
      <c r="D116" s="38">
        <v>0</v>
      </c>
      <c r="E116" s="38">
        <v>0</v>
      </c>
      <c r="F116" s="39">
        <v>0</v>
      </c>
      <c r="G116" s="39">
        <v>0</v>
      </c>
      <c r="H116" s="39">
        <v>0</v>
      </c>
      <c r="I116" s="39">
        <v>0</v>
      </c>
      <c r="J116" s="39">
        <v>0</v>
      </c>
      <c r="K116" s="39">
        <v>0</v>
      </c>
      <c r="L116" s="39">
        <v>0</v>
      </c>
      <c r="M116" s="39">
        <v>0</v>
      </c>
      <c r="N116" s="39">
        <v>0</v>
      </c>
      <c r="O116" s="39">
        <v>0</v>
      </c>
      <c r="P116" s="39">
        <v>0</v>
      </c>
      <c r="Q116" s="39">
        <v>0</v>
      </c>
      <c r="R116" s="39">
        <f t="shared" si="35"/>
        <v>0</v>
      </c>
      <c r="S116" s="40">
        <v>0</v>
      </c>
    </row>
    <row r="117" spans="1:19" s="13" customFormat="1" ht="30" x14ac:dyDescent="0.2">
      <c r="A117" s="20" t="s">
        <v>92</v>
      </c>
      <c r="B117" s="23" t="str">
        <f>'[1]1'!B117</f>
        <v>производство и поставка электрической энергии на оптовом рынке электрической энергии и мощности</v>
      </c>
      <c r="C117" s="22" t="s">
        <v>2</v>
      </c>
      <c r="D117" s="38">
        <v>0</v>
      </c>
      <c r="E117" s="38">
        <v>0</v>
      </c>
      <c r="F117" s="39">
        <v>0</v>
      </c>
      <c r="G117" s="39">
        <v>0</v>
      </c>
      <c r="H117" s="39">
        <v>0</v>
      </c>
      <c r="I117" s="39">
        <v>0</v>
      </c>
      <c r="J117" s="39">
        <v>0</v>
      </c>
      <c r="K117" s="39">
        <v>0</v>
      </c>
      <c r="L117" s="39">
        <v>0</v>
      </c>
      <c r="M117" s="39">
        <v>0</v>
      </c>
      <c r="N117" s="39">
        <v>0</v>
      </c>
      <c r="O117" s="39">
        <v>0</v>
      </c>
      <c r="P117" s="39">
        <v>0</v>
      </c>
      <c r="Q117" s="39">
        <v>0</v>
      </c>
      <c r="R117" s="39">
        <f t="shared" si="35"/>
        <v>0</v>
      </c>
      <c r="S117" s="40">
        <v>0</v>
      </c>
    </row>
    <row r="118" spans="1:19" s="13" customFormat="1" ht="30" x14ac:dyDescent="0.2">
      <c r="A118" s="20" t="s">
        <v>93</v>
      </c>
      <c r="B118" s="23" t="str">
        <f>'[1]1'!B118</f>
        <v>производство и поставка электрической мощности на оптовом рынке электрической энергии и мощности</v>
      </c>
      <c r="C118" s="22" t="s">
        <v>2</v>
      </c>
      <c r="D118" s="38">
        <v>0</v>
      </c>
      <c r="E118" s="38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>
        <v>0</v>
      </c>
      <c r="Q118" s="39">
        <v>0</v>
      </c>
      <c r="R118" s="39">
        <f t="shared" si="35"/>
        <v>0</v>
      </c>
      <c r="S118" s="40">
        <v>0</v>
      </c>
    </row>
    <row r="119" spans="1:19" s="13" customFormat="1" ht="30" x14ac:dyDescent="0.2">
      <c r="A119" s="20" t="s">
        <v>94</v>
      </c>
      <c r="B119" s="23" t="str">
        <f>'[1]1'!B119</f>
        <v>производство и поставка электрической энергии (мощности) на розничных рынках электрической энергии</v>
      </c>
      <c r="C119" s="22" t="s">
        <v>2</v>
      </c>
      <c r="D119" s="38">
        <v>0</v>
      </c>
      <c r="E119" s="38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39">
        <v>0</v>
      </c>
      <c r="O119" s="39">
        <v>0</v>
      </c>
      <c r="P119" s="39">
        <v>0</v>
      </c>
      <c r="Q119" s="39">
        <v>0</v>
      </c>
      <c r="R119" s="39">
        <f t="shared" si="35"/>
        <v>0</v>
      </c>
      <c r="S119" s="40">
        <v>0</v>
      </c>
    </row>
    <row r="120" spans="1:19" s="13" customFormat="1" x14ac:dyDescent="0.2">
      <c r="A120" s="20" t="s">
        <v>95</v>
      </c>
      <c r="B120" s="23" t="str">
        <f>'[1]1'!B120</f>
        <v>Производство и поставка тепловой энергии (мощности)</v>
      </c>
      <c r="C120" s="22" t="s">
        <v>2</v>
      </c>
      <c r="D120" s="38">
        <v>0</v>
      </c>
      <c r="E120" s="38">
        <v>0</v>
      </c>
      <c r="F120" s="39">
        <v>0</v>
      </c>
      <c r="G120" s="39">
        <v>0</v>
      </c>
      <c r="H120" s="39">
        <v>0</v>
      </c>
      <c r="I120" s="39">
        <v>0</v>
      </c>
      <c r="J120" s="39">
        <v>0</v>
      </c>
      <c r="K120" s="39">
        <v>0</v>
      </c>
      <c r="L120" s="39">
        <v>0</v>
      </c>
      <c r="M120" s="39">
        <v>0</v>
      </c>
      <c r="N120" s="39">
        <v>0</v>
      </c>
      <c r="O120" s="39">
        <v>0</v>
      </c>
      <c r="P120" s="39">
        <v>0</v>
      </c>
      <c r="Q120" s="39">
        <v>0</v>
      </c>
      <c r="R120" s="39">
        <f t="shared" si="35"/>
        <v>0</v>
      </c>
      <c r="S120" s="40">
        <v>0</v>
      </c>
    </row>
    <row r="121" spans="1:19" s="13" customFormat="1" x14ac:dyDescent="0.2">
      <c r="A121" s="20" t="s">
        <v>96</v>
      </c>
      <c r="B121" s="23" t="str">
        <f>'[1]1'!B121</f>
        <v>Оказание услуг по передаче электрической энергии</v>
      </c>
      <c r="C121" s="22" t="s">
        <v>2</v>
      </c>
      <c r="D121" s="38">
        <v>2.6707799497179039</v>
      </c>
      <c r="E121" s="38">
        <v>16.317662680001252</v>
      </c>
      <c r="F121" s="39">
        <v>-64.859459999999785</v>
      </c>
      <c r="G121" s="39">
        <v>-64.859459999999785</v>
      </c>
      <c r="H121" s="39">
        <v>-64.859459999999785</v>
      </c>
      <c r="I121" s="39">
        <v>0</v>
      </c>
      <c r="J121" s="39">
        <v>-64.859459999999785</v>
      </c>
      <c r="K121" s="39">
        <v>0</v>
      </c>
      <c r="L121" s="39">
        <v>-64.859459999999785</v>
      </c>
      <c r="M121" s="39">
        <v>0</v>
      </c>
      <c r="N121" s="39">
        <v>-64.859459999999785</v>
      </c>
      <c r="O121" s="39">
        <v>0</v>
      </c>
      <c r="P121" s="39">
        <v>-64.859459999999785</v>
      </c>
      <c r="Q121" s="39">
        <v>0</v>
      </c>
      <c r="R121" s="39">
        <f t="shared" si="35"/>
        <v>-324.29729999999893</v>
      </c>
      <c r="S121" s="40">
        <v>0</v>
      </c>
    </row>
    <row r="122" spans="1:19" s="13" customFormat="1" x14ac:dyDescent="0.2">
      <c r="A122" s="20" t="s">
        <v>97</v>
      </c>
      <c r="B122" s="23" t="str">
        <f>'[1]1'!B122</f>
        <v>Оказание услуг по передаче тепловой энергии, теплоносителя</v>
      </c>
      <c r="C122" s="22" t="s">
        <v>2</v>
      </c>
      <c r="D122" s="38">
        <v>0</v>
      </c>
      <c r="E122" s="38">
        <v>0</v>
      </c>
      <c r="F122" s="39">
        <v>0</v>
      </c>
      <c r="G122" s="39">
        <v>0</v>
      </c>
      <c r="H122" s="39">
        <v>0</v>
      </c>
      <c r="I122" s="39">
        <v>0</v>
      </c>
      <c r="J122" s="39">
        <v>0</v>
      </c>
      <c r="K122" s="39">
        <v>0</v>
      </c>
      <c r="L122" s="39">
        <v>0</v>
      </c>
      <c r="M122" s="39">
        <v>0</v>
      </c>
      <c r="N122" s="39">
        <v>0</v>
      </c>
      <c r="O122" s="39">
        <v>0</v>
      </c>
      <c r="P122" s="39">
        <v>0</v>
      </c>
      <c r="Q122" s="39">
        <v>0</v>
      </c>
      <c r="R122" s="39">
        <f t="shared" si="35"/>
        <v>0</v>
      </c>
      <c r="S122" s="40">
        <v>0</v>
      </c>
    </row>
    <row r="123" spans="1:19" s="13" customFormat="1" x14ac:dyDescent="0.2">
      <c r="A123" s="20" t="s">
        <v>98</v>
      </c>
      <c r="B123" s="23" t="str">
        <f>'[1]1'!B123</f>
        <v>Оказание услуг по технологическому присоединению</v>
      </c>
      <c r="C123" s="22" t="s">
        <v>2</v>
      </c>
      <c r="D123" s="38">
        <v>-59.078896537954499</v>
      </c>
      <c r="E123" s="38">
        <v>-45.894775939999995</v>
      </c>
      <c r="F123" s="39">
        <v>239.11</v>
      </c>
      <c r="G123" s="39">
        <v>239.11</v>
      </c>
      <c r="H123" s="39">
        <v>239.11</v>
      </c>
      <c r="I123" s="39">
        <v>0</v>
      </c>
      <c r="J123" s="39">
        <v>239.11</v>
      </c>
      <c r="K123" s="39">
        <v>0</v>
      </c>
      <c r="L123" s="39">
        <v>239.11</v>
      </c>
      <c r="M123" s="39">
        <v>0</v>
      </c>
      <c r="N123" s="39">
        <v>239.11</v>
      </c>
      <c r="O123" s="39">
        <v>0</v>
      </c>
      <c r="P123" s="39">
        <v>239.11</v>
      </c>
      <c r="Q123" s="39">
        <v>0</v>
      </c>
      <c r="R123" s="39">
        <f t="shared" si="35"/>
        <v>1195.5500000000002</v>
      </c>
      <c r="S123" s="40">
        <v>0</v>
      </c>
    </row>
    <row r="124" spans="1:19" s="13" customFormat="1" x14ac:dyDescent="0.2">
      <c r="A124" s="20" t="s">
        <v>99</v>
      </c>
      <c r="B124" s="23" t="str">
        <f>'[1]1'!B124</f>
        <v>Реализация электрической энергии и мощности</v>
      </c>
      <c r="C124" s="22" t="s">
        <v>2</v>
      </c>
      <c r="D124" s="38">
        <v>-21.6112481232351</v>
      </c>
      <c r="E124" s="38">
        <v>2.9455901499999673</v>
      </c>
      <c r="F124" s="39">
        <v>5.8899999999999864</v>
      </c>
      <c r="G124" s="39">
        <v>5.8899999999999864</v>
      </c>
      <c r="H124" s="39">
        <v>5.8899999999999864</v>
      </c>
      <c r="I124" s="39">
        <v>0</v>
      </c>
      <c r="J124" s="39">
        <v>5.8899999999999864</v>
      </c>
      <c r="K124" s="39">
        <v>0</v>
      </c>
      <c r="L124" s="39">
        <v>5.8899999999999864</v>
      </c>
      <c r="M124" s="39">
        <v>0</v>
      </c>
      <c r="N124" s="39">
        <v>5.8899999999999864</v>
      </c>
      <c r="O124" s="39">
        <v>0</v>
      </c>
      <c r="P124" s="39">
        <v>5.8899999999999864</v>
      </c>
      <c r="Q124" s="39">
        <v>0</v>
      </c>
      <c r="R124" s="39">
        <f t="shared" si="35"/>
        <v>29.449999999999932</v>
      </c>
      <c r="S124" s="40">
        <v>0</v>
      </c>
    </row>
    <row r="125" spans="1:19" s="13" customFormat="1" x14ac:dyDescent="0.2">
      <c r="A125" s="20" t="s">
        <v>100</v>
      </c>
      <c r="B125" s="23" t="str">
        <f>'[1]1'!B125</f>
        <v>Реализации тепловой энергии (мощности)</v>
      </c>
      <c r="C125" s="22" t="s">
        <v>2</v>
      </c>
      <c r="D125" s="38">
        <v>0</v>
      </c>
      <c r="E125" s="38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>
        <v>0</v>
      </c>
      <c r="O125" s="39">
        <v>0</v>
      </c>
      <c r="P125" s="39">
        <v>0</v>
      </c>
      <c r="Q125" s="39">
        <v>0</v>
      </c>
      <c r="R125" s="39">
        <f t="shared" si="35"/>
        <v>0</v>
      </c>
      <c r="S125" s="40">
        <v>0</v>
      </c>
    </row>
    <row r="126" spans="1:19" s="13" customFormat="1" ht="30" x14ac:dyDescent="0.2">
      <c r="A126" s="20" t="s">
        <v>101</v>
      </c>
      <c r="B126" s="23" t="str">
        <f>'[1]1'!B126</f>
        <v>Оказание услуг по оперативно-диспетчерскому управлению в электроэнергетике всего, в том числе:</v>
      </c>
      <c r="C126" s="22" t="s">
        <v>2</v>
      </c>
      <c r="D126" s="38">
        <v>0</v>
      </c>
      <c r="E126" s="38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39">
        <v>0</v>
      </c>
      <c r="O126" s="39">
        <v>0</v>
      </c>
      <c r="P126" s="39">
        <v>0</v>
      </c>
      <c r="Q126" s="39">
        <v>0</v>
      </c>
      <c r="R126" s="39">
        <f t="shared" si="35"/>
        <v>0</v>
      </c>
      <c r="S126" s="40">
        <v>0</v>
      </c>
    </row>
    <row r="127" spans="1:19" s="13" customFormat="1" x14ac:dyDescent="0.2">
      <c r="A127" s="20" t="s">
        <v>102</v>
      </c>
      <c r="B127" s="23" t="str">
        <f>'[1]1'!B127</f>
        <v xml:space="preserve">в части управления технологическими режимами </v>
      </c>
      <c r="C127" s="22" t="s">
        <v>2</v>
      </c>
      <c r="D127" s="38">
        <v>0</v>
      </c>
      <c r="E127" s="38">
        <v>0</v>
      </c>
      <c r="F127" s="39">
        <v>0</v>
      </c>
      <c r="G127" s="39">
        <v>0</v>
      </c>
      <c r="H127" s="39">
        <v>0</v>
      </c>
      <c r="I127" s="39">
        <v>0</v>
      </c>
      <c r="J127" s="39">
        <v>0</v>
      </c>
      <c r="K127" s="39">
        <v>0</v>
      </c>
      <c r="L127" s="39">
        <v>0</v>
      </c>
      <c r="M127" s="39">
        <v>0</v>
      </c>
      <c r="N127" s="39">
        <v>0</v>
      </c>
      <c r="O127" s="39">
        <v>0</v>
      </c>
      <c r="P127" s="39">
        <v>0</v>
      </c>
      <c r="Q127" s="39">
        <v>0</v>
      </c>
      <c r="R127" s="39">
        <f t="shared" si="35"/>
        <v>0</v>
      </c>
      <c r="S127" s="40">
        <v>0</v>
      </c>
    </row>
    <row r="128" spans="1:19" s="13" customFormat="1" x14ac:dyDescent="0.2">
      <c r="A128" s="20" t="s">
        <v>103</v>
      </c>
      <c r="B128" s="23" t="str">
        <f>'[1]1'!B128</f>
        <v>в части обеспечения надежности</v>
      </c>
      <c r="C128" s="22" t="s">
        <v>2</v>
      </c>
      <c r="D128" s="38">
        <v>0</v>
      </c>
      <c r="E128" s="38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>
        <v>0</v>
      </c>
      <c r="O128" s="39">
        <v>0</v>
      </c>
      <c r="P128" s="39">
        <v>0</v>
      </c>
      <c r="Q128" s="39">
        <v>0</v>
      </c>
      <c r="R128" s="39">
        <f t="shared" si="35"/>
        <v>0</v>
      </c>
      <c r="S128" s="40">
        <v>0</v>
      </c>
    </row>
    <row r="129" spans="1:19" s="13" customFormat="1" x14ac:dyDescent="0.2">
      <c r="A129" s="20" t="s">
        <v>104</v>
      </c>
      <c r="B129" s="23" t="str">
        <f>'[1]1'!B129</f>
        <v>Прочая деятельность</v>
      </c>
      <c r="C129" s="22" t="s">
        <v>2</v>
      </c>
      <c r="D129" s="38">
        <v>1.5286244999999998</v>
      </c>
      <c r="E129" s="38"/>
      <c r="F129" s="39">
        <v>0</v>
      </c>
      <c r="G129" s="39">
        <v>0</v>
      </c>
      <c r="H129" s="39">
        <v>0</v>
      </c>
      <c r="I129" s="39">
        <v>0</v>
      </c>
      <c r="J129" s="39">
        <v>0</v>
      </c>
      <c r="K129" s="39">
        <v>0</v>
      </c>
      <c r="L129" s="39">
        <v>0</v>
      </c>
      <c r="M129" s="39">
        <v>0</v>
      </c>
      <c r="N129" s="39">
        <v>0</v>
      </c>
      <c r="O129" s="39">
        <v>0</v>
      </c>
      <c r="P129" s="39">
        <v>0</v>
      </c>
      <c r="Q129" s="39">
        <v>0</v>
      </c>
      <c r="R129" s="39">
        <f t="shared" si="35"/>
        <v>0</v>
      </c>
      <c r="S129" s="40">
        <v>0</v>
      </c>
    </row>
    <row r="130" spans="1:19" s="13" customFormat="1" x14ac:dyDescent="0.2">
      <c r="A130" s="20" t="s">
        <v>105</v>
      </c>
      <c r="B130" s="23" t="str">
        <f>'[1]1'!B130</f>
        <v>Налог на прибыль всего, в том числе:</v>
      </c>
      <c r="C130" s="22" t="s">
        <v>2</v>
      </c>
      <c r="D130" s="38">
        <v>20.126999999999999</v>
      </c>
      <c r="E130" s="38">
        <v>4.861947999999999</v>
      </c>
      <c r="F130" s="39">
        <v>34</v>
      </c>
      <c r="G130" s="39">
        <v>34</v>
      </c>
      <c r="H130" s="39">
        <v>1.5840000000000001</v>
      </c>
      <c r="I130" s="39">
        <v>0</v>
      </c>
      <c r="J130" s="39">
        <v>1.5840000000000001</v>
      </c>
      <c r="K130" s="39">
        <v>0</v>
      </c>
      <c r="L130" s="39">
        <v>1.5840000000000001</v>
      </c>
      <c r="M130" s="39">
        <v>0</v>
      </c>
      <c r="N130" s="39">
        <v>1.5840000000000001</v>
      </c>
      <c r="O130" s="39">
        <v>0</v>
      </c>
      <c r="P130" s="39">
        <v>1.58</v>
      </c>
      <c r="Q130" s="39">
        <v>0</v>
      </c>
      <c r="R130" s="39">
        <f t="shared" si="35"/>
        <v>7.9160000000000004</v>
      </c>
      <c r="S130" s="40">
        <v>0</v>
      </c>
    </row>
    <row r="131" spans="1:19" s="13" customFormat="1" ht="30" x14ac:dyDescent="0.2">
      <c r="A131" s="20" t="s">
        <v>106</v>
      </c>
      <c r="B131" s="23" t="str">
        <f>'[1]1'!B131</f>
        <v xml:space="preserve">Производство и поставка электрической энергии и мощности всего, в том числе: </v>
      </c>
      <c r="C131" s="22" t="s">
        <v>2</v>
      </c>
      <c r="D131" s="38">
        <v>0</v>
      </c>
      <c r="E131" s="38">
        <v>0</v>
      </c>
      <c r="F131" s="39">
        <v>0</v>
      </c>
      <c r="G131" s="39">
        <v>0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  <c r="N131" s="39">
        <v>0</v>
      </c>
      <c r="O131" s="39">
        <v>0</v>
      </c>
      <c r="P131" s="39">
        <v>0</v>
      </c>
      <c r="Q131" s="39">
        <v>0</v>
      </c>
      <c r="R131" s="39">
        <f t="shared" si="35"/>
        <v>0</v>
      </c>
      <c r="S131" s="40">
        <v>0</v>
      </c>
    </row>
    <row r="132" spans="1:19" s="13" customFormat="1" ht="30" x14ac:dyDescent="0.2">
      <c r="A132" s="20" t="s">
        <v>107</v>
      </c>
      <c r="B132" s="23" t="str">
        <f>'[1]1'!B132</f>
        <v>производство и поставка электрической энергии на оптовом рынке электрической энергии и мощности</v>
      </c>
      <c r="C132" s="22" t="s">
        <v>2</v>
      </c>
      <c r="D132" s="38">
        <v>0</v>
      </c>
      <c r="E132" s="38"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9">
        <v>0</v>
      </c>
      <c r="O132" s="39">
        <v>0</v>
      </c>
      <c r="P132" s="39">
        <v>0</v>
      </c>
      <c r="Q132" s="39">
        <v>0</v>
      </c>
      <c r="R132" s="39">
        <f t="shared" si="35"/>
        <v>0</v>
      </c>
      <c r="S132" s="40">
        <v>0</v>
      </c>
    </row>
    <row r="133" spans="1:19" s="13" customFormat="1" ht="30" x14ac:dyDescent="0.2">
      <c r="A133" s="20" t="s">
        <v>108</v>
      </c>
      <c r="B133" s="23" t="str">
        <f>'[1]1'!B133</f>
        <v>производство и поставка электрической мощности на оптовом рынке электрической энергии и мощности</v>
      </c>
      <c r="C133" s="22" t="s">
        <v>2</v>
      </c>
      <c r="D133" s="38">
        <v>0</v>
      </c>
      <c r="E133" s="38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>
        <v>0</v>
      </c>
      <c r="Q133" s="39">
        <v>0</v>
      </c>
      <c r="R133" s="39">
        <f t="shared" si="35"/>
        <v>0</v>
      </c>
      <c r="S133" s="40">
        <v>0</v>
      </c>
    </row>
    <row r="134" spans="1:19" s="13" customFormat="1" ht="30" x14ac:dyDescent="0.2">
      <c r="A134" s="20" t="s">
        <v>109</v>
      </c>
      <c r="B134" s="23" t="str">
        <f>'[1]1'!B134</f>
        <v>производство и поставка электрической энергии (мощности) на розничных рынках электрической энергии</v>
      </c>
      <c r="C134" s="22" t="s">
        <v>2</v>
      </c>
      <c r="D134" s="38">
        <v>0</v>
      </c>
      <c r="E134" s="38">
        <v>0</v>
      </c>
      <c r="F134" s="39">
        <v>0</v>
      </c>
      <c r="G134" s="39">
        <v>0</v>
      </c>
      <c r="H134" s="39">
        <v>0</v>
      </c>
      <c r="I134" s="39">
        <v>0</v>
      </c>
      <c r="J134" s="39">
        <v>0</v>
      </c>
      <c r="K134" s="39">
        <v>0</v>
      </c>
      <c r="L134" s="39">
        <v>0</v>
      </c>
      <c r="M134" s="39">
        <v>0</v>
      </c>
      <c r="N134" s="39">
        <v>0</v>
      </c>
      <c r="O134" s="39">
        <v>0</v>
      </c>
      <c r="P134" s="39">
        <v>0</v>
      </c>
      <c r="Q134" s="39">
        <v>0</v>
      </c>
      <c r="R134" s="39">
        <f t="shared" si="35"/>
        <v>0</v>
      </c>
      <c r="S134" s="40">
        <v>0</v>
      </c>
    </row>
    <row r="135" spans="1:19" s="13" customFormat="1" x14ac:dyDescent="0.2">
      <c r="A135" s="20" t="s">
        <v>110</v>
      </c>
      <c r="B135" s="23" t="str">
        <f>'[1]1'!B135</f>
        <v>Производство и поставка тепловой энергии (мощности);</v>
      </c>
      <c r="C135" s="22" t="s">
        <v>2</v>
      </c>
      <c r="D135" s="38">
        <v>0</v>
      </c>
      <c r="E135" s="38">
        <v>0</v>
      </c>
      <c r="F135" s="39">
        <v>0</v>
      </c>
      <c r="G135" s="39">
        <v>0</v>
      </c>
      <c r="H135" s="39">
        <v>0</v>
      </c>
      <c r="I135" s="39">
        <v>0</v>
      </c>
      <c r="J135" s="39">
        <v>0</v>
      </c>
      <c r="K135" s="39">
        <v>0</v>
      </c>
      <c r="L135" s="39">
        <v>0</v>
      </c>
      <c r="M135" s="39">
        <v>0</v>
      </c>
      <c r="N135" s="39">
        <v>0</v>
      </c>
      <c r="O135" s="39">
        <v>0</v>
      </c>
      <c r="P135" s="39">
        <v>0</v>
      </c>
      <c r="Q135" s="39">
        <v>0</v>
      </c>
      <c r="R135" s="39">
        <f t="shared" si="35"/>
        <v>0</v>
      </c>
      <c r="S135" s="40">
        <v>0</v>
      </c>
    </row>
    <row r="136" spans="1:19" s="13" customFormat="1" x14ac:dyDescent="0.2">
      <c r="A136" s="20" t="s">
        <v>111</v>
      </c>
      <c r="B136" s="23" t="str">
        <f>'[1]1'!B136</f>
        <v>Оказание услуг по передаче электрической энергии;</v>
      </c>
      <c r="C136" s="22" t="s">
        <v>2</v>
      </c>
      <c r="D136" s="38">
        <v>6.8853826136459029</v>
      </c>
      <c r="E136" s="38">
        <v>1.5835368128748952</v>
      </c>
      <c r="F136" s="39">
        <v>0</v>
      </c>
      <c r="G136" s="39">
        <v>0</v>
      </c>
      <c r="H136" s="39">
        <v>0</v>
      </c>
      <c r="I136" s="39">
        <v>0</v>
      </c>
      <c r="J136" s="39">
        <v>0</v>
      </c>
      <c r="K136" s="39">
        <v>0</v>
      </c>
      <c r="L136" s="39">
        <v>0</v>
      </c>
      <c r="M136" s="39">
        <v>0</v>
      </c>
      <c r="N136" s="39">
        <v>0</v>
      </c>
      <c r="O136" s="39">
        <v>0</v>
      </c>
      <c r="P136" s="39">
        <v>0</v>
      </c>
      <c r="Q136" s="39">
        <v>0</v>
      </c>
      <c r="R136" s="39">
        <f t="shared" si="35"/>
        <v>0</v>
      </c>
      <c r="S136" s="40">
        <v>0</v>
      </c>
    </row>
    <row r="137" spans="1:19" s="13" customFormat="1" x14ac:dyDescent="0.2">
      <c r="A137" s="20" t="s">
        <v>112</v>
      </c>
      <c r="B137" s="23" t="str">
        <f>'[1]1'!B137</f>
        <v>Оказание услуг по передаче тепловой энергии, теплоносителя;</v>
      </c>
      <c r="C137" s="22" t="s">
        <v>2</v>
      </c>
      <c r="D137" s="38">
        <v>0</v>
      </c>
      <c r="E137" s="38">
        <v>0</v>
      </c>
      <c r="F137" s="39">
        <v>0</v>
      </c>
      <c r="G137" s="39">
        <v>0</v>
      </c>
      <c r="H137" s="39">
        <v>0</v>
      </c>
      <c r="I137" s="39">
        <v>0</v>
      </c>
      <c r="J137" s="39">
        <v>0</v>
      </c>
      <c r="K137" s="39">
        <v>0</v>
      </c>
      <c r="L137" s="39">
        <v>0</v>
      </c>
      <c r="M137" s="39">
        <v>0</v>
      </c>
      <c r="N137" s="39">
        <v>0</v>
      </c>
      <c r="O137" s="39">
        <v>0</v>
      </c>
      <c r="P137" s="39">
        <v>0</v>
      </c>
      <c r="Q137" s="39">
        <v>0</v>
      </c>
      <c r="R137" s="39">
        <f t="shared" si="35"/>
        <v>0</v>
      </c>
      <c r="S137" s="40">
        <v>0</v>
      </c>
    </row>
    <row r="138" spans="1:19" s="13" customFormat="1" x14ac:dyDescent="0.2">
      <c r="A138" s="20" t="s">
        <v>113</v>
      </c>
      <c r="B138" s="23" t="str">
        <f>'[1]1'!B138</f>
        <v>Оказание услуг по технологическому присоединению;</v>
      </c>
      <c r="C138" s="22" t="s">
        <v>2</v>
      </c>
      <c r="D138" s="38">
        <v>0.29290133254294221</v>
      </c>
      <c r="E138" s="38">
        <v>0.1002030334917446</v>
      </c>
      <c r="F138" s="39">
        <v>33</v>
      </c>
      <c r="G138" s="39">
        <v>33</v>
      </c>
      <c r="H138" s="39">
        <v>33</v>
      </c>
      <c r="I138" s="39">
        <v>0</v>
      </c>
      <c r="J138" s="39">
        <v>33</v>
      </c>
      <c r="K138" s="39">
        <v>0</v>
      </c>
      <c r="L138" s="39">
        <v>33</v>
      </c>
      <c r="M138" s="39">
        <v>0</v>
      </c>
      <c r="N138" s="39">
        <v>33</v>
      </c>
      <c r="O138" s="39">
        <v>0</v>
      </c>
      <c r="P138" s="39">
        <v>33</v>
      </c>
      <c r="Q138" s="39">
        <v>0</v>
      </c>
      <c r="R138" s="39">
        <f t="shared" si="35"/>
        <v>165</v>
      </c>
      <c r="S138" s="40">
        <v>0</v>
      </c>
    </row>
    <row r="139" spans="1:19" s="13" customFormat="1" x14ac:dyDescent="0.2">
      <c r="A139" s="20" t="s">
        <v>114</v>
      </c>
      <c r="B139" s="23" t="str">
        <f>'[1]1'!B139</f>
        <v>Реализация электрической энергии и мощности;</v>
      </c>
      <c r="C139" s="22" t="s">
        <v>2</v>
      </c>
      <c r="D139" s="38">
        <v>12.903090805957438</v>
      </c>
      <c r="E139" s="38">
        <v>3.1718929726398781</v>
      </c>
      <c r="F139" s="39">
        <v>1</v>
      </c>
      <c r="G139" s="39">
        <v>1</v>
      </c>
      <c r="H139" s="39">
        <v>1</v>
      </c>
      <c r="I139" s="39">
        <v>0</v>
      </c>
      <c r="J139" s="39">
        <v>1</v>
      </c>
      <c r="K139" s="39">
        <v>0</v>
      </c>
      <c r="L139" s="39">
        <v>1</v>
      </c>
      <c r="M139" s="39">
        <v>0</v>
      </c>
      <c r="N139" s="39">
        <v>1</v>
      </c>
      <c r="O139" s="39">
        <v>0</v>
      </c>
      <c r="P139" s="39">
        <v>1</v>
      </c>
      <c r="Q139" s="39">
        <v>0</v>
      </c>
      <c r="R139" s="39">
        <f t="shared" si="35"/>
        <v>5</v>
      </c>
      <c r="S139" s="40">
        <v>0</v>
      </c>
    </row>
    <row r="140" spans="1:19" s="13" customFormat="1" x14ac:dyDescent="0.2">
      <c r="A140" s="20" t="s">
        <v>115</v>
      </c>
      <c r="B140" s="23" t="str">
        <f>'[1]1'!B140</f>
        <v>Реализации тепловой энергии (мощности);</v>
      </c>
      <c r="C140" s="22" t="s">
        <v>2</v>
      </c>
      <c r="D140" s="38">
        <v>0</v>
      </c>
      <c r="E140" s="38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>
        <v>0</v>
      </c>
      <c r="O140" s="39">
        <v>0</v>
      </c>
      <c r="P140" s="39">
        <v>0</v>
      </c>
      <c r="Q140" s="39">
        <v>0</v>
      </c>
      <c r="R140" s="39">
        <f t="shared" si="35"/>
        <v>0</v>
      </c>
      <c r="S140" s="40">
        <v>0</v>
      </c>
    </row>
    <row r="141" spans="1:19" s="13" customFormat="1" ht="30" x14ac:dyDescent="0.2">
      <c r="A141" s="20" t="s">
        <v>116</v>
      </c>
      <c r="B141" s="23" t="str">
        <f>'[1]1'!B141</f>
        <v>Оказание услуг по оперативно-диспетчерскому управлению в электроэнергетике всего, в том числе:</v>
      </c>
      <c r="C141" s="22" t="s">
        <v>2</v>
      </c>
      <c r="D141" s="38">
        <v>0</v>
      </c>
      <c r="E141" s="38">
        <v>0</v>
      </c>
      <c r="F141" s="39">
        <v>0</v>
      </c>
      <c r="G141" s="39">
        <v>0</v>
      </c>
      <c r="H141" s="39">
        <v>0</v>
      </c>
      <c r="I141" s="39">
        <v>0</v>
      </c>
      <c r="J141" s="39">
        <v>0</v>
      </c>
      <c r="K141" s="39">
        <v>0</v>
      </c>
      <c r="L141" s="39">
        <v>0</v>
      </c>
      <c r="M141" s="39">
        <v>0</v>
      </c>
      <c r="N141" s="39">
        <v>0</v>
      </c>
      <c r="O141" s="39">
        <v>0</v>
      </c>
      <c r="P141" s="39">
        <v>0</v>
      </c>
      <c r="Q141" s="39">
        <v>0</v>
      </c>
      <c r="R141" s="39">
        <f t="shared" si="35"/>
        <v>0</v>
      </c>
      <c r="S141" s="40">
        <v>0</v>
      </c>
    </row>
    <row r="142" spans="1:19" s="13" customFormat="1" x14ac:dyDescent="0.2">
      <c r="A142" s="20" t="s">
        <v>117</v>
      </c>
      <c r="B142" s="23" t="str">
        <f>'[1]1'!B142</f>
        <v>в части управления технологическими режимами</v>
      </c>
      <c r="C142" s="22" t="s">
        <v>2</v>
      </c>
      <c r="D142" s="38">
        <v>0</v>
      </c>
      <c r="E142" s="38">
        <v>0</v>
      </c>
      <c r="F142" s="39">
        <v>0</v>
      </c>
      <c r="G142" s="39">
        <v>0</v>
      </c>
      <c r="H142" s="39">
        <v>0</v>
      </c>
      <c r="I142" s="39">
        <v>0</v>
      </c>
      <c r="J142" s="39">
        <v>0</v>
      </c>
      <c r="K142" s="39">
        <v>0</v>
      </c>
      <c r="L142" s="39">
        <v>0</v>
      </c>
      <c r="M142" s="39">
        <v>0</v>
      </c>
      <c r="N142" s="39">
        <v>0</v>
      </c>
      <c r="O142" s="39">
        <v>0</v>
      </c>
      <c r="P142" s="39">
        <v>0</v>
      </c>
      <c r="Q142" s="39">
        <v>0</v>
      </c>
      <c r="R142" s="39">
        <f t="shared" si="35"/>
        <v>0</v>
      </c>
      <c r="S142" s="40">
        <v>0</v>
      </c>
    </row>
    <row r="143" spans="1:19" s="13" customFormat="1" x14ac:dyDescent="0.2">
      <c r="A143" s="20" t="s">
        <v>118</v>
      </c>
      <c r="B143" s="23" t="str">
        <f>'[1]1'!B143</f>
        <v>в части обеспечения надежности</v>
      </c>
      <c r="C143" s="22" t="s">
        <v>2</v>
      </c>
      <c r="D143" s="38">
        <v>0</v>
      </c>
      <c r="E143" s="38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9">
        <v>0</v>
      </c>
      <c r="O143" s="39">
        <v>0</v>
      </c>
      <c r="P143" s="39">
        <v>0</v>
      </c>
      <c r="Q143" s="39">
        <v>0</v>
      </c>
      <c r="R143" s="39">
        <f t="shared" si="35"/>
        <v>0</v>
      </c>
      <c r="S143" s="40">
        <v>0</v>
      </c>
    </row>
    <row r="144" spans="1:19" s="13" customFormat="1" x14ac:dyDescent="0.2">
      <c r="A144" s="20" t="s">
        <v>119</v>
      </c>
      <c r="B144" s="23" t="str">
        <f>'[1]1'!B144</f>
        <v>Прочая деятельность;</v>
      </c>
      <c r="C144" s="22" t="s">
        <v>2</v>
      </c>
      <c r="D144" s="38">
        <v>4.5625247853716647E-2</v>
      </c>
      <c r="E144" s="38">
        <v>6.31518099348145E-3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39">
        <v>0</v>
      </c>
      <c r="O144" s="39">
        <v>0</v>
      </c>
      <c r="P144" s="39">
        <v>0</v>
      </c>
      <c r="Q144" s="39">
        <v>0</v>
      </c>
      <c r="R144" s="39">
        <f t="shared" si="35"/>
        <v>0</v>
      </c>
      <c r="S144" s="40">
        <v>0</v>
      </c>
    </row>
    <row r="145" spans="1:19" s="13" customFormat="1" x14ac:dyDescent="0.2">
      <c r="A145" s="20" t="s">
        <v>120</v>
      </c>
      <c r="B145" s="23" t="str">
        <f>'[1]1'!B145</f>
        <v>Чистая прибыль (убыток) всего, в том числе:</v>
      </c>
      <c r="C145" s="22" t="s">
        <v>2</v>
      </c>
      <c r="D145" s="38">
        <v>-56.363740211471701</v>
      </c>
      <c r="E145" s="38">
        <v>-21.769575109998865</v>
      </c>
      <c r="F145" s="39">
        <v>146.14054000000021</v>
      </c>
      <c r="G145" s="39">
        <v>146.14054000000021</v>
      </c>
      <c r="H145" s="39">
        <f>H115-H130</f>
        <v>393.23565041967998</v>
      </c>
      <c r="I145" s="39">
        <v>0</v>
      </c>
      <c r="J145" s="39">
        <f t="shared" ref="J145:P145" si="37">J115-J130</f>
        <v>247.08514043646704</v>
      </c>
      <c r="K145" s="39">
        <v>0</v>
      </c>
      <c r="L145" s="39">
        <f t="shared" si="37"/>
        <v>247.50270605392546</v>
      </c>
      <c r="M145" s="39">
        <v>0</v>
      </c>
      <c r="N145" s="39">
        <f t="shared" si="37"/>
        <v>247.72225429608301</v>
      </c>
      <c r="O145" s="39">
        <v>0</v>
      </c>
      <c r="P145" s="39">
        <f t="shared" si="37"/>
        <v>-3589.2008955320744</v>
      </c>
      <c r="Q145" s="39">
        <v>0</v>
      </c>
      <c r="R145" s="39">
        <f t="shared" si="35"/>
        <v>-2453.6551443259186</v>
      </c>
      <c r="S145" s="40">
        <v>0</v>
      </c>
    </row>
    <row r="146" spans="1:19" s="13" customFormat="1" ht="30" x14ac:dyDescent="0.2">
      <c r="A146" s="20" t="s">
        <v>121</v>
      </c>
      <c r="B146" s="23" t="str">
        <f>'[1]1'!B146</f>
        <v xml:space="preserve">Производство и поставка электрической энергии и мощности всего, в том числе: </v>
      </c>
      <c r="C146" s="22" t="s">
        <v>2</v>
      </c>
      <c r="D146" s="38">
        <v>0</v>
      </c>
      <c r="E146" s="38">
        <v>0</v>
      </c>
      <c r="F146" s="39">
        <v>0</v>
      </c>
      <c r="G146" s="39">
        <v>0</v>
      </c>
      <c r="H146" s="39">
        <v>0</v>
      </c>
      <c r="I146" s="39">
        <v>0</v>
      </c>
      <c r="J146" s="39">
        <v>0</v>
      </c>
      <c r="K146" s="39">
        <v>0</v>
      </c>
      <c r="L146" s="39">
        <v>0</v>
      </c>
      <c r="M146" s="39">
        <v>0</v>
      </c>
      <c r="N146" s="39">
        <v>0</v>
      </c>
      <c r="O146" s="39">
        <v>0</v>
      </c>
      <c r="P146" s="39">
        <v>0</v>
      </c>
      <c r="Q146" s="39">
        <v>0</v>
      </c>
      <c r="R146" s="39">
        <f t="shared" si="35"/>
        <v>0</v>
      </c>
      <c r="S146" s="40">
        <v>0</v>
      </c>
    </row>
    <row r="147" spans="1:19" s="13" customFormat="1" ht="30" x14ac:dyDescent="0.2">
      <c r="A147" s="20" t="s">
        <v>122</v>
      </c>
      <c r="B147" s="23" t="str">
        <f>'[1]1'!B147</f>
        <v>производство и поставка электрической энергии на оптовом рынке электрической энергии и мощности</v>
      </c>
      <c r="C147" s="22" t="s">
        <v>2</v>
      </c>
      <c r="D147" s="38">
        <v>0</v>
      </c>
      <c r="E147" s="38">
        <v>0</v>
      </c>
      <c r="F147" s="39">
        <v>0</v>
      </c>
      <c r="G147" s="39">
        <v>0</v>
      </c>
      <c r="H147" s="39">
        <v>0</v>
      </c>
      <c r="I147" s="39">
        <v>0</v>
      </c>
      <c r="J147" s="39">
        <v>0</v>
      </c>
      <c r="K147" s="39">
        <v>0</v>
      </c>
      <c r="L147" s="39">
        <v>0</v>
      </c>
      <c r="M147" s="39">
        <v>0</v>
      </c>
      <c r="N147" s="39">
        <v>0</v>
      </c>
      <c r="O147" s="39">
        <v>0</v>
      </c>
      <c r="P147" s="39">
        <v>0</v>
      </c>
      <c r="Q147" s="39">
        <v>0</v>
      </c>
      <c r="R147" s="39">
        <f t="shared" si="35"/>
        <v>0</v>
      </c>
      <c r="S147" s="40">
        <v>0</v>
      </c>
    </row>
    <row r="148" spans="1:19" s="13" customFormat="1" ht="30" x14ac:dyDescent="0.2">
      <c r="A148" s="20" t="s">
        <v>123</v>
      </c>
      <c r="B148" s="23" t="str">
        <f>'[1]1'!B148</f>
        <v>производство и поставка электрической мощности на оптовом рынке электрической энергии и мощности</v>
      </c>
      <c r="C148" s="22" t="s">
        <v>2</v>
      </c>
      <c r="D148" s="38">
        <v>0</v>
      </c>
      <c r="E148" s="38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9">
        <v>0</v>
      </c>
      <c r="O148" s="39">
        <v>0</v>
      </c>
      <c r="P148" s="39">
        <v>0</v>
      </c>
      <c r="Q148" s="39">
        <v>0</v>
      </c>
      <c r="R148" s="39">
        <f t="shared" si="35"/>
        <v>0</v>
      </c>
      <c r="S148" s="40">
        <v>0</v>
      </c>
    </row>
    <row r="149" spans="1:19" s="13" customFormat="1" ht="30" x14ac:dyDescent="0.2">
      <c r="A149" s="20" t="s">
        <v>124</v>
      </c>
      <c r="B149" s="23" t="str">
        <f>'[1]1'!B149</f>
        <v>производство и поставка электрической энергии (мощности) на розничных рынках электрической энергии</v>
      </c>
      <c r="C149" s="22" t="s">
        <v>2</v>
      </c>
      <c r="D149" s="38">
        <v>0</v>
      </c>
      <c r="E149" s="38">
        <v>0</v>
      </c>
      <c r="F149" s="39">
        <v>0</v>
      </c>
      <c r="G149" s="39">
        <v>0</v>
      </c>
      <c r="H149" s="39">
        <v>0</v>
      </c>
      <c r="I149" s="39">
        <v>0</v>
      </c>
      <c r="J149" s="39">
        <v>0</v>
      </c>
      <c r="K149" s="39">
        <v>0</v>
      </c>
      <c r="L149" s="39">
        <v>0</v>
      </c>
      <c r="M149" s="39">
        <v>0</v>
      </c>
      <c r="N149" s="39">
        <v>0</v>
      </c>
      <c r="O149" s="39">
        <v>0</v>
      </c>
      <c r="P149" s="39">
        <v>0</v>
      </c>
      <c r="Q149" s="39">
        <v>0</v>
      </c>
      <c r="R149" s="39">
        <f t="shared" si="35"/>
        <v>0</v>
      </c>
      <c r="S149" s="40">
        <v>0</v>
      </c>
    </row>
    <row r="150" spans="1:19" s="13" customFormat="1" x14ac:dyDescent="0.2">
      <c r="A150" s="20" t="s">
        <v>125</v>
      </c>
      <c r="B150" s="23" t="str">
        <f>'[1]1'!B150</f>
        <v>Производство и поставка тепловой энергии (мощности)</v>
      </c>
      <c r="C150" s="22" t="s">
        <v>2</v>
      </c>
      <c r="D150" s="38">
        <v>0</v>
      </c>
      <c r="E150" s="38">
        <v>0</v>
      </c>
      <c r="F150" s="39">
        <v>0</v>
      </c>
      <c r="G150" s="39">
        <v>0</v>
      </c>
      <c r="H150" s="39">
        <v>0</v>
      </c>
      <c r="I150" s="39">
        <v>0</v>
      </c>
      <c r="J150" s="39">
        <v>0</v>
      </c>
      <c r="K150" s="39">
        <v>0</v>
      </c>
      <c r="L150" s="39">
        <v>0</v>
      </c>
      <c r="M150" s="39">
        <v>0</v>
      </c>
      <c r="N150" s="39">
        <v>0</v>
      </c>
      <c r="O150" s="39">
        <v>0</v>
      </c>
      <c r="P150" s="39">
        <v>0</v>
      </c>
      <c r="Q150" s="39">
        <v>0</v>
      </c>
      <c r="R150" s="39">
        <f t="shared" si="35"/>
        <v>0</v>
      </c>
      <c r="S150" s="40">
        <v>0</v>
      </c>
    </row>
    <row r="151" spans="1:19" s="13" customFormat="1" x14ac:dyDescent="0.2">
      <c r="A151" s="20" t="s">
        <v>126</v>
      </c>
      <c r="B151" s="23" t="str">
        <f>'[1]1'!B151</f>
        <v>Оказание услуг по передаче электрической энергии</v>
      </c>
      <c r="C151" s="22" t="s">
        <v>2</v>
      </c>
      <c r="D151" s="38">
        <v>9.5561625633638059</v>
      </c>
      <c r="E151" s="38">
        <v>17.901199492876149</v>
      </c>
      <c r="F151" s="39">
        <v>-64.859459999999785</v>
      </c>
      <c r="G151" s="39">
        <v>-64.859459999999785</v>
      </c>
      <c r="H151" s="39">
        <v>-64.859459999999785</v>
      </c>
      <c r="I151" s="39">
        <v>0</v>
      </c>
      <c r="J151" s="39">
        <v>-64.859459999999785</v>
      </c>
      <c r="K151" s="39">
        <v>0</v>
      </c>
      <c r="L151" s="39">
        <v>-64.859459999999785</v>
      </c>
      <c r="M151" s="39">
        <v>0</v>
      </c>
      <c r="N151" s="39">
        <v>-64.859459999999785</v>
      </c>
      <c r="O151" s="39">
        <v>0</v>
      </c>
      <c r="P151" s="39">
        <v>-64.859459999999785</v>
      </c>
      <c r="Q151" s="39">
        <v>0</v>
      </c>
      <c r="R151" s="39">
        <f t="shared" si="35"/>
        <v>-324.29729999999893</v>
      </c>
      <c r="S151" s="40">
        <v>0</v>
      </c>
    </row>
    <row r="152" spans="1:19" s="13" customFormat="1" x14ac:dyDescent="0.2">
      <c r="A152" s="20" t="s">
        <v>127</v>
      </c>
      <c r="B152" s="23" t="str">
        <f>'[1]1'!B152</f>
        <v>Оказание услуг по передаче тепловой энергии, теплоносителя</v>
      </c>
      <c r="C152" s="22" t="s">
        <v>2</v>
      </c>
      <c r="D152" s="38">
        <v>0</v>
      </c>
      <c r="E152" s="38">
        <v>0</v>
      </c>
      <c r="F152" s="39">
        <v>0</v>
      </c>
      <c r="G152" s="39">
        <v>0</v>
      </c>
      <c r="H152" s="39">
        <v>0</v>
      </c>
      <c r="I152" s="39">
        <v>0</v>
      </c>
      <c r="J152" s="39">
        <v>0</v>
      </c>
      <c r="K152" s="39">
        <v>0</v>
      </c>
      <c r="L152" s="39">
        <v>0</v>
      </c>
      <c r="M152" s="39">
        <v>0</v>
      </c>
      <c r="N152" s="39">
        <v>0</v>
      </c>
      <c r="O152" s="39">
        <v>0</v>
      </c>
      <c r="P152" s="39">
        <v>0</v>
      </c>
      <c r="Q152" s="39">
        <v>0</v>
      </c>
      <c r="R152" s="39">
        <f t="shared" si="35"/>
        <v>0</v>
      </c>
      <c r="S152" s="40">
        <v>0</v>
      </c>
    </row>
    <row r="153" spans="1:19" s="13" customFormat="1" x14ac:dyDescent="0.2">
      <c r="A153" s="20" t="s">
        <v>128</v>
      </c>
      <c r="B153" s="23" t="str">
        <f>'[1]1'!B153</f>
        <v>Оказание услуг по технологическому присоединению</v>
      </c>
      <c r="C153" s="22" t="s">
        <v>2</v>
      </c>
      <c r="D153" s="38">
        <v>-58.78599520541156</v>
      </c>
      <c r="E153" s="38">
        <v>-45.79457290650825</v>
      </c>
      <c r="F153" s="39">
        <v>206.11</v>
      </c>
      <c r="G153" s="39">
        <v>206.11</v>
      </c>
      <c r="H153" s="39">
        <v>206.11</v>
      </c>
      <c r="I153" s="39">
        <v>0</v>
      </c>
      <c r="J153" s="39">
        <v>206.11</v>
      </c>
      <c r="K153" s="39">
        <v>0</v>
      </c>
      <c r="L153" s="39">
        <v>206.11</v>
      </c>
      <c r="M153" s="39">
        <v>0</v>
      </c>
      <c r="N153" s="39">
        <v>206.11</v>
      </c>
      <c r="O153" s="39">
        <v>0</v>
      </c>
      <c r="P153" s="39">
        <v>206.11</v>
      </c>
      <c r="Q153" s="39">
        <v>0</v>
      </c>
      <c r="R153" s="39">
        <f t="shared" si="35"/>
        <v>1030.5500000000002</v>
      </c>
      <c r="S153" s="40">
        <v>0</v>
      </c>
    </row>
    <row r="154" spans="1:19" s="13" customFormat="1" x14ac:dyDescent="0.2">
      <c r="A154" s="20" t="s">
        <v>129</v>
      </c>
      <c r="B154" s="23" t="str">
        <f>'[1]1'!B154</f>
        <v>Реализация электрической энергии и мощности</v>
      </c>
      <c r="C154" s="22" t="s">
        <v>2</v>
      </c>
      <c r="D154" s="38">
        <v>-8.7081573172776618</v>
      </c>
      <c r="E154" s="38">
        <v>6.117483122639845</v>
      </c>
      <c r="F154" s="39">
        <v>4.8899999999999864</v>
      </c>
      <c r="G154" s="39">
        <v>4.8899999999999864</v>
      </c>
      <c r="H154" s="39">
        <v>4.8899999999999864</v>
      </c>
      <c r="I154" s="39">
        <v>0</v>
      </c>
      <c r="J154" s="39">
        <v>4.8899999999999864</v>
      </c>
      <c r="K154" s="39">
        <v>0</v>
      </c>
      <c r="L154" s="39">
        <v>4.8899999999999864</v>
      </c>
      <c r="M154" s="39">
        <v>0</v>
      </c>
      <c r="N154" s="39">
        <v>4.8899999999999864</v>
      </c>
      <c r="O154" s="39">
        <v>0</v>
      </c>
      <c r="P154" s="39">
        <v>4.8899999999999864</v>
      </c>
      <c r="Q154" s="39">
        <v>0</v>
      </c>
      <c r="R154" s="39">
        <f t="shared" si="35"/>
        <v>24.449999999999932</v>
      </c>
      <c r="S154" s="40">
        <v>0</v>
      </c>
    </row>
    <row r="155" spans="1:19" s="13" customFormat="1" x14ac:dyDescent="0.2">
      <c r="A155" s="20" t="s">
        <v>130</v>
      </c>
      <c r="B155" s="23" t="str">
        <f>'[1]1'!B155</f>
        <v>Реализации тепловой энергии (мощности)</v>
      </c>
      <c r="C155" s="22" t="s">
        <v>2</v>
      </c>
      <c r="D155" s="38">
        <v>0</v>
      </c>
      <c r="E155" s="38">
        <v>0</v>
      </c>
      <c r="F155" s="38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  <c r="N155" s="39">
        <v>0</v>
      </c>
      <c r="O155" s="39">
        <v>0</v>
      </c>
      <c r="P155" s="39">
        <v>0</v>
      </c>
      <c r="Q155" s="39">
        <v>0</v>
      </c>
      <c r="R155" s="39">
        <f t="shared" si="35"/>
        <v>0</v>
      </c>
      <c r="S155" s="40">
        <v>0</v>
      </c>
    </row>
    <row r="156" spans="1:19" s="13" customFormat="1" ht="30" x14ac:dyDescent="0.2">
      <c r="A156" s="20" t="s">
        <v>131</v>
      </c>
      <c r="B156" s="23" t="str">
        <f>'[1]1'!B156</f>
        <v>Оказание услуг по оперативно-диспетчерскому управлению в электроэнергетике всего, в том числе:</v>
      </c>
      <c r="C156" s="22" t="s">
        <v>2</v>
      </c>
      <c r="D156" s="38">
        <v>0</v>
      </c>
      <c r="E156" s="38">
        <v>0</v>
      </c>
      <c r="F156" s="38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>
        <v>0</v>
      </c>
      <c r="O156" s="39">
        <v>0</v>
      </c>
      <c r="P156" s="39">
        <v>0</v>
      </c>
      <c r="Q156" s="39">
        <v>0</v>
      </c>
      <c r="R156" s="39">
        <f t="shared" si="35"/>
        <v>0</v>
      </c>
      <c r="S156" s="40">
        <v>0</v>
      </c>
    </row>
    <row r="157" spans="1:19" s="13" customFormat="1" x14ac:dyDescent="0.2">
      <c r="A157" s="20" t="s">
        <v>132</v>
      </c>
      <c r="B157" s="23" t="str">
        <f>'[1]1'!B157</f>
        <v xml:space="preserve">в части управления технологическими режимами </v>
      </c>
      <c r="C157" s="22" t="s">
        <v>2</v>
      </c>
      <c r="D157" s="38">
        <v>0</v>
      </c>
      <c r="E157" s="38">
        <v>0</v>
      </c>
      <c r="F157" s="38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0</v>
      </c>
      <c r="N157" s="39">
        <v>0</v>
      </c>
      <c r="O157" s="39">
        <v>0</v>
      </c>
      <c r="P157" s="39">
        <v>0</v>
      </c>
      <c r="Q157" s="39">
        <v>0</v>
      </c>
      <c r="R157" s="39">
        <f t="shared" si="35"/>
        <v>0</v>
      </c>
      <c r="S157" s="40">
        <v>0</v>
      </c>
    </row>
    <row r="158" spans="1:19" s="13" customFormat="1" x14ac:dyDescent="0.2">
      <c r="A158" s="20" t="s">
        <v>133</v>
      </c>
      <c r="B158" s="23" t="str">
        <f>'[1]1'!B158</f>
        <v>в части обеспечения надежности</v>
      </c>
      <c r="C158" s="22" t="s">
        <v>2</v>
      </c>
      <c r="D158" s="38">
        <v>0</v>
      </c>
      <c r="E158" s="38">
        <v>0</v>
      </c>
      <c r="F158" s="38">
        <v>0</v>
      </c>
      <c r="G158" s="39">
        <v>0</v>
      </c>
      <c r="H158" s="39">
        <v>0</v>
      </c>
      <c r="I158" s="39">
        <v>0</v>
      </c>
      <c r="J158" s="39">
        <v>0</v>
      </c>
      <c r="K158" s="39">
        <v>0</v>
      </c>
      <c r="L158" s="39">
        <v>0</v>
      </c>
      <c r="M158" s="39">
        <v>0</v>
      </c>
      <c r="N158" s="39">
        <v>0</v>
      </c>
      <c r="O158" s="39">
        <v>0</v>
      </c>
      <c r="P158" s="39">
        <v>0</v>
      </c>
      <c r="Q158" s="39">
        <v>0</v>
      </c>
      <c r="R158" s="39">
        <f t="shared" si="35"/>
        <v>0</v>
      </c>
      <c r="S158" s="40">
        <v>0</v>
      </c>
    </row>
    <row r="159" spans="1:19" s="13" customFormat="1" x14ac:dyDescent="0.2">
      <c r="A159" s="20" t="s">
        <v>134</v>
      </c>
      <c r="B159" s="23" t="str">
        <f>'[1]1'!B159</f>
        <v>Прочая деятельность</v>
      </c>
      <c r="C159" s="22" t="s">
        <v>2</v>
      </c>
      <c r="D159" s="38">
        <v>1.5742497478537165</v>
      </c>
      <c r="E159" s="38">
        <v>6.31518099348145E-3</v>
      </c>
      <c r="F159" s="39">
        <v>0</v>
      </c>
      <c r="G159" s="39">
        <v>0</v>
      </c>
      <c r="H159" s="39">
        <v>0</v>
      </c>
      <c r="I159" s="39">
        <v>0</v>
      </c>
      <c r="J159" s="39">
        <v>0</v>
      </c>
      <c r="K159" s="39">
        <v>0</v>
      </c>
      <c r="L159" s="39">
        <v>0</v>
      </c>
      <c r="M159" s="39">
        <v>0</v>
      </c>
      <c r="N159" s="39">
        <v>0</v>
      </c>
      <c r="O159" s="39">
        <v>0</v>
      </c>
      <c r="P159" s="39">
        <v>0</v>
      </c>
      <c r="Q159" s="39">
        <v>0</v>
      </c>
      <c r="R159" s="39">
        <f t="shared" si="35"/>
        <v>0</v>
      </c>
      <c r="S159" s="40">
        <v>0</v>
      </c>
    </row>
    <row r="160" spans="1:19" s="13" customFormat="1" x14ac:dyDescent="0.2">
      <c r="A160" s="20" t="s">
        <v>135</v>
      </c>
      <c r="B160" s="23" t="str">
        <f>'[1]1'!B160</f>
        <v>Направления использования чистой прибыли</v>
      </c>
      <c r="C160" s="22" t="s">
        <v>2</v>
      </c>
      <c r="D160" s="38">
        <v>0</v>
      </c>
      <c r="E160" s="38">
        <v>0</v>
      </c>
      <c r="F160" s="38">
        <v>0</v>
      </c>
      <c r="G160" s="38">
        <v>0</v>
      </c>
      <c r="H160" s="38">
        <v>0</v>
      </c>
      <c r="I160" s="39">
        <v>0</v>
      </c>
      <c r="J160" s="38">
        <v>0</v>
      </c>
      <c r="K160" s="39">
        <v>0</v>
      </c>
      <c r="L160" s="38">
        <v>0</v>
      </c>
      <c r="M160" s="39">
        <v>0</v>
      </c>
      <c r="N160" s="38">
        <v>0</v>
      </c>
      <c r="O160" s="39">
        <v>0</v>
      </c>
      <c r="P160" s="38">
        <v>0</v>
      </c>
      <c r="Q160" s="39">
        <v>0</v>
      </c>
      <c r="R160" s="38">
        <v>0</v>
      </c>
      <c r="S160" s="40">
        <v>0</v>
      </c>
    </row>
    <row r="161" spans="1:20" s="13" customFormat="1" x14ac:dyDescent="0.2">
      <c r="A161" s="20" t="s">
        <v>136</v>
      </c>
      <c r="B161" s="23" t="str">
        <f>'[1]1'!B161</f>
        <v>На инвестиции</v>
      </c>
      <c r="C161" s="22" t="s">
        <v>2</v>
      </c>
      <c r="D161" s="38">
        <v>0</v>
      </c>
      <c r="E161" s="38">
        <v>0</v>
      </c>
      <c r="F161" s="38">
        <v>0</v>
      </c>
      <c r="G161" s="38">
        <v>0</v>
      </c>
      <c r="H161" s="38">
        <v>0</v>
      </c>
      <c r="I161" s="39">
        <v>0</v>
      </c>
      <c r="J161" s="38">
        <v>0</v>
      </c>
      <c r="K161" s="39">
        <v>0</v>
      </c>
      <c r="L161" s="38">
        <v>0</v>
      </c>
      <c r="M161" s="39">
        <v>0</v>
      </c>
      <c r="N161" s="38">
        <v>0</v>
      </c>
      <c r="O161" s="39">
        <v>0</v>
      </c>
      <c r="P161" s="38">
        <v>0</v>
      </c>
      <c r="Q161" s="39">
        <v>0</v>
      </c>
      <c r="R161" s="38">
        <v>0</v>
      </c>
      <c r="S161" s="40">
        <v>0</v>
      </c>
    </row>
    <row r="162" spans="1:20" s="13" customFormat="1" x14ac:dyDescent="0.2">
      <c r="A162" s="20" t="s">
        <v>137</v>
      </c>
      <c r="B162" s="23" t="str">
        <f>'[1]1'!B162</f>
        <v>Резервный фонд</v>
      </c>
      <c r="C162" s="22" t="s">
        <v>2</v>
      </c>
      <c r="D162" s="38">
        <v>0</v>
      </c>
      <c r="E162" s="38">
        <v>0</v>
      </c>
      <c r="F162" s="38">
        <v>0</v>
      </c>
      <c r="G162" s="38">
        <v>0</v>
      </c>
      <c r="H162" s="38">
        <v>0</v>
      </c>
      <c r="I162" s="39">
        <v>0</v>
      </c>
      <c r="J162" s="38">
        <v>0</v>
      </c>
      <c r="K162" s="39">
        <v>0</v>
      </c>
      <c r="L162" s="38">
        <v>0</v>
      </c>
      <c r="M162" s="39">
        <v>0</v>
      </c>
      <c r="N162" s="38">
        <v>0</v>
      </c>
      <c r="O162" s="39">
        <v>0</v>
      </c>
      <c r="P162" s="38">
        <v>0</v>
      </c>
      <c r="Q162" s="39">
        <v>0</v>
      </c>
      <c r="R162" s="38">
        <v>0</v>
      </c>
      <c r="S162" s="40">
        <v>0</v>
      </c>
    </row>
    <row r="163" spans="1:20" s="13" customFormat="1" x14ac:dyDescent="0.2">
      <c r="A163" s="20" t="s">
        <v>138</v>
      </c>
      <c r="B163" s="23" t="str">
        <f>'[1]1'!B163</f>
        <v>Выплата дивидендов</v>
      </c>
      <c r="C163" s="22" t="s">
        <v>2</v>
      </c>
      <c r="D163" s="38">
        <v>0</v>
      </c>
      <c r="E163" s="38">
        <v>0</v>
      </c>
      <c r="F163" s="38">
        <v>0</v>
      </c>
      <c r="G163" s="38">
        <v>0</v>
      </c>
      <c r="H163" s="38">
        <v>0</v>
      </c>
      <c r="I163" s="39">
        <v>0</v>
      </c>
      <c r="J163" s="38">
        <v>0</v>
      </c>
      <c r="K163" s="39">
        <v>0</v>
      </c>
      <c r="L163" s="38">
        <v>0</v>
      </c>
      <c r="M163" s="39">
        <v>0</v>
      </c>
      <c r="N163" s="38">
        <v>0</v>
      </c>
      <c r="O163" s="39">
        <v>0</v>
      </c>
      <c r="P163" s="38">
        <v>0</v>
      </c>
      <c r="Q163" s="39">
        <v>0</v>
      </c>
      <c r="R163" s="38">
        <v>0</v>
      </c>
      <c r="S163" s="40">
        <v>0</v>
      </c>
    </row>
    <row r="164" spans="1:20" s="13" customFormat="1" x14ac:dyDescent="0.2">
      <c r="A164" s="20" t="s">
        <v>139</v>
      </c>
      <c r="B164" s="23" t="str">
        <f>'[1]1'!B164</f>
        <v>Остаток на развитие</v>
      </c>
      <c r="C164" s="22" t="s">
        <v>2</v>
      </c>
      <c r="D164" s="38">
        <v>0</v>
      </c>
      <c r="E164" s="38">
        <v>0</v>
      </c>
      <c r="F164" s="38">
        <v>0</v>
      </c>
      <c r="G164" s="38">
        <v>0</v>
      </c>
      <c r="H164" s="38">
        <v>0</v>
      </c>
      <c r="I164" s="39">
        <v>0</v>
      </c>
      <c r="J164" s="38">
        <v>0</v>
      </c>
      <c r="K164" s="39">
        <v>0</v>
      </c>
      <c r="L164" s="38">
        <v>0</v>
      </c>
      <c r="M164" s="39">
        <v>0</v>
      </c>
      <c r="N164" s="38">
        <v>0</v>
      </c>
      <c r="O164" s="39">
        <v>0</v>
      </c>
      <c r="P164" s="38">
        <v>0</v>
      </c>
      <c r="Q164" s="39">
        <v>0</v>
      </c>
      <c r="R164" s="38">
        <v>0</v>
      </c>
      <c r="S164" s="40">
        <v>0</v>
      </c>
    </row>
    <row r="165" spans="1:20" s="13" customFormat="1" x14ac:dyDescent="0.2">
      <c r="A165" s="20" t="s">
        <v>140</v>
      </c>
      <c r="B165" s="23" t="str">
        <f>'[1]1'!B165</f>
        <v>Иные сведения:</v>
      </c>
      <c r="C165" s="22" t="s">
        <v>298</v>
      </c>
      <c r="D165" s="38">
        <v>0</v>
      </c>
      <c r="E165" s="38">
        <v>0</v>
      </c>
      <c r="F165" s="38">
        <v>0</v>
      </c>
      <c r="G165" s="38">
        <v>0</v>
      </c>
      <c r="H165" s="38">
        <v>0</v>
      </c>
      <c r="I165" s="39">
        <v>0</v>
      </c>
      <c r="J165" s="38">
        <v>0</v>
      </c>
      <c r="K165" s="39">
        <v>0</v>
      </c>
      <c r="L165" s="38">
        <v>0</v>
      </c>
      <c r="M165" s="39">
        <v>0</v>
      </c>
      <c r="N165" s="38">
        <v>0</v>
      </c>
      <c r="O165" s="39">
        <v>0</v>
      </c>
      <c r="P165" s="38">
        <v>0</v>
      </c>
      <c r="Q165" s="39">
        <v>0</v>
      </c>
      <c r="R165" s="38">
        <v>0</v>
      </c>
      <c r="S165" s="40">
        <v>0</v>
      </c>
      <c r="T165" s="13" t="s">
        <v>463</v>
      </c>
    </row>
    <row r="166" spans="1:20" s="13" customFormat="1" ht="30" x14ac:dyDescent="0.2">
      <c r="A166" s="20" t="s">
        <v>141</v>
      </c>
      <c r="B166" s="23" t="str">
        <f>'[1]1'!B166</f>
        <v>Прибыль до налогообложения без учета процентов к уплате и амортизации (пункт V + пункт 4.2.2 + пункт II.IV)</v>
      </c>
      <c r="C166" s="22" t="s">
        <v>2</v>
      </c>
      <c r="D166" s="38">
        <v>177.17440823852831</v>
      </c>
      <c r="E166" s="38">
        <v>238.44873762999993</v>
      </c>
      <c r="F166" s="39">
        <v>426.14832092054178</v>
      </c>
      <c r="G166" s="39">
        <v>426.14832092054178</v>
      </c>
      <c r="H166" s="39">
        <v>426.14832092054178</v>
      </c>
      <c r="I166" s="39">
        <v>0</v>
      </c>
      <c r="J166" s="39">
        <v>426.14832092054178</v>
      </c>
      <c r="K166" s="39">
        <v>0</v>
      </c>
      <c r="L166" s="39">
        <v>426.14832092054178</v>
      </c>
      <c r="M166" s="39">
        <v>0</v>
      </c>
      <c r="N166" s="39">
        <v>426.14832092054178</v>
      </c>
      <c r="O166" s="39">
        <v>0</v>
      </c>
      <c r="P166" s="39">
        <v>426.14832092054178</v>
      </c>
      <c r="Q166" s="39">
        <v>0</v>
      </c>
      <c r="R166" s="39">
        <f>SUM(H166+J166+L166+N166+P166)</f>
        <v>2130.7416046027088</v>
      </c>
      <c r="S166" s="40">
        <v>0</v>
      </c>
    </row>
    <row r="167" spans="1:20" s="13" customFormat="1" ht="30" x14ac:dyDescent="0.2">
      <c r="A167" s="20" t="s">
        <v>142</v>
      </c>
      <c r="B167" s="23" t="str">
        <f>'[1]1'!B167</f>
        <v>Долг (кредиты и займы) на начало периода всего, в том числе:</v>
      </c>
      <c r="C167" s="22" t="s">
        <v>2</v>
      </c>
      <c r="D167" s="38">
        <v>894.41499999999996</v>
      </c>
      <c r="E167" s="38">
        <v>926.02</v>
      </c>
      <c r="F167" s="39">
        <v>689.19600000000003</v>
      </c>
      <c r="G167" s="39">
        <v>420.07331781000005</v>
      </c>
      <c r="H167" s="39">
        <v>420.07331781000005</v>
      </c>
      <c r="I167" s="39">
        <v>0</v>
      </c>
      <c r="J167" s="39">
        <v>420.07331781000005</v>
      </c>
      <c r="K167" s="39">
        <v>0</v>
      </c>
      <c r="L167" s="39">
        <v>420.07331781000005</v>
      </c>
      <c r="M167" s="39">
        <v>0</v>
      </c>
      <c r="N167" s="39">
        <v>420.07331781000005</v>
      </c>
      <c r="O167" s="39">
        <v>0</v>
      </c>
      <c r="P167" s="39">
        <v>420.07331781000005</v>
      </c>
      <c r="Q167" s="39">
        <v>0</v>
      </c>
      <c r="R167" s="39">
        <f t="shared" si="35"/>
        <v>2100.3665890500001</v>
      </c>
      <c r="S167" s="40">
        <v>0</v>
      </c>
    </row>
    <row r="168" spans="1:20" s="13" customFormat="1" x14ac:dyDescent="0.2">
      <c r="A168" s="20" t="s">
        <v>143</v>
      </c>
      <c r="B168" s="23" t="str">
        <f>'[1]1'!B168</f>
        <v>краткосрочные кредиты и займы на начало периода</v>
      </c>
      <c r="C168" s="22" t="s">
        <v>2</v>
      </c>
      <c r="D168" s="38">
        <v>56.68</v>
      </c>
      <c r="E168" s="38">
        <v>97.03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>
        <v>0</v>
      </c>
      <c r="O168" s="39">
        <v>0</v>
      </c>
      <c r="P168" s="39">
        <v>0</v>
      </c>
      <c r="Q168" s="39">
        <v>0</v>
      </c>
      <c r="R168" s="39">
        <f t="shared" si="35"/>
        <v>0</v>
      </c>
      <c r="S168" s="40">
        <v>0</v>
      </c>
    </row>
    <row r="169" spans="1:20" s="13" customFormat="1" x14ac:dyDescent="0.2">
      <c r="A169" s="20" t="s">
        <v>144</v>
      </c>
      <c r="B169" s="23" t="str">
        <f>'[1]1'!B169</f>
        <v>Долг (кредиты и займы) на конец периода, в том числе</v>
      </c>
      <c r="C169" s="22" t="s">
        <v>2</v>
      </c>
      <c r="D169" s="38">
        <v>925.73099999999999</v>
      </c>
      <c r="E169" s="38">
        <v>963.57100000000003</v>
      </c>
      <c r="F169" s="39">
        <v>709.19600000000003</v>
      </c>
      <c r="G169" s="39">
        <v>440.07331781000005</v>
      </c>
      <c r="H169" s="39">
        <v>440.07331781000005</v>
      </c>
      <c r="I169" s="39">
        <v>0</v>
      </c>
      <c r="J169" s="39">
        <v>440.07331781000005</v>
      </c>
      <c r="K169" s="39">
        <v>0</v>
      </c>
      <c r="L169" s="39">
        <v>440.07331781000005</v>
      </c>
      <c r="M169" s="39">
        <v>0</v>
      </c>
      <c r="N169" s="39">
        <v>440.07331781000005</v>
      </c>
      <c r="O169" s="39">
        <v>0</v>
      </c>
      <c r="P169" s="39">
        <v>440.07331781000005</v>
      </c>
      <c r="Q169" s="39">
        <v>0</v>
      </c>
      <c r="R169" s="39">
        <f t="shared" si="35"/>
        <v>2200.3665890500001</v>
      </c>
      <c r="S169" s="40">
        <v>0</v>
      </c>
    </row>
    <row r="170" spans="1:20" s="13" customFormat="1" x14ac:dyDescent="0.2">
      <c r="A170" s="20" t="s">
        <v>145</v>
      </c>
      <c r="B170" s="23" t="str">
        <f>'[1]1'!B170</f>
        <v>краткосрочные кредиты и займы на конец периода</v>
      </c>
      <c r="C170" s="22" t="s">
        <v>2</v>
      </c>
      <c r="D170" s="38">
        <v>89.271000000000001</v>
      </c>
      <c r="E170" s="38">
        <v>156.381</v>
      </c>
      <c r="F170" s="39">
        <v>0</v>
      </c>
      <c r="G170" s="39">
        <v>0</v>
      </c>
      <c r="H170" s="39">
        <v>0</v>
      </c>
      <c r="I170" s="39">
        <v>0</v>
      </c>
      <c r="J170" s="39">
        <v>0</v>
      </c>
      <c r="K170" s="39">
        <v>0</v>
      </c>
      <c r="L170" s="39">
        <v>0</v>
      </c>
      <c r="M170" s="39">
        <v>0</v>
      </c>
      <c r="N170" s="39">
        <v>0</v>
      </c>
      <c r="O170" s="39">
        <v>0</v>
      </c>
      <c r="P170" s="39">
        <v>0</v>
      </c>
      <c r="Q170" s="39">
        <v>0</v>
      </c>
      <c r="R170" s="39">
        <f t="shared" si="35"/>
        <v>0</v>
      </c>
      <c r="S170" s="40">
        <v>0</v>
      </c>
    </row>
    <row r="171" spans="1:20" s="13" customFormat="1" ht="45" x14ac:dyDescent="0.2">
      <c r="A171" s="20" t="s">
        <v>146</v>
      </c>
      <c r="B171" s="23" t="str">
        <f>'[1]1'!B171</f>
        <v>Отношение долга (кредиты и займы) на конец периода (пункт 9.3) к прибыли до налогообложения без учета процентов к уплате и амортизации (пункт 9.1)</v>
      </c>
      <c r="C171" s="22" t="s">
        <v>298</v>
      </c>
      <c r="D171" s="38">
        <v>5.2249701816624476</v>
      </c>
      <c r="E171" s="38">
        <v>4.0409985373676829</v>
      </c>
      <c r="F171" s="39">
        <v>1.6641999162827499</v>
      </c>
      <c r="G171" s="39">
        <v>1.032676409141724</v>
      </c>
      <c r="H171" s="39">
        <v>1.032676409141724</v>
      </c>
      <c r="I171" s="39">
        <v>0</v>
      </c>
      <c r="J171" s="39">
        <v>1.032676409141724</v>
      </c>
      <c r="K171" s="39">
        <v>0</v>
      </c>
      <c r="L171" s="39">
        <v>1.032676409141724</v>
      </c>
      <c r="M171" s="39">
        <v>0</v>
      </c>
      <c r="N171" s="39">
        <v>1.032676409141724</v>
      </c>
      <c r="O171" s="39">
        <v>0</v>
      </c>
      <c r="P171" s="39">
        <v>1.032676409141724</v>
      </c>
      <c r="Q171" s="39">
        <v>0</v>
      </c>
      <c r="R171" s="39">
        <f t="shared" si="35"/>
        <v>5.1633820457086195</v>
      </c>
      <c r="S171" s="40">
        <v>0</v>
      </c>
    </row>
    <row r="172" spans="1:20" s="13" customFormat="1" x14ac:dyDescent="0.2">
      <c r="A172" s="54" t="s">
        <v>418</v>
      </c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6"/>
    </row>
    <row r="173" spans="1:20" s="13" customFormat="1" x14ac:dyDescent="0.2">
      <c r="A173" s="20" t="s">
        <v>147</v>
      </c>
      <c r="B173" s="23" t="str">
        <f>'[1]1'!B173</f>
        <v>Поступления от текущих операций всего, в том числе:</v>
      </c>
      <c r="C173" s="22" t="s">
        <v>2</v>
      </c>
      <c r="D173" s="1">
        <v>1015.7546999399999</v>
      </c>
      <c r="E173" s="1">
        <v>1028.98049922</v>
      </c>
      <c r="F173" s="2">
        <v>801.52</v>
      </c>
      <c r="G173" s="2">
        <v>801.52</v>
      </c>
      <c r="H173" s="2"/>
      <c r="I173" s="39"/>
      <c r="J173" s="2"/>
      <c r="K173" s="39"/>
      <c r="L173" s="2"/>
      <c r="M173" s="39"/>
      <c r="N173" s="2"/>
      <c r="O173" s="39"/>
      <c r="P173" s="2"/>
      <c r="Q173" s="39"/>
      <c r="R173" s="2"/>
      <c r="S173" s="40">
        <v>0</v>
      </c>
    </row>
    <row r="174" spans="1:20" s="13" customFormat="1" ht="30" x14ac:dyDescent="0.2">
      <c r="A174" s="20" t="s">
        <v>148</v>
      </c>
      <c r="B174" s="23" t="str">
        <f>'[1]1'!B174</f>
        <v xml:space="preserve">Производство и поставка электрической энергии и мощности всего, в том числе: </v>
      </c>
      <c r="C174" s="22" t="s">
        <v>2</v>
      </c>
      <c r="D174" s="1">
        <v>0</v>
      </c>
      <c r="E174" s="1">
        <v>0</v>
      </c>
      <c r="F174" s="1">
        <v>0</v>
      </c>
      <c r="G174" s="2">
        <v>0</v>
      </c>
      <c r="H174" s="2"/>
      <c r="I174" s="39"/>
      <c r="J174" s="2"/>
      <c r="K174" s="39"/>
      <c r="L174" s="2"/>
      <c r="M174" s="39"/>
      <c r="N174" s="2"/>
      <c r="O174" s="39"/>
      <c r="P174" s="2"/>
      <c r="Q174" s="39"/>
      <c r="R174" s="2"/>
      <c r="S174" s="40">
        <v>0</v>
      </c>
    </row>
    <row r="175" spans="1:20" s="13" customFormat="1" ht="30" x14ac:dyDescent="0.2">
      <c r="A175" s="20" t="s">
        <v>149</v>
      </c>
      <c r="B175" s="23" t="str">
        <f>'[1]1'!B175</f>
        <v>производство и поставка электрической энергии на оптовом рынке электрической энергии и мощности</v>
      </c>
      <c r="C175" s="22" t="s">
        <v>2</v>
      </c>
      <c r="D175" s="1">
        <v>0</v>
      </c>
      <c r="E175" s="1">
        <v>0</v>
      </c>
      <c r="F175" s="1">
        <v>0</v>
      </c>
      <c r="G175" s="2">
        <v>0</v>
      </c>
      <c r="H175" s="2"/>
      <c r="I175" s="39"/>
      <c r="J175" s="2"/>
      <c r="K175" s="39"/>
      <c r="L175" s="2"/>
      <c r="M175" s="39"/>
      <c r="N175" s="2"/>
      <c r="O175" s="39"/>
      <c r="P175" s="2"/>
      <c r="Q175" s="39"/>
      <c r="R175" s="2"/>
      <c r="S175" s="40">
        <v>0</v>
      </c>
    </row>
    <row r="176" spans="1:20" s="13" customFormat="1" ht="30" x14ac:dyDescent="0.2">
      <c r="A176" s="20" t="s">
        <v>150</v>
      </c>
      <c r="B176" s="23" t="str">
        <f>'[1]1'!B176</f>
        <v>производство и поставка электрической мощности на оптовом рынке электрической энергии и мощности</v>
      </c>
      <c r="C176" s="22" t="s">
        <v>2</v>
      </c>
      <c r="D176" s="1">
        <v>0</v>
      </c>
      <c r="E176" s="1">
        <v>0</v>
      </c>
      <c r="F176" s="1">
        <v>0</v>
      </c>
      <c r="G176" s="2">
        <v>0</v>
      </c>
      <c r="H176" s="2"/>
      <c r="I176" s="39"/>
      <c r="J176" s="2"/>
      <c r="K176" s="39"/>
      <c r="L176" s="2"/>
      <c r="M176" s="39"/>
      <c r="N176" s="2"/>
      <c r="O176" s="39"/>
      <c r="P176" s="2"/>
      <c r="Q176" s="39"/>
      <c r="R176" s="2"/>
      <c r="S176" s="40">
        <v>0</v>
      </c>
    </row>
    <row r="177" spans="1:19" s="13" customFormat="1" ht="30" x14ac:dyDescent="0.2">
      <c r="A177" s="20" t="s">
        <v>151</v>
      </c>
      <c r="B177" s="23" t="str">
        <f>'[1]1'!B177</f>
        <v>производство и поставка электрической энергии (мощности) на розничных рынках электрической энергии</v>
      </c>
      <c r="C177" s="22" t="s">
        <v>2</v>
      </c>
      <c r="D177" s="1">
        <v>0</v>
      </c>
      <c r="E177" s="1">
        <v>0</v>
      </c>
      <c r="F177" s="1">
        <v>0</v>
      </c>
      <c r="G177" s="2">
        <v>0</v>
      </c>
      <c r="H177" s="2"/>
      <c r="I177" s="39"/>
      <c r="J177" s="2"/>
      <c r="K177" s="39"/>
      <c r="L177" s="2"/>
      <c r="M177" s="39"/>
      <c r="N177" s="2"/>
      <c r="O177" s="39"/>
      <c r="P177" s="2"/>
      <c r="Q177" s="39"/>
      <c r="R177" s="2"/>
      <c r="S177" s="40">
        <v>0</v>
      </c>
    </row>
    <row r="178" spans="1:19" s="13" customFormat="1" x14ac:dyDescent="0.2">
      <c r="A178" s="20" t="s">
        <v>152</v>
      </c>
      <c r="B178" s="23" t="str">
        <f>'[1]1'!B178</f>
        <v>Производство и поставка тепловой энергии (мощности)</v>
      </c>
      <c r="C178" s="22" t="s">
        <v>2</v>
      </c>
      <c r="D178" s="1">
        <v>0</v>
      </c>
      <c r="E178" s="1">
        <v>0</v>
      </c>
      <c r="F178" s="1">
        <v>0</v>
      </c>
      <c r="G178" s="2">
        <v>0</v>
      </c>
      <c r="H178" s="2"/>
      <c r="I178" s="39"/>
      <c r="J178" s="2"/>
      <c r="K178" s="39"/>
      <c r="L178" s="2"/>
      <c r="M178" s="39"/>
      <c r="N178" s="2"/>
      <c r="O178" s="39"/>
      <c r="P178" s="2"/>
      <c r="Q178" s="39"/>
      <c r="R178" s="2"/>
      <c r="S178" s="40">
        <v>0</v>
      </c>
    </row>
    <row r="179" spans="1:19" s="13" customFormat="1" x14ac:dyDescent="0.2">
      <c r="A179" s="20" t="s">
        <v>153</v>
      </c>
      <c r="B179" s="23" t="str">
        <f>'[1]1'!B179</f>
        <v>Оказание услуг по передаче электрической энергии</v>
      </c>
      <c r="C179" s="22" t="s">
        <v>2</v>
      </c>
      <c r="D179" s="1">
        <v>6.3385250299999996</v>
      </c>
      <c r="E179" s="1">
        <v>27.39955278</v>
      </c>
      <c r="F179" s="2">
        <v>0</v>
      </c>
      <c r="G179" s="2">
        <v>0</v>
      </c>
      <c r="H179" s="2"/>
      <c r="I179" s="39"/>
      <c r="J179" s="2"/>
      <c r="K179" s="39"/>
      <c r="L179" s="2"/>
      <c r="M179" s="39"/>
      <c r="N179" s="2"/>
      <c r="O179" s="39"/>
      <c r="P179" s="2"/>
      <c r="Q179" s="39"/>
      <c r="R179" s="2"/>
      <c r="S179" s="40">
        <v>0</v>
      </c>
    </row>
    <row r="180" spans="1:19" s="13" customFormat="1" x14ac:dyDescent="0.2">
      <c r="A180" s="20" t="s">
        <v>154</v>
      </c>
      <c r="B180" s="23" t="str">
        <f>'[1]1'!B180</f>
        <v>Оказание услуг по передаче тепловой энергии, теплоносителя</v>
      </c>
      <c r="C180" s="22" t="s">
        <v>2</v>
      </c>
      <c r="D180" s="1">
        <v>0</v>
      </c>
      <c r="E180" s="1">
        <v>0</v>
      </c>
      <c r="F180" s="1">
        <v>0</v>
      </c>
      <c r="G180" s="2">
        <v>0</v>
      </c>
      <c r="H180" s="2"/>
      <c r="I180" s="39"/>
      <c r="J180" s="2"/>
      <c r="K180" s="39"/>
      <c r="L180" s="2"/>
      <c r="M180" s="39"/>
      <c r="N180" s="2"/>
      <c r="O180" s="39"/>
      <c r="P180" s="2"/>
      <c r="Q180" s="39"/>
      <c r="R180" s="2"/>
      <c r="S180" s="40">
        <v>0</v>
      </c>
    </row>
    <row r="181" spans="1:19" s="13" customFormat="1" x14ac:dyDescent="0.2">
      <c r="A181" s="20" t="s">
        <v>155</v>
      </c>
      <c r="B181" s="23" t="str">
        <f>'[1]1'!B181</f>
        <v>Оказание услуг по технологическому присоединению</v>
      </c>
      <c r="C181" s="22" t="s">
        <v>2</v>
      </c>
      <c r="D181" s="1">
        <v>171.23776244000001</v>
      </c>
      <c r="E181" s="1">
        <v>47.769887350000005</v>
      </c>
      <c r="F181" s="2">
        <v>240.81</v>
      </c>
      <c r="G181" s="2">
        <v>240.81</v>
      </c>
      <c r="H181" s="2"/>
      <c r="I181" s="39"/>
      <c r="J181" s="2"/>
      <c r="K181" s="39"/>
      <c r="L181" s="2"/>
      <c r="M181" s="39"/>
      <c r="N181" s="2"/>
      <c r="O181" s="39"/>
      <c r="P181" s="2"/>
      <c r="Q181" s="39"/>
      <c r="R181" s="2"/>
      <c r="S181" s="40">
        <v>0</v>
      </c>
    </row>
    <row r="182" spans="1:19" s="13" customFormat="1" x14ac:dyDescent="0.2">
      <c r="A182" s="20" t="s">
        <v>156</v>
      </c>
      <c r="B182" s="23" t="str">
        <f>'[1]1'!B182</f>
        <v>Реализация электрической энергии и мощности</v>
      </c>
      <c r="C182" s="22" t="s">
        <v>2</v>
      </c>
      <c r="D182" s="1">
        <v>812.50014089999991</v>
      </c>
      <c r="E182" s="1">
        <v>943.0860937300032</v>
      </c>
      <c r="F182" s="2">
        <v>560.71</v>
      </c>
      <c r="G182" s="2">
        <v>560.71</v>
      </c>
      <c r="H182" s="2"/>
      <c r="I182" s="39"/>
      <c r="J182" s="2"/>
      <c r="K182" s="39"/>
      <c r="L182" s="2"/>
      <c r="M182" s="39"/>
      <c r="N182" s="2"/>
      <c r="O182" s="39"/>
      <c r="P182" s="2"/>
      <c r="Q182" s="39"/>
      <c r="R182" s="2"/>
      <c r="S182" s="40">
        <v>0</v>
      </c>
    </row>
    <row r="183" spans="1:19" s="13" customFormat="1" x14ac:dyDescent="0.2">
      <c r="A183" s="20" t="s">
        <v>157</v>
      </c>
      <c r="B183" s="23" t="str">
        <f>'[1]1'!B183</f>
        <v>Реализации тепловой энергии (мощности)</v>
      </c>
      <c r="C183" s="22" t="s">
        <v>2</v>
      </c>
      <c r="D183" s="1">
        <v>0</v>
      </c>
      <c r="E183" s="1">
        <v>0</v>
      </c>
      <c r="F183" s="1">
        <v>0</v>
      </c>
      <c r="G183" s="2">
        <v>0</v>
      </c>
      <c r="H183" s="2"/>
      <c r="I183" s="39"/>
      <c r="J183" s="2"/>
      <c r="K183" s="39"/>
      <c r="L183" s="2"/>
      <c r="M183" s="39"/>
      <c r="N183" s="2"/>
      <c r="O183" s="39"/>
      <c r="P183" s="2"/>
      <c r="Q183" s="39"/>
      <c r="R183" s="2"/>
      <c r="S183" s="40">
        <v>0</v>
      </c>
    </row>
    <row r="184" spans="1:19" s="13" customFormat="1" ht="30" x14ac:dyDescent="0.2">
      <c r="A184" s="20" t="s">
        <v>158</v>
      </c>
      <c r="B184" s="23" t="str">
        <f>'[1]1'!B184</f>
        <v>Оказание услуг по оперативно-диспетчерскому управлению в электроэнергетике всего, в том числе:</v>
      </c>
      <c r="C184" s="22" t="s">
        <v>2</v>
      </c>
      <c r="D184" s="1">
        <v>0</v>
      </c>
      <c r="E184" s="1">
        <v>0</v>
      </c>
      <c r="F184" s="1">
        <v>0</v>
      </c>
      <c r="G184" s="2">
        <v>0</v>
      </c>
      <c r="H184" s="2"/>
      <c r="I184" s="39"/>
      <c r="J184" s="2"/>
      <c r="K184" s="39"/>
      <c r="L184" s="2"/>
      <c r="M184" s="39"/>
      <c r="N184" s="2"/>
      <c r="O184" s="39"/>
      <c r="P184" s="2"/>
      <c r="Q184" s="39"/>
      <c r="R184" s="2"/>
      <c r="S184" s="40">
        <v>0</v>
      </c>
    </row>
    <row r="185" spans="1:19" s="13" customFormat="1" x14ac:dyDescent="0.2">
      <c r="A185" s="20" t="s">
        <v>159</v>
      </c>
      <c r="B185" s="23" t="str">
        <f>'[1]1'!B185</f>
        <v xml:space="preserve">в части управления технологическими режимами </v>
      </c>
      <c r="C185" s="22" t="s">
        <v>2</v>
      </c>
      <c r="D185" s="1">
        <v>0</v>
      </c>
      <c r="E185" s="1">
        <v>0</v>
      </c>
      <c r="F185" s="1">
        <v>0</v>
      </c>
      <c r="G185" s="2">
        <v>0</v>
      </c>
      <c r="H185" s="2"/>
      <c r="I185" s="39"/>
      <c r="J185" s="2"/>
      <c r="K185" s="39"/>
      <c r="L185" s="2"/>
      <c r="M185" s="39"/>
      <c r="N185" s="2"/>
      <c r="O185" s="39"/>
      <c r="P185" s="2"/>
      <c r="Q185" s="39"/>
      <c r="R185" s="2"/>
      <c r="S185" s="40">
        <v>0</v>
      </c>
    </row>
    <row r="186" spans="1:19" s="13" customFormat="1" x14ac:dyDescent="0.2">
      <c r="A186" s="20" t="s">
        <v>160</v>
      </c>
      <c r="B186" s="23" t="str">
        <f>'[1]1'!B186</f>
        <v>в части обеспечения надежности</v>
      </c>
      <c r="C186" s="22" t="s">
        <v>2</v>
      </c>
      <c r="D186" s="1">
        <v>0</v>
      </c>
      <c r="E186" s="1">
        <v>0</v>
      </c>
      <c r="F186" s="1">
        <v>0</v>
      </c>
      <c r="G186" s="2">
        <v>0</v>
      </c>
      <c r="H186" s="2"/>
      <c r="I186" s="39"/>
      <c r="J186" s="2"/>
      <c r="K186" s="39"/>
      <c r="L186" s="2"/>
      <c r="M186" s="39"/>
      <c r="N186" s="2"/>
      <c r="O186" s="39"/>
      <c r="P186" s="2"/>
      <c r="Q186" s="39"/>
      <c r="R186" s="2"/>
      <c r="S186" s="40">
        <v>0</v>
      </c>
    </row>
    <row r="187" spans="1:19" s="13" customFormat="1" ht="45" x14ac:dyDescent="0.2">
      <c r="A187" s="20" t="s">
        <v>161</v>
      </c>
      <c r="B187" s="23" t="str">
        <f>'[1]1'!B187</f>
        <v>Поступления денежных средств за счет средств бюджетов бюджетной системы Российской Федерации (субсидия) всего, в том числе:</v>
      </c>
      <c r="C187" s="22" t="s">
        <v>2</v>
      </c>
      <c r="D187" s="1">
        <v>0</v>
      </c>
      <c r="E187" s="1">
        <v>0</v>
      </c>
      <c r="F187" s="1">
        <v>0</v>
      </c>
      <c r="G187" s="2">
        <v>0</v>
      </c>
      <c r="H187" s="2"/>
      <c r="I187" s="39"/>
      <c r="J187" s="2"/>
      <c r="K187" s="39"/>
      <c r="L187" s="2"/>
      <c r="M187" s="39"/>
      <c r="N187" s="2"/>
      <c r="O187" s="39"/>
      <c r="P187" s="2"/>
      <c r="Q187" s="39"/>
      <c r="R187" s="2"/>
      <c r="S187" s="40">
        <v>0</v>
      </c>
    </row>
    <row r="188" spans="1:19" s="13" customFormat="1" x14ac:dyDescent="0.2">
      <c r="A188" s="20" t="s">
        <v>162</v>
      </c>
      <c r="B188" s="23" t="str">
        <f>'[1]1'!B188</f>
        <v>за счет средств федерального бюджета</v>
      </c>
      <c r="C188" s="22" t="s">
        <v>2</v>
      </c>
      <c r="D188" s="1">
        <v>0</v>
      </c>
      <c r="E188" s="1">
        <v>0</v>
      </c>
      <c r="F188" s="1">
        <v>0</v>
      </c>
      <c r="G188" s="2">
        <v>0</v>
      </c>
      <c r="H188" s="2"/>
      <c r="I188" s="39"/>
      <c r="J188" s="2"/>
      <c r="K188" s="39"/>
      <c r="L188" s="2"/>
      <c r="M188" s="39"/>
      <c r="N188" s="2"/>
      <c r="O188" s="39"/>
      <c r="P188" s="2"/>
      <c r="Q188" s="39"/>
      <c r="R188" s="2"/>
      <c r="S188" s="40">
        <v>0</v>
      </c>
    </row>
    <row r="189" spans="1:19" s="13" customFormat="1" ht="30" x14ac:dyDescent="0.2">
      <c r="A189" s="20" t="s">
        <v>163</v>
      </c>
      <c r="B189" s="23" t="str">
        <f>'[1]1'!B189</f>
        <v>за счет средств консолидированного бюджета субъекта Российской Федерации</v>
      </c>
      <c r="C189" s="22" t="s">
        <v>2</v>
      </c>
      <c r="D189" s="1">
        <v>0</v>
      </c>
      <c r="E189" s="1">
        <v>0</v>
      </c>
      <c r="F189" s="1">
        <v>0</v>
      </c>
      <c r="G189" s="2">
        <v>0</v>
      </c>
      <c r="H189" s="2"/>
      <c r="I189" s="39"/>
      <c r="J189" s="2"/>
      <c r="K189" s="39"/>
      <c r="L189" s="2"/>
      <c r="M189" s="39"/>
      <c r="N189" s="2"/>
      <c r="O189" s="39"/>
      <c r="P189" s="2"/>
      <c r="Q189" s="39"/>
      <c r="R189" s="2"/>
      <c r="S189" s="40">
        <v>0</v>
      </c>
    </row>
    <row r="190" spans="1:19" s="13" customFormat="1" x14ac:dyDescent="0.2">
      <c r="A190" s="20" t="s">
        <v>164</v>
      </c>
      <c r="B190" s="23" t="str">
        <f>'[1]1'!B190</f>
        <v>Прочая деятельность</v>
      </c>
      <c r="C190" s="22" t="s">
        <v>2</v>
      </c>
      <c r="D190" s="1">
        <v>25.67827157</v>
      </c>
      <c r="E190" s="1">
        <v>38.124518139996781</v>
      </c>
      <c r="F190" s="2">
        <v>0</v>
      </c>
      <c r="G190" s="2">
        <v>0</v>
      </c>
      <c r="H190" s="2"/>
      <c r="I190" s="39"/>
      <c r="J190" s="2"/>
      <c r="K190" s="39"/>
      <c r="L190" s="2"/>
      <c r="M190" s="39"/>
      <c r="N190" s="2"/>
      <c r="O190" s="39"/>
      <c r="P190" s="2"/>
      <c r="Q190" s="39"/>
      <c r="R190" s="2"/>
      <c r="S190" s="40">
        <v>0</v>
      </c>
    </row>
    <row r="191" spans="1:19" s="13" customFormat="1" x14ac:dyDescent="0.2">
      <c r="A191" s="20" t="s">
        <v>165</v>
      </c>
      <c r="B191" s="23" t="str">
        <f>'[1]1'!B191</f>
        <v>Платежи по текущим операциям всего, в том числе:</v>
      </c>
      <c r="C191" s="22" t="s">
        <v>2</v>
      </c>
      <c r="D191" s="1">
        <v>876.98981200000014</v>
      </c>
      <c r="E191" s="1">
        <v>677.73253199999976</v>
      </c>
      <c r="F191" s="2">
        <v>495.31000000000006</v>
      </c>
      <c r="G191" s="2">
        <v>495.31000000000006</v>
      </c>
      <c r="H191" s="2"/>
      <c r="I191" s="39"/>
      <c r="J191" s="2"/>
      <c r="K191" s="39"/>
      <c r="L191" s="2"/>
      <c r="M191" s="39"/>
      <c r="N191" s="2"/>
      <c r="O191" s="39"/>
      <c r="P191" s="2"/>
      <c r="Q191" s="39"/>
      <c r="R191" s="2"/>
      <c r="S191" s="40">
        <v>0</v>
      </c>
    </row>
    <row r="192" spans="1:19" s="13" customFormat="1" x14ac:dyDescent="0.2">
      <c r="A192" s="20" t="s">
        <v>166</v>
      </c>
      <c r="B192" s="23" t="str">
        <f>'[1]1'!B192</f>
        <v>Оплата поставщикам топлива</v>
      </c>
      <c r="C192" s="22" t="s">
        <v>2</v>
      </c>
      <c r="D192" s="1"/>
      <c r="E192" s="1">
        <v>0</v>
      </c>
      <c r="F192" s="2">
        <v>1.5</v>
      </c>
      <c r="G192" s="2">
        <v>1.5</v>
      </c>
      <c r="H192" s="2"/>
      <c r="I192" s="39"/>
      <c r="J192" s="2"/>
      <c r="K192" s="39"/>
      <c r="L192" s="2"/>
      <c r="M192" s="39"/>
      <c r="N192" s="2"/>
      <c r="O192" s="39"/>
      <c r="P192" s="2"/>
      <c r="Q192" s="39"/>
      <c r="R192" s="2"/>
      <c r="S192" s="40">
        <v>0</v>
      </c>
    </row>
    <row r="193" spans="1:19" s="13" customFormat="1" x14ac:dyDescent="0.2">
      <c r="A193" s="20" t="s">
        <v>167</v>
      </c>
      <c r="B193" s="23" t="str">
        <f>'[1]1'!B193</f>
        <v>Оплата покупной энергии всего, в том числе:</v>
      </c>
      <c r="C193" s="22" t="s">
        <v>2</v>
      </c>
      <c r="D193" s="1">
        <v>476.41150346000012</v>
      </c>
      <c r="E193" s="1">
        <v>504.84216000000004</v>
      </c>
      <c r="F193" s="2">
        <v>204.88</v>
      </c>
      <c r="G193" s="2">
        <v>204.88</v>
      </c>
      <c r="H193" s="2"/>
      <c r="I193" s="39"/>
      <c r="J193" s="2"/>
      <c r="K193" s="39"/>
      <c r="L193" s="2"/>
      <c r="M193" s="39"/>
      <c r="N193" s="2"/>
      <c r="O193" s="39"/>
      <c r="P193" s="2"/>
      <c r="Q193" s="39"/>
      <c r="R193" s="2"/>
      <c r="S193" s="40">
        <v>0</v>
      </c>
    </row>
    <row r="194" spans="1:19" s="13" customFormat="1" x14ac:dyDescent="0.2">
      <c r="A194" s="20" t="s">
        <v>168</v>
      </c>
      <c r="B194" s="23" t="str">
        <f>'[1]1'!B194</f>
        <v>на оптовом рынке электрической энергии и мощности</v>
      </c>
      <c r="C194" s="22" t="s">
        <v>2</v>
      </c>
      <c r="D194" s="1">
        <v>173.21583647999989</v>
      </c>
      <c r="E194" s="1">
        <v>231.85138900000001</v>
      </c>
      <c r="F194" s="2">
        <v>0</v>
      </c>
      <c r="G194" s="2">
        <v>0</v>
      </c>
      <c r="H194" s="2"/>
      <c r="I194" s="39"/>
      <c r="J194" s="2"/>
      <c r="K194" s="39"/>
      <c r="L194" s="2"/>
      <c r="M194" s="39"/>
      <c r="N194" s="2"/>
      <c r="O194" s="39"/>
      <c r="P194" s="2"/>
      <c r="Q194" s="39"/>
      <c r="R194" s="2"/>
      <c r="S194" s="40">
        <v>0</v>
      </c>
    </row>
    <row r="195" spans="1:19" s="13" customFormat="1" x14ac:dyDescent="0.2">
      <c r="A195" s="20" t="s">
        <v>169</v>
      </c>
      <c r="B195" s="23" t="str">
        <f>'[1]1'!B195</f>
        <v>на розничных рынках электрической энергии</v>
      </c>
      <c r="C195" s="22" t="s">
        <v>2</v>
      </c>
      <c r="D195" s="1">
        <v>254.75092221000025</v>
      </c>
      <c r="E195" s="1">
        <v>272.990771</v>
      </c>
      <c r="F195" s="2">
        <v>146.54</v>
      </c>
      <c r="G195" s="2">
        <v>146.54</v>
      </c>
      <c r="H195" s="2"/>
      <c r="I195" s="39"/>
      <c r="J195" s="2"/>
      <c r="K195" s="39"/>
      <c r="L195" s="2"/>
      <c r="M195" s="39"/>
      <c r="N195" s="2"/>
      <c r="O195" s="39"/>
      <c r="P195" s="2"/>
      <c r="Q195" s="39"/>
      <c r="R195" s="2"/>
      <c r="S195" s="40">
        <v>0</v>
      </c>
    </row>
    <row r="196" spans="1:19" s="13" customFormat="1" x14ac:dyDescent="0.2">
      <c r="A196" s="20" t="s">
        <v>170</v>
      </c>
      <c r="B196" s="23" t="str">
        <f>'[1]1'!B196</f>
        <v>на компенсацию потерь</v>
      </c>
      <c r="C196" s="22" t="s">
        <v>2</v>
      </c>
      <c r="D196" s="1">
        <v>48.444744769999993</v>
      </c>
      <c r="E196" s="1"/>
      <c r="F196" s="2">
        <v>58.34</v>
      </c>
      <c r="G196" s="2">
        <v>58.34</v>
      </c>
      <c r="H196" s="2"/>
      <c r="I196" s="39"/>
      <c r="J196" s="2"/>
      <c r="K196" s="39"/>
      <c r="L196" s="2"/>
      <c r="M196" s="39"/>
      <c r="N196" s="2"/>
      <c r="O196" s="39"/>
      <c r="P196" s="2"/>
      <c r="Q196" s="39"/>
      <c r="R196" s="2"/>
      <c r="S196" s="40">
        <v>0</v>
      </c>
    </row>
    <row r="197" spans="1:19" s="13" customFormat="1" ht="30" x14ac:dyDescent="0.2">
      <c r="A197" s="20" t="s">
        <v>171</v>
      </c>
      <c r="B197" s="23" t="str">
        <f>'[1]1'!B197</f>
        <v>Оплата услуг по передаче электрической энергии по единой (национальной) общероссийской электрической сети</v>
      </c>
      <c r="C197" s="22" t="s">
        <v>2</v>
      </c>
      <c r="D197" s="1">
        <v>0</v>
      </c>
      <c r="E197" s="1">
        <v>0</v>
      </c>
      <c r="F197" s="1">
        <v>0</v>
      </c>
      <c r="G197" s="1">
        <v>0</v>
      </c>
      <c r="H197" s="1"/>
      <c r="I197" s="39"/>
      <c r="J197" s="1"/>
      <c r="K197" s="39"/>
      <c r="L197" s="1"/>
      <c r="M197" s="39"/>
      <c r="N197" s="1"/>
      <c r="O197" s="39"/>
      <c r="P197" s="1"/>
      <c r="Q197" s="39"/>
      <c r="R197" s="1"/>
      <c r="S197" s="40">
        <v>0</v>
      </c>
    </row>
    <row r="198" spans="1:19" s="13" customFormat="1" ht="30" x14ac:dyDescent="0.2">
      <c r="A198" s="20" t="s">
        <v>172</v>
      </c>
      <c r="B198" s="23" t="str">
        <f>'[1]1'!B198</f>
        <v>Оплата услуг по передаче электрической энергии по сетям территориальных сетевых организаций</v>
      </c>
      <c r="C198" s="22" t="s">
        <v>2</v>
      </c>
      <c r="D198" s="1">
        <v>0</v>
      </c>
      <c r="E198" s="1">
        <v>0</v>
      </c>
      <c r="F198" s="1">
        <v>0</v>
      </c>
      <c r="G198" s="1">
        <v>0</v>
      </c>
      <c r="H198" s="1"/>
      <c r="I198" s="39"/>
      <c r="J198" s="1"/>
      <c r="K198" s="39"/>
      <c r="L198" s="1"/>
      <c r="M198" s="39"/>
      <c r="N198" s="1"/>
      <c r="O198" s="39"/>
      <c r="P198" s="1"/>
      <c r="Q198" s="39"/>
      <c r="R198" s="1"/>
      <c r="S198" s="40">
        <v>0</v>
      </c>
    </row>
    <row r="199" spans="1:19" s="13" customFormat="1" x14ac:dyDescent="0.2">
      <c r="A199" s="20" t="s">
        <v>173</v>
      </c>
      <c r="B199" s="23" t="str">
        <f>'[1]1'!B199</f>
        <v>Оплата услуг по передаче тепловой энергии, теплоносителя</v>
      </c>
      <c r="C199" s="22" t="s">
        <v>2</v>
      </c>
      <c r="D199" s="1">
        <v>0</v>
      </c>
      <c r="E199" s="1">
        <v>0</v>
      </c>
      <c r="F199" s="1">
        <v>0</v>
      </c>
      <c r="G199" s="1">
        <v>0</v>
      </c>
      <c r="H199" s="1"/>
      <c r="I199" s="39"/>
      <c r="J199" s="1"/>
      <c r="K199" s="39"/>
      <c r="L199" s="1"/>
      <c r="M199" s="39"/>
      <c r="N199" s="1"/>
      <c r="O199" s="39"/>
      <c r="P199" s="1"/>
      <c r="Q199" s="39"/>
      <c r="R199" s="1"/>
      <c r="S199" s="40">
        <v>0</v>
      </c>
    </row>
    <row r="200" spans="1:19" s="13" customFormat="1" x14ac:dyDescent="0.2">
      <c r="A200" s="20" t="s">
        <v>174</v>
      </c>
      <c r="B200" s="23" t="str">
        <f>'[1]1'!B200</f>
        <v>Оплата труда</v>
      </c>
      <c r="C200" s="22" t="s">
        <v>2</v>
      </c>
      <c r="D200" s="1">
        <v>48.726045999999997</v>
      </c>
      <c r="E200" s="1">
        <v>39.494007000000003</v>
      </c>
      <c r="F200" s="2">
        <v>45.73</v>
      </c>
      <c r="G200" s="2">
        <v>45.73</v>
      </c>
      <c r="H200" s="2"/>
      <c r="I200" s="39"/>
      <c r="J200" s="2"/>
      <c r="K200" s="39"/>
      <c r="L200" s="2"/>
      <c r="M200" s="39"/>
      <c r="N200" s="2"/>
      <c r="O200" s="39"/>
      <c r="P200" s="2"/>
      <c r="Q200" s="39"/>
      <c r="R200" s="2"/>
      <c r="S200" s="40">
        <v>0</v>
      </c>
    </row>
    <row r="201" spans="1:19" s="13" customFormat="1" x14ac:dyDescent="0.2">
      <c r="A201" s="20" t="s">
        <v>175</v>
      </c>
      <c r="B201" s="23" t="str">
        <f>'[1]1'!B201</f>
        <v>Страховые взносы</v>
      </c>
      <c r="C201" s="22" t="s">
        <v>2</v>
      </c>
      <c r="D201" s="1">
        <v>8.2992050000000006</v>
      </c>
      <c r="E201" s="1">
        <v>8.7847580000000001</v>
      </c>
      <c r="F201" s="2">
        <v>14.16</v>
      </c>
      <c r="G201" s="2">
        <v>14.16</v>
      </c>
      <c r="H201" s="2"/>
      <c r="I201" s="39"/>
      <c r="J201" s="2"/>
      <c r="K201" s="39"/>
      <c r="L201" s="2"/>
      <c r="M201" s="39"/>
      <c r="N201" s="2"/>
      <c r="O201" s="39"/>
      <c r="P201" s="2"/>
      <c r="Q201" s="39"/>
      <c r="R201" s="2"/>
      <c r="S201" s="40">
        <v>0</v>
      </c>
    </row>
    <row r="202" spans="1:19" s="13" customFormat="1" x14ac:dyDescent="0.2">
      <c r="A202" s="20" t="s">
        <v>176</v>
      </c>
      <c r="B202" s="23" t="str">
        <f>'[1]1'!B202</f>
        <v>Оплата налогов и сборов всего, в том числе:</v>
      </c>
      <c r="C202" s="22" t="s">
        <v>2</v>
      </c>
      <c r="D202" s="1">
        <v>51.745770999999998</v>
      </c>
      <c r="E202" s="1">
        <v>46.175452999999997</v>
      </c>
      <c r="F202" s="2">
        <v>112.4</v>
      </c>
      <c r="G202" s="2">
        <v>112.4</v>
      </c>
      <c r="H202" s="2"/>
      <c r="I202" s="39"/>
      <c r="J202" s="2"/>
      <c r="K202" s="39"/>
      <c r="L202" s="2"/>
      <c r="M202" s="39"/>
      <c r="N202" s="2"/>
      <c r="O202" s="39"/>
      <c r="P202" s="2"/>
      <c r="Q202" s="39"/>
      <c r="R202" s="2"/>
      <c r="S202" s="40">
        <v>0</v>
      </c>
    </row>
    <row r="203" spans="1:19" s="13" customFormat="1" x14ac:dyDescent="0.2">
      <c r="A203" s="20" t="s">
        <v>177</v>
      </c>
      <c r="B203" s="23" t="str">
        <f>'[1]1'!B203</f>
        <v>налог на прибыль</v>
      </c>
      <c r="C203" s="22" t="s">
        <v>2</v>
      </c>
      <c r="D203" s="1">
        <v>0</v>
      </c>
      <c r="E203" s="1">
        <v>0.76475400000000004</v>
      </c>
      <c r="F203" s="2">
        <v>34</v>
      </c>
      <c r="G203" s="2">
        <v>34</v>
      </c>
      <c r="H203" s="2"/>
      <c r="I203" s="39"/>
      <c r="J203" s="2"/>
      <c r="K203" s="39"/>
      <c r="L203" s="2"/>
      <c r="M203" s="39"/>
      <c r="N203" s="2"/>
      <c r="O203" s="39"/>
      <c r="P203" s="2"/>
      <c r="Q203" s="39"/>
      <c r="R203" s="2"/>
      <c r="S203" s="40">
        <v>0</v>
      </c>
    </row>
    <row r="204" spans="1:19" s="13" customFormat="1" x14ac:dyDescent="0.2">
      <c r="A204" s="20" t="s">
        <v>178</v>
      </c>
      <c r="B204" s="23" t="str">
        <f>'[1]1'!B204</f>
        <v>Оплата сырья, материалов, запасных частей, инструментов</v>
      </c>
      <c r="C204" s="22" t="s">
        <v>2</v>
      </c>
      <c r="D204" s="1">
        <v>8.0608120999999979</v>
      </c>
      <c r="E204" s="1">
        <v>0.22</v>
      </c>
      <c r="F204" s="2">
        <v>8.2100000000000009</v>
      </c>
      <c r="G204" s="2">
        <v>8.2100000000000009</v>
      </c>
      <c r="H204" s="2"/>
      <c r="I204" s="39"/>
      <c r="J204" s="2"/>
      <c r="K204" s="39"/>
      <c r="L204" s="2"/>
      <c r="M204" s="39"/>
      <c r="N204" s="2"/>
      <c r="O204" s="39"/>
      <c r="P204" s="2"/>
      <c r="Q204" s="39"/>
      <c r="R204" s="2"/>
      <c r="S204" s="40">
        <v>0</v>
      </c>
    </row>
    <row r="205" spans="1:19" s="13" customFormat="1" x14ac:dyDescent="0.2">
      <c r="A205" s="20" t="s">
        <v>179</v>
      </c>
      <c r="B205" s="23" t="str">
        <f>'[1]1'!B205</f>
        <v>Оплата прочих услуг производственного характера</v>
      </c>
      <c r="C205" s="22" t="s">
        <v>2</v>
      </c>
      <c r="D205" s="1">
        <v>32.051901049999998</v>
      </c>
      <c r="E205" s="1"/>
      <c r="F205" s="2">
        <v>0</v>
      </c>
      <c r="G205" s="2">
        <v>0</v>
      </c>
      <c r="H205" s="2"/>
      <c r="I205" s="39"/>
      <c r="J205" s="2"/>
      <c r="K205" s="39"/>
      <c r="L205" s="2"/>
      <c r="M205" s="39"/>
      <c r="N205" s="2"/>
      <c r="O205" s="39"/>
      <c r="P205" s="2"/>
      <c r="Q205" s="39"/>
      <c r="R205" s="2"/>
      <c r="S205" s="40">
        <v>0</v>
      </c>
    </row>
    <row r="206" spans="1:19" s="13" customFormat="1" x14ac:dyDescent="0.2">
      <c r="A206" s="20" t="s">
        <v>180</v>
      </c>
      <c r="B206" s="23" t="str">
        <f>'[1]1'!B206</f>
        <v>Арендная плата и лизинговые платежи</v>
      </c>
      <c r="C206" s="22" t="s">
        <v>2</v>
      </c>
      <c r="D206" s="1">
        <v>13.848100000000001</v>
      </c>
      <c r="E206" s="1">
        <v>8.9384119999999996</v>
      </c>
      <c r="F206" s="2">
        <v>10</v>
      </c>
      <c r="G206" s="2">
        <v>10</v>
      </c>
      <c r="H206" s="2"/>
      <c r="I206" s="39"/>
      <c r="J206" s="2"/>
      <c r="K206" s="39"/>
      <c r="L206" s="2"/>
      <c r="M206" s="39"/>
      <c r="N206" s="2"/>
      <c r="O206" s="39"/>
      <c r="P206" s="2"/>
      <c r="Q206" s="39"/>
      <c r="R206" s="2"/>
      <c r="S206" s="40">
        <v>0</v>
      </c>
    </row>
    <row r="207" spans="1:19" s="13" customFormat="1" ht="45" x14ac:dyDescent="0.2">
      <c r="A207" s="20" t="s">
        <v>181</v>
      </c>
      <c r="B207" s="23" t="str">
        <f>'[1]1'!B207</f>
        <v>Проценты по долговым обязательствам (за исключением процентов по долговым обязательствам, включаемым в стоимость инвестиционного актива)</v>
      </c>
      <c r="C207" s="22" t="s">
        <v>2</v>
      </c>
      <c r="D207" s="1">
        <v>14.20457326</v>
      </c>
      <c r="E207" s="1">
        <v>4.4975370000000003</v>
      </c>
      <c r="F207" s="2">
        <v>2.88</v>
      </c>
      <c r="G207" s="2">
        <v>2.88</v>
      </c>
      <c r="H207" s="2"/>
      <c r="I207" s="39"/>
      <c r="J207" s="2"/>
      <c r="K207" s="39"/>
      <c r="L207" s="2"/>
      <c r="M207" s="39"/>
      <c r="N207" s="2"/>
      <c r="O207" s="39"/>
      <c r="P207" s="2"/>
      <c r="Q207" s="39"/>
      <c r="R207" s="2"/>
      <c r="S207" s="40">
        <v>0</v>
      </c>
    </row>
    <row r="208" spans="1:19" s="13" customFormat="1" x14ac:dyDescent="0.2">
      <c r="A208" s="20" t="s">
        <v>182</v>
      </c>
      <c r="B208" s="23" t="str">
        <f>'[1]1'!B208</f>
        <v>Прочие платежи по текущей деятельности</v>
      </c>
      <c r="C208" s="22" t="s">
        <v>2</v>
      </c>
      <c r="D208" s="1">
        <v>223.64190012999995</v>
      </c>
      <c r="E208" s="1">
        <v>64.78020499999981</v>
      </c>
      <c r="F208" s="2">
        <v>0</v>
      </c>
      <c r="G208" s="2">
        <v>0</v>
      </c>
      <c r="H208" s="2"/>
      <c r="I208" s="39"/>
      <c r="J208" s="2"/>
      <c r="K208" s="39"/>
      <c r="L208" s="2"/>
      <c r="M208" s="39"/>
      <c r="N208" s="2"/>
      <c r="O208" s="39"/>
      <c r="P208" s="2"/>
      <c r="Q208" s="39"/>
      <c r="R208" s="2"/>
      <c r="S208" s="40">
        <v>0</v>
      </c>
    </row>
    <row r="209" spans="1:19" s="13" customFormat="1" x14ac:dyDescent="0.2">
      <c r="A209" s="20" t="s">
        <v>183</v>
      </c>
      <c r="B209" s="23" t="str">
        <f>'[1]1'!B209</f>
        <v>Поступления от инвестиционных операций всего, в том числе:</v>
      </c>
      <c r="C209" s="22" t="s">
        <v>2</v>
      </c>
      <c r="D209" s="1">
        <v>0</v>
      </c>
      <c r="E209" s="1">
        <v>0</v>
      </c>
      <c r="F209" s="1">
        <v>0</v>
      </c>
      <c r="G209" s="1">
        <v>0</v>
      </c>
      <c r="H209" s="1"/>
      <c r="I209" s="39"/>
      <c r="J209" s="1"/>
      <c r="K209" s="39"/>
      <c r="L209" s="1"/>
      <c r="M209" s="39"/>
      <c r="N209" s="1"/>
      <c r="O209" s="39"/>
      <c r="P209" s="1"/>
      <c r="Q209" s="39"/>
      <c r="R209" s="1"/>
      <c r="S209" s="40">
        <v>0</v>
      </c>
    </row>
    <row r="210" spans="1:19" s="13" customFormat="1" ht="30" x14ac:dyDescent="0.2">
      <c r="A210" s="20" t="s">
        <v>184</v>
      </c>
      <c r="B210" s="23" t="str">
        <f>'[1]1'!B210</f>
        <v>Поступления от реализации имущества и имущественных прав</v>
      </c>
      <c r="C210" s="22" t="s">
        <v>2</v>
      </c>
      <c r="D210" s="1">
        <v>0</v>
      </c>
      <c r="E210" s="1">
        <v>0</v>
      </c>
      <c r="F210" s="1">
        <v>0</v>
      </c>
      <c r="G210" s="1">
        <v>0</v>
      </c>
      <c r="H210" s="1"/>
      <c r="I210" s="39"/>
      <c r="J210" s="1"/>
      <c r="K210" s="39"/>
      <c r="L210" s="1"/>
      <c r="M210" s="39"/>
      <c r="N210" s="1"/>
      <c r="O210" s="39"/>
      <c r="P210" s="1"/>
      <c r="Q210" s="39"/>
      <c r="R210" s="1"/>
      <c r="S210" s="40">
        <v>0</v>
      </c>
    </row>
    <row r="211" spans="1:19" s="13" customFormat="1" ht="30" x14ac:dyDescent="0.2">
      <c r="A211" s="20" t="s">
        <v>185</v>
      </c>
      <c r="B211" s="23" t="str">
        <f>'[1]1'!B211</f>
        <v xml:space="preserve">Поступления по заключенным инвестиционным соглашениям, в том числе </v>
      </c>
      <c r="C211" s="22" t="s">
        <v>2</v>
      </c>
      <c r="D211" s="1">
        <v>0</v>
      </c>
      <c r="E211" s="1">
        <v>0</v>
      </c>
      <c r="F211" s="1">
        <v>0</v>
      </c>
      <c r="G211" s="1">
        <v>0</v>
      </c>
      <c r="H211" s="1"/>
      <c r="I211" s="39"/>
      <c r="J211" s="1"/>
      <c r="K211" s="39"/>
      <c r="L211" s="1"/>
      <c r="M211" s="39"/>
      <c r="N211" s="1"/>
      <c r="O211" s="39"/>
      <c r="P211" s="1"/>
      <c r="Q211" s="39"/>
      <c r="R211" s="1"/>
      <c r="S211" s="40">
        <v>0</v>
      </c>
    </row>
    <row r="212" spans="1:19" s="13" customFormat="1" ht="30" x14ac:dyDescent="0.2">
      <c r="A212" s="20" t="s">
        <v>186</v>
      </c>
      <c r="B212" s="23" t="str">
        <f>'[1]1'!B212</f>
        <v>по использованию средств бюджетов бюджетной системы Российской Федерации всего, в том числе:</v>
      </c>
      <c r="C212" s="22" t="s">
        <v>2</v>
      </c>
      <c r="D212" s="1">
        <v>0</v>
      </c>
      <c r="E212" s="1">
        <v>0</v>
      </c>
      <c r="F212" s="1">
        <v>0</v>
      </c>
      <c r="G212" s="1">
        <v>0</v>
      </c>
      <c r="H212" s="1"/>
      <c r="I212" s="39"/>
      <c r="J212" s="1"/>
      <c r="K212" s="39"/>
      <c r="L212" s="1"/>
      <c r="M212" s="39"/>
      <c r="N212" s="1"/>
      <c r="O212" s="39"/>
      <c r="P212" s="1"/>
      <c r="Q212" s="39"/>
      <c r="R212" s="1"/>
      <c r="S212" s="40">
        <v>0</v>
      </c>
    </row>
    <row r="213" spans="1:19" s="13" customFormat="1" x14ac:dyDescent="0.2">
      <c r="A213" s="20" t="s">
        <v>187</v>
      </c>
      <c r="B213" s="23" t="str">
        <f>'[1]1'!B213</f>
        <v>средства федерального бюджета</v>
      </c>
      <c r="C213" s="22" t="s">
        <v>2</v>
      </c>
      <c r="D213" s="1">
        <v>0</v>
      </c>
      <c r="E213" s="1">
        <v>0</v>
      </c>
      <c r="F213" s="1">
        <v>0</v>
      </c>
      <c r="G213" s="1">
        <v>0</v>
      </c>
      <c r="H213" s="1"/>
      <c r="I213" s="39"/>
      <c r="J213" s="1"/>
      <c r="K213" s="39"/>
      <c r="L213" s="1"/>
      <c r="M213" s="39"/>
      <c r="N213" s="1"/>
      <c r="O213" s="39"/>
      <c r="P213" s="1"/>
      <c r="Q213" s="39"/>
      <c r="R213" s="1"/>
      <c r="S213" s="40">
        <v>0</v>
      </c>
    </row>
    <row r="214" spans="1:19" s="13" customFormat="1" ht="30" x14ac:dyDescent="0.2">
      <c r="A214" s="20" t="s">
        <v>188</v>
      </c>
      <c r="B214" s="23" t="str">
        <f>'[1]1'!B214</f>
        <v>средства консолидированного бюджета субъекта Российской Федерации</v>
      </c>
      <c r="C214" s="22" t="s">
        <v>2</v>
      </c>
      <c r="D214" s="1">
        <v>0</v>
      </c>
      <c r="E214" s="1">
        <v>0</v>
      </c>
      <c r="F214" s="1">
        <v>0</v>
      </c>
      <c r="G214" s="1">
        <v>0</v>
      </c>
      <c r="H214" s="1"/>
      <c r="I214" s="39"/>
      <c r="J214" s="1"/>
      <c r="K214" s="39"/>
      <c r="L214" s="1"/>
      <c r="M214" s="39"/>
      <c r="N214" s="1"/>
      <c r="O214" s="39"/>
      <c r="P214" s="1"/>
      <c r="Q214" s="39"/>
      <c r="R214" s="1"/>
      <c r="S214" s="40">
        <v>0</v>
      </c>
    </row>
    <row r="215" spans="1:19" s="13" customFormat="1" x14ac:dyDescent="0.2">
      <c r="A215" s="20" t="s">
        <v>189</v>
      </c>
      <c r="B215" s="23" t="str">
        <f>'[1]1'!B215</f>
        <v>Прочие поступления по инвестиционным операциям</v>
      </c>
      <c r="C215" s="22" t="s">
        <v>2</v>
      </c>
      <c r="D215" s="1">
        <v>0</v>
      </c>
      <c r="E215" s="1">
        <v>0</v>
      </c>
      <c r="F215" s="1">
        <v>0</v>
      </c>
      <c r="G215" s="1">
        <v>0</v>
      </c>
      <c r="H215" s="1"/>
      <c r="I215" s="39"/>
      <c r="J215" s="1"/>
      <c r="K215" s="39"/>
      <c r="L215" s="1"/>
      <c r="M215" s="39"/>
      <c r="N215" s="1"/>
      <c r="O215" s="39"/>
      <c r="P215" s="1"/>
      <c r="Q215" s="39"/>
      <c r="R215" s="1"/>
      <c r="S215" s="40">
        <v>0</v>
      </c>
    </row>
    <row r="216" spans="1:19" s="13" customFormat="1" x14ac:dyDescent="0.2">
      <c r="A216" s="20" t="s">
        <v>190</v>
      </c>
      <c r="B216" s="23" t="str">
        <f>'[1]1'!B216</f>
        <v>Платежи по инвестиционным операциям всего, в том числе:</v>
      </c>
      <c r="C216" s="22" t="s">
        <v>2</v>
      </c>
      <c r="D216" s="1">
        <v>133.53710609000001</v>
      </c>
      <c r="E216" s="1">
        <v>281.85324299999996</v>
      </c>
      <c r="F216" s="2">
        <v>100.78</v>
      </c>
      <c r="G216" s="2">
        <v>100.78</v>
      </c>
      <c r="H216" s="2"/>
      <c r="I216" s="39"/>
      <c r="J216" s="2"/>
      <c r="K216" s="39"/>
      <c r="L216" s="2"/>
      <c r="M216" s="39"/>
      <c r="N216" s="2"/>
      <c r="O216" s="39"/>
      <c r="P216" s="2"/>
      <c r="Q216" s="39"/>
      <c r="R216" s="2"/>
      <c r="S216" s="40">
        <v>0</v>
      </c>
    </row>
    <row r="217" spans="1:19" s="13" customFormat="1" x14ac:dyDescent="0.2">
      <c r="A217" s="20" t="s">
        <v>191</v>
      </c>
      <c r="B217" s="23" t="str">
        <f>'[1]1'!B217</f>
        <v>Инвестиции в основной капитал всего, в том числе:</v>
      </c>
      <c r="C217" s="22" t="s">
        <v>2</v>
      </c>
      <c r="D217" s="1">
        <v>133.53710609000001</v>
      </c>
      <c r="E217" s="1">
        <v>281.85324299999996</v>
      </c>
      <c r="F217" s="2">
        <v>80.78</v>
      </c>
      <c r="G217" s="2">
        <v>80.78</v>
      </c>
      <c r="H217" s="2"/>
      <c r="I217" s="39"/>
      <c r="J217" s="2"/>
      <c r="K217" s="39"/>
      <c r="L217" s="2"/>
      <c r="M217" s="39"/>
      <c r="N217" s="2"/>
      <c r="O217" s="39"/>
      <c r="P217" s="2"/>
      <c r="Q217" s="39"/>
      <c r="R217" s="2"/>
      <c r="S217" s="40">
        <v>0</v>
      </c>
    </row>
    <row r="218" spans="1:19" s="13" customFormat="1" x14ac:dyDescent="0.2">
      <c r="A218" s="20" t="s">
        <v>192</v>
      </c>
      <c r="B218" s="23" t="str">
        <f>'[1]1'!B218</f>
        <v>техническое перевооружение и реконструкция</v>
      </c>
      <c r="C218" s="22" t="s">
        <v>2</v>
      </c>
      <c r="D218" s="1">
        <v>66.139090849999988</v>
      </c>
      <c r="E218" s="1">
        <v>14.346163000000001</v>
      </c>
      <c r="F218" s="2">
        <v>62.42</v>
      </c>
      <c r="G218" s="2">
        <v>62.42</v>
      </c>
      <c r="H218" s="2"/>
      <c r="I218" s="39"/>
      <c r="J218" s="2"/>
      <c r="K218" s="39"/>
      <c r="L218" s="2"/>
      <c r="M218" s="39"/>
      <c r="N218" s="2"/>
      <c r="O218" s="39"/>
      <c r="P218" s="2"/>
      <c r="Q218" s="39"/>
      <c r="R218" s="2"/>
      <c r="S218" s="40">
        <v>0</v>
      </c>
    </row>
    <row r="219" spans="1:19" s="13" customFormat="1" x14ac:dyDescent="0.2">
      <c r="A219" s="20" t="s">
        <v>193</v>
      </c>
      <c r="B219" s="23" t="str">
        <f>'[1]1'!B219</f>
        <v>новое строительство и расширение</v>
      </c>
      <c r="C219" s="22" t="s">
        <v>2</v>
      </c>
      <c r="D219" s="1">
        <v>66.098015239999995</v>
      </c>
      <c r="E219" s="1">
        <v>259.22278399999999</v>
      </c>
      <c r="F219" s="2">
        <v>18.36</v>
      </c>
      <c r="G219" s="2">
        <v>18.36</v>
      </c>
      <c r="H219" s="2"/>
      <c r="I219" s="39"/>
      <c r="J219" s="2"/>
      <c r="K219" s="39"/>
      <c r="L219" s="2"/>
      <c r="M219" s="39"/>
      <c r="N219" s="2"/>
      <c r="O219" s="39"/>
      <c r="P219" s="2"/>
      <c r="Q219" s="39"/>
      <c r="R219" s="2"/>
      <c r="S219" s="40">
        <v>0</v>
      </c>
    </row>
    <row r="220" spans="1:19" s="13" customFormat="1" ht="30" x14ac:dyDescent="0.2">
      <c r="A220" s="20" t="s">
        <v>194</v>
      </c>
      <c r="B220" s="23" t="str">
        <f>'[1]1'!B220</f>
        <v>проектно-изыскательные работы для объектов нового строительства будущих лет</v>
      </c>
      <c r="C220" s="22" t="s">
        <v>2</v>
      </c>
      <c r="D220" s="1">
        <v>1.3</v>
      </c>
      <c r="E220" s="2">
        <v>8.2842959999999994</v>
      </c>
      <c r="F220" s="2">
        <v>0</v>
      </c>
      <c r="G220" s="2">
        <v>0</v>
      </c>
      <c r="H220" s="2"/>
      <c r="I220" s="39"/>
      <c r="J220" s="2"/>
      <c r="K220" s="39"/>
      <c r="L220" s="2"/>
      <c r="M220" s="39"/>
      <c r="N220" s="2"/>
      <c r="O220" s="39"/>
      <c r="P220" s="2"/>
      <c r="Q220" s="39"/>
      <c r="R220" s="2"/>
      <c r="S220" s="40">
        <v>0</v>
      </c>
    </row>
    <row r="221" spans="1:19" s="13" customFormat="1" ht="30" x14ac:dyDescent="0.2">
      <c r="A221" s="20" t="s">
        <v>195</v>
      </c>
      <c r="B221" s="23" t="str">
        <f>'[1]1'!B221</f>
        <v>приобретение объектов основных средств, земельных участков</v>
      </c>
      <c r="C221" s="22" t="s">
        <v>2</v>
      </c>
      <c r="D221" s="1">
        <v>0</v>
      </c>
      <c r="E221" s="1">
        <v>0</v>
      </c>
      <c r="F221" s="1">
        <v>0</v>
      </c>
      <c r="G221" s="1">
        <v>0</v>
      </c>
      <c r="H221" s="1"/>
      <c r="I221" s="39"/>
      <c r="J221" s="1"/>
      <c r="K221" s="39"/>
      <c r="L221" s="1"/>
      <c r="M221" s="39"/>
      <c r="N221" s="1"/>
      <c r="O221" s="39"/>
      <c r="P221" s="1"/>
      <c r="Q221" s="39"/>
      <c r="R221" s="1"/>
      <c r="S221" s="40">
        <v>0</v>
      </c>
    </row>
    <row r="222" spans="1:19" s="13" customFormat="1" ht="30" x14ac:dyDescent="0.2">
      <c r="A222" s="20" t="s">
        <v>196</v>
      </c>
      <c r="B222" s="23" t="str">
        <f>'[1]1'!B222</f>
        <v>проведение научно-исследовательских и опытно-конструкторских разработок</v>
      </c>
      <c r="C222" s="22" t="s">
        <v>2</v>
      </c>
      <c r="D222" s="1">
        <v>0</v>
      </c>
      <c r="E222" s="1">
        <v>0</v>
      </c>
      <c r="F222" s="1">
        <v>0</v>
      </c>
      <c r="G222" s="1">
        <v>0</v>
      </c>
      <c r="H222" s="1"/>
      <c r="I222" s="39"/>
      <c r="J222" s="1"/>
      <c r="K222" s="39"/>
      <c r="L222" s="1"/>
      <c r="M222" s="39"/>
      <c r="N222" s="1"/>
      <c r="O222" s="39"/>
      <c r="P222" s="1"/>
      <c r="Q222" s="39"/>
      <c r="R222" s="1"/>
      <c r="S222" s="40">
        <v>0</v>
      </c>
    </row>
    <row r="223" spans="1:19" s="13" customFormat="1" ht="30" x14ac:dyDescent="0.2">
      <c r="A223" s="20" t="s">
        <v>197</v>
      </c>
      <c r="B223" s="23" t="str">
        <f>'[1]1'!B223</f>
        <v>прочие выплаты, связанные с инвестициями в основной капитал</v>
      </c>
      <c r="C223" s="22" t="s">
        <v>2</v>
      </c>
      <c r="D223" s="1">
        <v>0</v>
      </c>
      <c r="E223" s="1">
        <v>0</v>
      </c>
      <c r="F223" s="1">
        <v>0</v>
      </c>
      <c r="G223" s="1">
        <v>0</v>
      </c>
      <c r="H223" s="1"/>
      <c r="I223" s="39"/>
      <c r="J223" s="1"/>
      <c r="K223" s="39"/>
      <c r="L223" s="1"/>
      <c r="M223" s="39"/>
      <c r="N223" s="1"/>
      <c r="O223" s="39"/>
      <c r="P223" s="1"/>
      <c r="Q223" s="39"/>
      <c r="R223" s="1"/>
      <c r="S223" s="40">
        <v>0</v>
      </c>
    </row>
    <row r="224" spans="1:19" s="13" customFormat="1" x14ac:dyDescent="0.2">
      <c r="A224" s="20" t="s">
        <v>198</v>
      </c>
      <c r="B224" s="23" t="str">
        <f>'[1]1'!B224</f>
        <v>Приобретение нематериальных активов</v>
      </c>
      <c r="C224" s="22" t="s">
        <v>2</v>
      </c>
      <c r="D224" s="1">
        <v>0</v>
      </c>
      <c r="E224" s="1">
        <v>0</v>
      </c>
      <c r="F224" s="1">
        <v>0</v>
      </c>
      <c r="G224" s="1">
        <v>0</v>
      </c>
      <c r="H224" s="1"/>
      <c r="I224" s="39"/>
      <c r="J224" s="1"/>
      <c r="K224" s="39"/>
      <c r="L224" s="1"/>
      <c r="M224" s="39"/>
      <c r="N224" s="1"/>
      <c r="O224" s="39"/>
      <c r="P224" s="1"/>
      <c r="Q224" s="39"/>
      <c r="R224" s="1"/>
      <c r="S224" s="40">
        <v>0</v>
      </c>
    </row>
    <row r="225" spans="1:19" s="13" customFormat="1" ht="30" x14ac:dyDescent="0.2">
      <c r="A225" s="20" t="s">
        <v>199</v>
      </c>
      <c r="B225" s="23" t="str">
        <f>'[1]1'!B225</f>
        <v>Прочие платежи по инвестиционным операциям всего, в том числе:</v>
      </c>
      <c r="C225" s="22" t="s">
        <v>2</v>
      </c>
      <c r="D225" s="1">
        <v>0</v>
      </c>
      <c r="E225" s="1">
        <v>0</v>
      </c>
      <c r="F225" s="1">
        <v>0</v>
      </c>
      <c r="G225" s="1">
        <v>0</v>
      </c>
      <c r="H225" s="1"/>
      <c r="I225" s="39"/>
      <c r="J225" s="1"/>
      <c r="K225" s="39"/>
      <c r="L225" s="1"/>
      <c r="M225" s="39"/>
      <c r="N225" s="1"/>
      <c r="O225" s="39"/>
      <c r="P225" s="1"/>
      <c r="Q225" s="39"/>
      <c r="R225" s="1"/>
      <c r="S225" s="40">
        <v>0</v>
      </c>
    </row>
    <row r="226" spans="1:19" s="13" customFormat="1" x14ac:dyDescent="0.2">
      <c r="A226" s="20" t="s">
        <v>200</v>
      </c>
      <c r="B226" s="23" t="str">
        <f>'[1]1'!B226</f>
        <v>Иные сведения:</v>
      </c>
      <c r="C226" s="22" t="s">
        <v>298</v>
      </c>
      <c r="D226" s="1">
        <v>0</v>
      </c>
      <c r="E226" s="1">
        <v>0</v>
      </c>
      <c r="F226" s="1">
        <v>0</v>
      </c>
      <c r="G226" s="1">
        <v>0</v>
      </c>
      <c r="H226" s="1"/>
      <c r="I226" s="39"/>
      <c r="J226" s="1"/>
      <c r="K226" s="39"/>
      <c r="L226" s="1"/>
      <c r="M226" s="39"/>
      <c r="N226" s="1"/>
      <c r="O226" s="39"/>
      <c r="P226" s="1"/>
      <c r="Q226" s="39"/>
      <c r="R226" s="1"/>
      <c r="S226" s="40">
        <v>0</v>
      </c>
    </row>
    <row r="227" spans="1:19" s="13" customFormat="1" ht="30" x14ac:dyDescent="0.2">
      <c r="A227" s="20" t="s">
        <v>201</v>
      </c>
      <c r="B227" s="23" t="str">
        <f>'[1]1'!B227</f>
        <v>проценты по долговым обязательствам, включаемым в стоимость инвестиционного актива</v>
      </c>
      <c r="C227" s="22" t="s">
        <v>2</v>
      </c>
      <c r="D227" s="1">
        <v>0</v>
      </c>
      <c r="E227" s="1">
        <v>0</v>
      </c>
      <c r="F227" s="1">
        <v>0</v>
      </c>
      <c r="G227" s="1">
        <v>0</v>
      </c>
      <c r="H227" s="1"/>
      <c r="I227" s="39"/>
      <c r="J227" s="1"/>
      <c r="K227" s="39"/>
      <c r="L227" s="1"/>
      <c r="M227" s="39"/>
      <c r="N227" s="1"/>
      <c r="O227" s="39"/>
      <c r="P227" s="1"/>
      <c r="Q227" s="39"/>
      <c r="R227" s="1"/>
      <c r="S227" s="40">
        <v>0</v>
      </c>
    </row>
    <row r="228" spans="1:19" s="13" customFormat="1" x14ac:dyDescent="0.2">
      <c r="A228" s="20" t="s">
        <v>202</v>
      </c>
      <c r="B228" s="23" t="str">
        <f>'[1]1'!B228</f>
        <v>Поступления от финансовых операций всего, в том числе:</v>
      </c>
      <c r="C228" s="22" t="s">
        <v>2</v>
      </c>
      <c r="D228" s="1">
        <v>13.06</v>
      </c>
      <c r="E228" s="1">
        <v>27.731733999999999</v>
      </c>
      <c r="F228" s="2">
        <v>20</v>
      </c>
      <c r="G228" s="2">
        <v>20</v>
      </c>
      <c r="H228" s="2"/>
      <c r="I228" s="39"/>
      <c r="J228" s="2"/>
      <c r="K228" s="39"/>
      <c r="L228" s="2"/>
      <c r="M228" s="39"/>
      <c r="N228" s="2"/>
      <c r="O228" s="39"/>
      <c r="P228" s="2"/>
      <c r="Q228" s="39"/>
      <c r="R228" s="2"/>
      <c r="S228" s="40">
        <v>0</v>
      </c>
    </row>
    <row r="229" spans="1:19" s="13" customFormat="1" x14ac:dyDescent="0.2">
      <c r="A229" s="20" t="s">
        <v>203</v>
      </c>
      <c r="B229" s="23" t="str">
        <f>'[1]1'!B229</f>
        <v>Процентные поступления</v>
      </c>
      <c r="C229" s="22" t="s">
        <v>2</v>
      </c>
      <c r="D229" s="1">
        <v>0</v>
      </c>
      <c r="E229" s="1">
        <v>1.6567339999999999</v>
      </c>
      <c r="F229" s="2">
        <v>0</v>
      </c>
      <c r="G229" s="2">
        <v>0</v>
      </c>
      <c r="H229" s="2"/>
      <c r="I229" s="39"/>
      <c r="J229" s="2"/>
      <c r="K229" s="39"/>
      <c r="L229" s="2"/>
      <c r="M229" s="39"/>
      <c r="N229" s="2"/>
      <c r="O229" s="39"/>
      <c r="P229" s="2"/>
      <c r="Q229" s="39"/>
      <c r="R229" s="2"/>
      <c r="S229" s="40">
        <v>0</v>
      </c>
    </row>
    <row r="230" spans="1:19" s="13" customFormat="1" x14ac:dyDescent="0.2">
      <c r="A230" s="20" t="s">
        <v>204</v>
      </c>
      <c r="B230" s="23" t="str">
        <f>'[1]1'!B230</f>
        <v>Поступления  по полученным кредитам всего, в том числе:</v>
      </c>
      <c r="C230" s="22" t="s">
        <v>2</v>
      </c>
      <c r="D230" s="1">
        <v>0</v>
      </c>
      <c r="E230" s="1">
        <v>26.074999999999999</v>
      </c>
      <c r="F230" s="2">
        <v>0</v>
      </c>
      <c r="G230" s="2">
        <v>0</v>
      </c>
      <c r="H230" s="2"/>
      <c r="I230" s="39"/>
      <c r="J230" s="2"/>
      <c r="K230" s="39"/>
      <c r="L230" s="2"/>
      <c r="M230" s="39"/>
      <c r="N230" s="2"/>
      <c r="O230" s="39"/>
      <c r="P230" s="2"/>
      <c r="Q230" s="39"/>
      <c r="R230" s="2"/>
      <c r="S230" s="40">
        <v>0</v>
      </c>
    </row>
    <row r="231" spans="1:19" s="13" customFormat="1" x14ac:dyDescent="0.2">
      <c r="A231" s="20" t="s">
        <v>205</v>
      </c>
      <c r="B231" s="23" t="str">
        <f>'[1]1'!B231</f>
        <v>на текущую деятельность</v>
      </c>
      <c r="C231" s="22" t="s">
        <v>2</v>
      </c>
      <c r="D231" s="1">
        <v>0</v>
      </c>
      <c r="E231" s="1">
        <v>0</v>
      </c>
      <c r="F231" s="1">
        <v>0</v>
      </c>
      <c r="G231" s="1">
        <v>0</v>
      </c>
      <c r="H231" s="1"/>
      <c r="I231" s="39"/>
      <c r="J231" s="1"/>
      <c r="K231" s="39"/>
      <c r="L231" s="1"/>
      <c r="M231" s="39"/>
      <c r="N231" s="1"/>
      <c r="O231" s="39"/>
      <c r="P231" s="1"/>
      <c r="Q231" s="39"/>
      <c r="R231" s="1"/>
      <c r="S231" s="40">
        <v>0</v>
      </c>
    </row>
    <row r="232" spans="1:19" s="13" customFormat="1" x14ac:dyDescent="0.2">
      <c r="A232" s="20" t="s">
        <v>206</v>
      </c>
      <c r="B232" s="23" t="str">
        <f>'[1]1'!B232</f>
        <v>на инвестиционные операции</v>
      </c>
      <c r="C232" s="22" t="s">
        <v>2</v>
      </c>
      <c r="D232" s="1">
        <v>0</v>
      </c>
      <c r="E232" s="1">
        <v>0</v>
      </c>
      <c r="F232" s="1">
        <v>0</v>
      </c>
      <c r="G232" s="1">
        <v>0</v>
      </c>
      <c r="H232" s="1"/>
      <c r="I232" s="39"/>
      <c r="J232" s="1"/>
      <c r="K232" s="39"/>
      <c r="L232" s="1"/>
      <c r="M232" s="39"/>
      <c r="N232" s="1"/>
      <c r="O232" s="39"/>
      <c r="P232" s="1"/>
      <c r="Q232" s="39"/>
      <c r="R232" s="1"/>
      <c r="S232" s="40">
        <v>0</v>
      </c>
    </row>
    <row r="233" spans="1:19" s="13" customFormat="1" x14ac:dyDescent="0.2">
      <c r="A233" s="20" t="s">
        <v>207</v>
      </c>
      <c r="B233" s="23" t="str">
        <f>'[1]1'!B233</f>
        <v>на рефинансирование кредитов и займов</v>
      </c>
      <c r="C233" s="22" t="s">
        <v>2</v>
      </c>
      <c r="D233" s="1">
        <v>0</v>
      </c>
      <c r="E233" s="1">
        <v>26.074999999999999</v>
      </c>
      <c r="F233" s="2">
        <v>0</v>
      </c>
      <c r="G233" s="2">
        <v>0</v>
      </c>
      <c r="H233" s="2"/>
      <c r="I233" s="39"/>
      <c r="J233" s="2"/>
      <c r="K233" s="39"/>
      <c r="L233" s="2"/>
      <c r="M233" s="39"/>
      <c r="N233" s="2"/>
      <c r="O233" s="39"/>
      <c r="P233" s="2"/>
      <c r="Q233" s="39"/>
      <c r="R233" s="2"/>
      <c r="S233" s="40">
        <v>0</v>
      </c>
    </row>
    <row r="234" spans="1:19" s="13" customFormat="1" x14ac:dyDescent="0.2">
      <c r="A234" s="20" t="s">
        <v>208</v>
      </c>
      <c r="B234" s="23" t="str">
        <f>'[1]1'!B234</f>
        <v>Поступления от эмиссии акций</v>
      </c>
      <c r="C234" s="22" t="s">
        <v>2</v>
      </c>
      <c r="D234" s="1">
        <v>0</v>
      </c>
      <c r="E234" s="1">
        <v>0</v>
      </c>
      <c r="F234" s="1">
        <v>0</v>
      </c>
      <c r="G234" s="1">
        <v>0</v>
      </c>
      <c r="H234" s="1"/>
      <c r="I234" s="39"/>
      <c r="J234" s="2"/>
      <c r="K234" s="39"/>
      <c r="L234" s="2"/>
      <c r="M234" s="39"/>
      <c r="N234" s="2"/>
      <c r="O234" s="39"/>
      <c r="P234" s="2"/>
      <c r="Q234" s="39"/>
      <c r="R234" s="2"/>
      <c r="S234" s="40">
        <v>0</v>
      </c>
    </row>
    <row r="235" spans="1:19" s="13" customFormat="1" ht="30" x14ac:dyDescent="0.2">
      <c r="A235" s="20" t="s">
        <v>209</v>
      </c>
      <c r="B235" s="23" t="str">
        <f>'[1]1'!B235</f>
        <v>Поступления от реализации финансовых инструментов всего, в том числе:</v>
      </c>
      <c r="C235" s="22" t="s">
        <v>2</v>
      </c>
      <c r="D235" s="1">
        <v>0</v>
      </c>
      <c r="E235" s="1">
        <v>0</v>
      </c>
      <c r="F235" s="1">
        <v>0</v>
      </c>
      <c r="G235" s="1">
        <v>0</v>
      </c>
      <c r="H235" s="1"/>
      <c r="I235" s="39"/>
      <c r="J235" s="2"/>
      <c r="K235" s="39"/>
      <c r="L235" s="2"/>
      <c r="M235" s="39"/>
      <c r="N235" s="2"/>
      <c r="O235" s="39"/>
      <c r="P235" s="2"/>
      <c r="Q235" s="39"/>
      <c r="R235" s="2"/>
      <c r="S235" s="40">
        <v>0</v>
      </c>
    </row>
    <row r="236" spans="1:19" s="13" customFormat="1" x14ac:dyDescent="0.2">
      <c r="A236" s="20" t="s">
        <v>210</v>
      </c>
      <c r="B236" s="23" t="str">
        <f>'[1]1'!B236</f>
        <v>облигационные займы</v>
      </c>
      <c r="C236" s="22" t="s">
        <v>2</v>
      </c>
      <c r="D236" s="1">
        <v>0</v>
      </c>
      <c r="E236" s="1">
        <v>0</v>
      </c>
      <c r="F236" s="1">
        <v>0</v>
      </c>
      <c r="G236" s="1">
        <v>0</v>
      </c>
      <c r="H236" s="1"/>
      <c r="I236" s="39"/>
      <c r="J236" s="2"/>
      <c r="K236" s="39"/>
      <c r="L236" s="2"/>
      <c r="M236" s="39"/>
      <c r="N236" s="2"/>
      <c r="O236" s="39"/>
      <c r="P236" s="2"/>
      <c r="Q236" s="39"/>
      <c r="R236" s="2"/>
      <c r="S236" s="40">
        <v>0</v>
      </c>
    </row>
    <row r="237" spans="1:19" s="13" customFormat="1" x14ac:dyDescent="0.2">
      <c r="A237" s="20" t="s">
        <v>211</v>
      </c>
      <c r="B237" s="23" t="str">
        <f>'[1]1'!B237</f>
        <v>векселя</v>
      </c>
      <c r="C237" s="22" t="s">
        <v>2</v>
      </c>
      <c r="D237" s="1">
        <v>0</v>
      </c>
      <c r="E237" s="1">
        <v>0</v>
      </c>
      <c r="F237" s="1">
        <v>0</v>
      </c>
      <c r="G237" s="1">
        <v>0</v>
      </c>
      <c r="H237" s="1"/>
      <c r="I237" s="39"/>
      <c r="J237" s="2"/>
      <c r="K237" s="39"/>
      <c r="L237" s="2"/>
      <c r="M237" s="39"/>
      <c r="N237" s="2"/>
      <c r="O237" s="39"/>
      <c r="P237" s="2"/>
      <c r="Q237" s="39"/>
      <c r="R237" s="2"/>
      <c r="S237" s="40">
        <v>0</v>
      </c>
    </row>
    <row r="238" spans="1:19" s="13" customFormat="1" x14ac:dyDescent="0.2">
      <c r="A238" s="20" t="s">
        <v>212</v>
      </c>
      <c r="B238" s="23" t="str">
        <f>'[1]1'!B238</f>
        <v>Поступления от займов организаций</v>
      </c>
      <c r="C238" s="22" t="s">
        <v>2</v>
      </c>
      <c r="D238" s="1">
        <v>0</v>
      </c>
      <c r="E238" s="1">
        <v>0</v>
      </c>
      <c r="F238" s="1">
        <v>0</v>
      </c>
      <c r="G238" s="1">
        <v>0</v>
      </c>
      <c r="H238" s="1"/>
      <c r="I238" s="39"/>
      <c r="J238" s="2"/>
      <c r="K238" s="39"/>
      <c r="L238" s="2"/>
      <c r="M238" s="39"/>
      <c r="N238" s="2"/>
      <c r="O238" s="39"/>
      <c r="P238" s="2"/>
      <c r="Q238" s="39"/>
      <c r="R238" s="2"/>
      <c r="S238" s="40">
        <v>0</v>
      </c>
    </row>
    <row r="239" spans="1:19" s="13" customFormat="1" x14ac:dyDescent="0.2">
      <c r="A239" s="20" t="s">
        <v>213</v>
      </c>
      <c r="B239" s="23" t="str">
        <f>'[1]1'!B239</f>
        <v>Поступления за счет средств инвесторов</v>
      </c>
      <c r="C239" s="22" t="s">
        <v>2</v>
      </c>
      <c r="D239" s="1">
        <v>0</v>
      </c>
      <c r="E239" s="1">
        <v>0</v>
      </c>
      <c r="F239" s="1">
        <v>0</v>
      </c>
      <c r="G239" s="1">
        <v>0</v>
      </c>
      <c r="H239" s="1"/>
      <c r="I239" s="39"/>
      <c r="J239" s="2"/>
      <c r="K239" s="39"/>
      <c r="L239" s="2"/>
      <c r="M239" s="39"/>
      <c r="N239" s="2"/>
      <c r="O239" s="39"/>
      <c r="P239" s="2"/>
      <c r="Q239" s="39"/>
      <c r="R239" s="2"/>
      <c r="S239" s="40">
        <v>0</v>
      </c>
    </row>
    <row r="240" spans="1:19" s="13" customFormat="1" x14ac:dyDescent="0.2">
      <c r="A240" s="20" t="s">
        <v>214</v>
      </c>
      <c r="B240" s="23" t="str">
        <f>'[1]1'!B240</f>
        <v>Прочие поступления по финансовым операциям</v>
      </c>
      <c r="C240" s="22" t="s">
        <v>2</v>
      </c>
      <c r="D240" s="1">
        <v>13.06</v>
      </c>
      <c r="E240" s="2">
        <v>0</v>
      </c>
      <c r="F240" s="2">
        <v>20</v>
      </c>
      <c r="G240" s="2">
        <v>20</v>
      </c>
      <c r="H240" s="2"/>
      <c r="I240" s="39"/>
      <c r="J240" s="2"/>
      <c r="K240" s="39"/>
      <c r="L240" s="2"/>
      <c r="M240" s="39"/>
      <c r="N240" s="2"/>
      <c r="O240" s="39"/>
      <c r="P240" s="2"/>
      <c r="Q240" s="39"/>
      <c r="R240" s="2"/>
      <c r="S240" s="40">
        <v>0</v>
      </c>
    </row>
    <row r="241" spans="1:19" s="13" customFormat="1" x14ac:dyDescent="0.2">
      <c r="A241" s="20" t="s">
        <v>215</v>
      </c>
      <c r="B241" s="23" t="str">
        <f>'[1]1'!B241</f>
        <v>Платежи по финансовым операциям всего, в том числе:</v>
      </c>
      <c r="C241" s="22" t="s">
        <v>2</v>
      </c>
      <c r="D241" s="1">
        <v>49.900713000000003</v>
      </c>
      <c r="E241" s="1">
        <v>88.534665000000004</v>
      </c>
      <c r="F241" s="2">
        <v>0</v>
      </c>
      <c r="G241" s="2">
        <v>0</v>
      </c>
      <c r="H241" s="2"/>
      <c r="I241" s="39"/>
      <c r="J241" s="2"/>
      <c r="K241" s="39"/>
      <c r="L241" s="2"/>
      <c r="M241" s="39"/>
      <c r="N241" s="2"/>
      <c r="O241" s="39"/>
      <c r="P241" s="2"/>
      <c r="Q241" s="39"/>
      <c r="R241" s="2"/>
      <c r="S241" s="40">
        <v>0</v>
      </c>
    </row>
    <row r="242" spans="1:19" s="13" customFormat="1" x14ac:dyDescent="0.2">
      <c r="A242" s="20" t="s">
        <v>216</v>
      </c>
      <c r="B242" s="23" t="str">
        <f>'[1]1'!B242</f>
        <v>Погашение кредитов и займов всего , в том числе:</v>
      </c>
      <c r="C242" s="22" t="s">
        <v>2</v>
      </c>
      <c r="D242" s="1">
        <v>49.900713000000003</v>
      </c>
      <c r="E242" s="1">
        <v>88.534665000000004</v>
      </c>
      <c r="F242" s="2">
        <v>0</v>
      </c>
      <c r="G242" s="2">
        <v>0</v>
      </c>
      <c r="H242" s="2"/>
      <c r="I242" s="39"/>
      <c r="J242" s="2"/>
      <c r="K242" s="39"/>
      <c r="L242" s="2"/>
      <c r="M242" s="39"/>
      <c r="N242" s="2"/>
      <c r="O242" s="39"/>
      <c r="P242" s="2"/>
      <c r="Q242" s="39"/>
      <c r="R242" s="2"/>
      <c r="S242" s="40">
        <v>0</v>
      </c>
    </row>
    <row r="243" spans="1:19" s="13" customFormat="1" x14ac:dyDescent="0.2">
      <c r="A243" s="20" t="s">
        <v>217</v>
      </c>
      <c r="B243" s="23" t="str">
        <f>'[1]1'!B243</f>
        <v>на текущую деятельность</v>
      </c>
      <c r="C243" s="22" t="s">
        <v>2</v>
      </c>
      <c r="D243" s="1">
        <v>49.900713000000003</v>
      </c>
      <c r="E243" s="1">
        <v>88.534665000000004</v>
      </c>
      <c r="F243" s="2"/>
      <c r="G243" s="2"/>
      <c r="H243" s="2"/>
      <c r="I243" s="39"/>
      <c r="J243" s="2"/>
      <c r="K243" s="39"/>
      <c r="L243" s="2"/>
      <c r="M243" s="39"/>
      <c r="N243" s="2"/>
      <c r="O243" s="39"/>
      <c r="P243" s="2"/>
      <c r="Q243" s="39"/>
      <c r="R243" s="2"/>
      <c r="S243" s="40">
        <v>0</v>
      </c>
    </row>
    <row r="244" spans="1:19" s="13" customFormat="1" x14ac:dyDescent="0.2">
      <c r="A244" s="20" t="s">
        <v>218</v>
      </c>
      <c r="B244" s="23" t="str">
        <f>'[1]1'!B244</f>
        <v>на инвестиционные операции</v>
      </c>
      <c r="C244" s="22" t="s">
        <v>2</v>
      </c>
      <c r="D244" s="1">
        <v>0</v>
      </c>
      <c r="E244" s="1">
        <v>0</v>
      </c>
      <c r="F244" s="1">
        <v>0</v>
      </c>
      <c r="G244" s="2"/>
      <c r="H244" s="2"/>
      <c r="I244" s="39"/>
      <c r="J244" s="2"/>
      <c r="K244" s="39"/>
      <c r="L244" s="2"/>
      <c r="M244" s="39"/>
      <c r="N244" s="2"/>
      <c r="O244" s="39"/>
      <c r="P244" s="2"/>
      <c r="Q244" s="39"/>
      <c r="R244" s="2"/>
      <c r="S244" s="40">
        <v>0</v>
      </c>
    </row>
    <row r="245" spans="1:19" s="13" customFormat="1" x14ac:dyDescent="0.2">
      <c r="A245" s="20" t="s">
        <v>219</v>
      </c>
      <c r="B245" s="23" t="str">
        <f>'[1]1'!B245</f>
        <v>на рефинансирование кредитов и займов</v>
      </c>
      <c r="C245" s="22" t="s">
        <v>2</v>
      </c>
      <c r="D245" s="1">
        <v>0</v>
      </c>
      <c r="E245" s="1">
        <v>0</v>
      </c>
      <c r="F245" s="1">
        <v>0</v>
      </c>
      <c r="G245" s="2">
        <v>0</v>
      </c>
      <c r="H245" s="2"/>
      <c r="I245" s="39"/>
      <c r="J245" s="2"/>
      <c r="K245" s="39"/>
      <c r="L245" s="2"/>
      <c r="M245" s="39"/>
      <c r="N245" s="2"/>
      <c r="O245" s="39"/>
      <c r="P245" s="2"/>
      <c r="Q245" s="39"/>
      <c r="R245" s="2"/>
      <c r="S245" s="40">
        <v>0</v>
      </c>
    </row>
    <row r="246" spans="1:19" s="13" customFormat="1" x14ac:dyDescent="0.2">
      <c r="A246" s="20" t="s">
        <v>220</v>
      </c>
      <c r="B246" s="23" t="str">
        <f>'[1]1'!B246</f>
        <v>Выплата дивидендов</v>
      </c>
      <c r="C246" s="22" t="s">
        <v>2</v>
      </c>
      <c r="D246" s="1">
        <v>0</v>
      </c>
      <c r="E246" s="1">
        <v>0</v>
      </c>
      <c r="F246" s="1">
        <v>0</v>
      </c>
      <c r="G246" s="2">
        <v>0</v>
      </c>
      <c r="H246" s="2"/>
      <c r="I246" s="39"/>
      <c r="J246" s="2"/>
      <c r="K246" s="39"/>
      <c r="L246" s="2"/>
      <c r="M246" s="39"/>
      <c r="N246" s="2"/>
      <c r="O246" s="39"/>
      <c r="P246" s="2"/>
      <c r="Q246" s="39"/>
      <c r="R246" s="2"/>
      <c r="S246" s="40">
        <v>0</v>
      </c>
    </row>
    <row r="247" spans="1:19" s="13" customFormat="1" x14ac:dyDescent="0.2">
      <c r="A247" s="20" t="s">
        <v>221</v>
      </c>
      <c r="B247" s="23" t="str">
        <f>'[1]1'!B247</f>
        <v>Прочие выплаты по финансовым операциям</v>
      </c>
      <c r="C247" s="22" t="s">
        <v>2</v>
      </c>
      <c r="D247" s="1">
        <v>0</v>
      </c>
      <c r="E247" s="1">
        <v>0</v>
      </c>
      <c r="F247" s="1">
        <v>0</v>
      </c>
      <c r="G247" s="2">
        <v>0</v>
      </c>
      <c r="H247" s="2"/>
      <c r="I247" s="39"/>
      <c r="J247" s="2"/>
      <c r="K247" s="39"/>
      <c r="L247" s="2"/>
      <c r="M247" s="39"/>
      <c r="N247" s="2"/>
      <c r="O247" s="39"/>
      <c r="P247" s="2"/>
      <c r="Q247" s="39"/>
      <c r="R247" s="2"/>
      <c r="S247" s="40">
        <v>0</v>
      </c>
    </row>
    <row r="248" spans="1:19" s="13" customFormat="1" ht="30" x14ac:dyDescent="0.2">
      <c r="A248" s="20" t="s">
        <v>222</v>
      </c>
      <c r="B248" s="23" t="str">
        <f>'[1]1'!B248</f>
        <v>Сальдо денежных средств по операционной деятельности (пункт X - пункт XI) всего</v>
      </c>
      <c r="C248" s="22" t="s">
        <v>2</v>
      </c>
      <c r="D248" s="1">
        <v>138.76488793999977</v>
      </c>
      <c r="E248" s="1">
        <v>351.24796722000019</v>
      </c>
      <c r="F248" s="2">
        <v>306.20999999999992</v>
      </c>
      <c r="G248" s="2">
        <v>306.20999999999992</v>
      </c>
      <c r="H248" s="2"/>
      <c r="I248" s="39"/>
      <c r="J248" s="2"/>
      <c r="K248" s="39"/>
      <c r="L248" s="2"/>
      <c r="M248" s="39"/>
      <c r="N248" s="2"/>
      <c r="O248" s="39"/>
      <c r="P248" s="2"/>
      <c r="Q248" s="39"/>
      <c r="R248" s="2"/>
      <c r="S248" s="40">
        <v>0</v>
      </c>
    </row>
    <row r="249" spans="1:19" s="13" customFormat="1" ht="30" x14ac:dyDescent="0.2">
      <c r="A249" s="20" t="s">
        <v>223</v>
      </c>
      <c r="B249" s="23" t="str">
        <f>'[1]1'!B249</f>
        <v>Сальдо денежных средств по инвестиционным операциям всего (пункт XII - пункт XIII), всего в том числе:</v>
      </c>
      <c r="C249" s="22" t="s">
        <v>2</v>
      </c>
      <c r="D249" s="1">
        <v>-133.53710609000001</v>
      </c>
      <c r="E249" s="1">
        <v>-281.85324299999996</v>
      </c>
      <c r="F249" s="2">
        <v>-100.78</v>
      </c>
      <c r="G249" s="2">
        <v>-100.78</v>
      </c>
      <c r="H249" s="2"/>
      <c r="I249" s="39"/>
      <c r="J249" s="2"/>
      <c r="K249" s="39"/>
      <c r="L249" s="2"/>
      <c r="M249" s="39"/>
      <c r="N249" s="2"/>
      <c r="O249" s="39"/>
      <c r="P249" s="2"/>
      <c r="Q249" s="39"/>
      <c r="R249" s="2"/>
      <c r="S249" s="40">
        <v>0</v>
      </c>
    </row>
    <row r="250" spans="1:19" s="13" customFormat="1" x14ac:dyDescent="0.2">
      <c r="A250" s="20" t="s">
        <v>224</v>
      </c>
      <c r="B250" s="23" t="str">
        <f>'[1]1'!B250</f>
        <v>Сальдо денежных средств по инвестиционным операциям</v>
      </c>
      <c r="C250" s="22" t="s">
        <v>2</v>
      </c>
      <c r="D250" s="1">
        <v>-133.53710609000001</v>
      </c>
      <c r="E250" s="1">
        <v>-281.85324299999996</v>
      </c>
      <c r="F250" s="2">
        <v>-100.78</v>
      </c>
      <c r="G250" s="2">
        <v>-100.78</v>
      </c>
      <c r="H250" s="2"/>
      <c r="I250" s="39"/>
      <c r="J250" s="2"/>
      <c r="K250" s="39"/>
      <c r="L250" s="2"/>
      <c r="M250" s="39"/>
      <c r="N250" s="2"/>
      <c r="O250" s="39"/>
      <c r="P250" s="2"/>
      <c r="Q250" s="39"/>
      <c r="R250" s="2"/>
      <c r="S250" s="40">
        <v>0</v>
      </c>
    </row>
    <row r="251" spans="1:19" s="13" customFormat="1" x14ac:dyDescent="0.2">
      <c r="A251" s="20" t="s">
        <v>225</v>
      </c>
      <c r="B251" s="23" t="str">
        <f>'[1]1'!B251</f>
        <v>Сальдо денежных средств по прочей деятельности</v>
      </c>
      <c r="C251" s="22" t="s">
        <v>2</v>
      </c>
      <c r="D251" s="1">
        <v>0</v>
      </c>
      <c r="E251" s="1">
        <v>0</v>
      </c>
      <c r="F251" s="2">
        <v>0</v>
      </c>
      <c r="G251" s="2">
        <v>0</v>
      </c>
      <c r="H251" s="2"/>
      <c r="I251" s="39"/>
      <c r="J251" s="2"/>
      <c r="K251" s="39"/>
      <c r="L251" s="2"/>
      <c r="M251" s="39"/>
      <c r="N251" s="2"/>
      <c r="O251" s="39"/>
      <c r="P251" s="2"/>
      <c r="Q251" s="39"/>
      <c r="R251" s="2"/>
      <c r="S251" s="40">
        <v>0</v>
      </c>
    </row>
    <row r="252" spans="1:19" s="13" customFormat="1" ht="30" x14ac:dyDescent="0.2">
      <c r="A252" s="20" t="s">
        <v>226</v>
      </c>
      <c r="B252" s="23" t="str">
        <f>'[1]1'!B252</f>
        <v>Сальдо денежных средств по финансовым операциям всего (пункт XIV - пункт XV), в том числе:</v>
      </c>
      <c r="C252" s="22" t="s">
        <v>2</v>
      </c>
      <c r="D252" s="1">
        <v>-36.840713000000001</v>
      </c>
      <c r="E252" s="1">
        <v>-60.802931000000001</v>
      </c>
      <c r="F252" s="2">
        <v>20</v>
      </c>
      <c r="G252" s="2">
        <v>20</v>
      </c>
      <c r="H252" s="2"/>
      <c r="I252" s="39"/>
      <c r="J252" s="2"/>
      <c r="K252" s="39"/>
      <c r="L252" s="2"/>
      <c r="M252" s="39"/>
      <c r="N252" s="2"/>
      <c r="O252" s="39"/>
      <c r="P252" s="2"/>
      <c r="Q252" s="39"/>
      <c r="R252" s="2"/>
      <c r="S252" s="40">
        <v>0</v>
      </c>
    </row>
    <row r="253" spans="1:19" s="13" customFormat="1" ht="30" x14ac:dyDescent="0.2">
      <c r="A253" s="20" t="s">
        <v>227</v>
      </c>
      <c r="B253" s="23" t="str">
        <f>'[1]1'!B253</f>
        <v>Сальдо денежных средств по привлечению и погашению кредитов и займов</v>
      </c>
      <c r="C253" s="22" t="s">
        <v>2</v>
      </c>
      <c r="D253" s="1">
        <v>-49.900713000000003</v>
      </c>
      <c r="E253" s="1">
        <v>-86.877931000000004</v>
      </c>
      <c r="F253" s="2">
        <v>0</v>
      </c>
      <c r="G253" s="2">
        <v>0</v>
      </c>
      <c r="H253" s="2"/>
      <c r="I253" s="39"/>
      <c r="J253" s="2"/>
      <c r="K253" s="39"/>
      <c r="L253" s="2"/>
      <c r="M253" s="39"/>
      <c r="N253" s="2"/>
      <c r="O253" s="39"/>
      <c r="P253" s="2"/>
      <c r="Q253" s="39"/>
      <c r="R253" s="2"/>
      <c r="S253" s="40">
        <v>0</v>
      </c>
    </row>
    <row r="254" spans="1:19" s="13" customFormat="1" ht="30" x14ac:dyDescent="0.2">
      <c r="A254" s="20" t="s">
        <v>228</v>
      </c>
      <c r="B254" s="23" t="str">
        <f>'[1]1'!B254</f>
        <v>Сальдо денежных средств по прочей финансовой деятельности</v>
      </c>
      <c r="C254" s="22" t="s">
        <v>2</v>
      </c>
      <c r="D254" s="1">
        <v>13.06</v>
      </c>
      <c r="E254" s="1"/>
      <c r="F254" s="2">
        <v>20</v>
      </c>
      <c r="G254" s="2">
        <v>20</v>
      </c>
      <c r="H254" s="2"/>
      <c r="I254" s="39"/>
      <c r="J254" s="2"/>
      <c r="K254" s="39"/>
      <c r="L254" s="2"/>
      <c r="M254" s="39"/>
      <c r="N254" s="2"/>
      <c r="O254" s="39"/>
      <c r="P254" s="2"/>
      <c r="Q254" s="39"/>
      <c r="R254" s="2"/>
      <c r="S254" s="40">
        <v>0</v>
      </c>
    </row>
    <row r="255" spans="1:19" s="13" customFormat="1" x14ac:dyDescent="0.2">
      <c r="A255" s="20" t="s">
        <v>229</v>
      </c>
      <c r="B255" s="23" t="str">
        <f>'[1]1'!B255</f>
        <v>Сальдо денежных средств от транзитных операций</v>
      </c>
      <c r="C255" s="22" t="s">
        <v>2</v>
      </c>
      <c r="D255" s="1">
        <v>0</v>
      </c>
      <c r="E255" s="1"/>
      <c r="F255" s="2">
        <v>0</v>
      </c>
      <c r="G255" s="2">
        <v>0</v>
      </c>
      <c r="H255" s="2"/>
      <c r="I255" s="39"/>
      <c r="J255" s="2"/>
      <c r="K255" s="39"/>
      <c r="L255" s="2"/>
      <c r="M255" s="39"/>
      <c r="N255" s="2"/>
      <c r="O255" s="39"/>
      <c r="P255" s="2"/>
      <c r="Q255" s="39"/>
      <c r="R255" s="2"/>
      <c r="S255" s="40">
        <v>0</v>
      </c>
    </row>
    <row r="256" spans="1:19" s="13" customFormat="1" ht="30" x14ac:dyDescent="0.2">
      <c r="A256" s="20" t="s">
        <v>230</v>
      </c>
      <c r="B256" s="23" t="str">
        <f>'[1]1'!B256</f>
        <v>Итого сальдо денежных средств (пункт XVI + пункт XVII + пункт XVIII + пункт XIX)</v>
      </c>
      <c r="C256" s="22" t="s">
        <v>2</v>
      </c>
      <c r="D256" s="1">
        <v>-31.612931150000243</v>
      </c>
      <c r="E256" s="1">
        <v>8.5917932200002269</v>
      </c>
      <c r="F256" s="2">
        <v>225.42999999999992</v>
      </c>
      <c r="G256" s="2">
        <v>225.42999999999992</v>
      </c>
      <c r="H256" s="2"/>
      <c r="I256" s="39"/>
      <c r="J256" s="2"/>
      <c r="K256" s="39"/>
      <c r="L256" s="2"/>
      <c r="M256" s="39"/>
      <c r="N256" s="2"/>
      <c r="O256" s="39"/>
      <c r="P256" s="2"/>
      <c r="Q256" s="39"/>
      <c r="R256" s="2"/>
      <c r="S256" s="40">
        <v>0</v>
      </c>
    </row>
    <row r="257" spans="1:19" s="13" customFormat="1" x14ac:dyDescent="0.2">
      <c r="A257" s="20" t="s">
        <v>231</v>
      </c>
      <c r="B257" s="23" t="str">
        <f>'[1]1'!B257</f>
        <v>Остаток денежных средств на начало периода</v>
      </c>
      <c r="C257" s="22" t="s">
        <v>2</v>
      </c>
      <c r="D257" s="1">
        <v>55.083725999999999</v>
      </c>
      <c r="E257" s="2">
        <v>23.457229999999999</v>
      </c>
      <c r="F257" s="2">
        <v>8.5</v>
      </c>
      <c r="G257" s="2">
        <v>8.5</v>
      </c>
      <c r="H257" s="2"/>
      <c r="I257" s="39"/>
      <c r="J257" s="2"/>
      <c r="K257" s="39"/>
      <c r="L257" s="2"/>
      <c r="M257" s="39"/>
      <c r="N257" s="2"/>
      <c r="O257" s="39"/>
      <c r="P257" s="2"/>
      <c r="Q257" s="39"/>
      <c r="R257" s="2"/>
      <c r="S257" s="40">
        <v>0</v>
      </c>
    </row>
    <row r="258" spans="1:19" s="13" customFormat="1" x14ac:dyDescent="0.2">
      <c r="A258" s="20" t="s">
        <v>232</v>
      </c>
      <c r="B258" s="23" t="str">
        <f>'[1]1'!B258</f>
        <v>Остаток денежных средств на конец периода</v>
      </c>
      <c r="C258" s="22" t="s">
        <v>2</v>
      </c>
      <c r="D258" s="2">
        <v>23.457229999999999</v>
      </c>
      <c r="E258" s="2">
        <v>31.371331000000001</v>
      </c>
      <c r="F258" s="2">
        <v>11.48</v>
      </c>
      <c r="G258" s="2">
        <v>11.48</v>
      </c>
      <c r="H258" s="2"/>
      <c r="I258" s="39"/>
      <c r="J258" s="2"/>
      <c r="K258" s="39"/>
      <c r="L258" s="2"/>
      <c r="M258" s="39"/>
      <c r="N258" s="2"/>
      <c r="O258" s="39"/>
      <c r="P258" s="2"/>
      <c r="Q258" s="39"/>
      <c r="R258" s="2"/>
      <c r="S258" s="40">
        <v>0</v>
      </c>
    </row>
    <row r="259" spans="1:19" s="13" customFormat="1" x14ac:dyDescent="0.2">
      <c r="A259" s="20" t="s">
        <v>233</v>
      </c>
      <c r="B259" s="23" t="str">
        <f>'[1]1'!B259</f>
        <v>Иные сведения:</v>
      </c>
      <c r="C259" s="22" t="s">
        <v>298</v>
      </c>
      <c r="D259" s="1">
        <v>0</v>
      </c>
      <c r="E259" s="1">
        <v>0</v>
      </c>
      <c r="F259" s="1">
        <v>0</v>
      </c>
      <c r="G259" s="1">
        <v>0</v>
      </c>
      <c r="H259" s="1"/>
      <c r="I259" s="39"/>
      <c r="J259" s="1"/>
      <c r="K259" s="39"/>
      <c r="L259" s="1"/>
      <c r="M259" s="39"/>
      <c r="N259" s="1"/>
      <c r="O259" s="39"/>
      <c r="P259" s="1"/>
      <c r="Q259" s="39"/>
      <c r="R259" s="1"/>
      <c r="S259" s="40">
        <v>0</v>
      </c>
    </row>
    <row r="260" spans="1:19" s="13" customFormat="1" ht="30" x14ac:dyDescent="0.2">
      <c r="A260" s="20" t="s">
        <v>234</v>
      </c>
      <c r="B260" s="23" t="str">
        <f>'[1]1'!B260</f>
        <v>Дебиторская задолженность на конец периода всего, в том числе:</v>
      </c>
      <c r="C260" s="22" t="s">
        <v>2</v>
      </c>
      <c r="D260" s="1">
        <v>150.65700000000001</v>
      </c>
      <c r="E260" s="1">
        <v>87.727999999999994</v>
      </c>
      <c r="F260" s="2">
        <v>261.52999999999997</v>
      </c>
      <c r="G260" s="2">
        <v>261.52999999999997</v>
      </c>
      <c r="H260" s="2"/>
      <c r="I260" s="39"/>
      <c r="J260" s="2"/>
      <c r="K260" s="39"/>
      <c r="L260" s="2"/>
      <c r="M260" s="39"/>
      <c r="N260" s="2"/>
      <c r="O260" s="39"/>
      <c r="P260" s="2"/>
      <c r="Q260" s="39"/>
      <c r="R260" s="2"/>
      <c r="S260" s="40">
        <v>0</v>
      </c>
    </row>
    <row r="261" spans="1:19" s="13" customFormat="1" ht="30" x14ac:dyDescent="0.2">
      <c r="A261" s="20" t="s">
        <v>235</v>
      </c>
      <c r="B261" s="23" t="str">
        <f>'[1]1'!B261</f>
        <v xml:space="preserve">производство и поставка электрической энергии и мощности всего, в том числе: </v>
      </c>
      <c r="C261" s="22" t="s">
        <v>2</v>
      </c>
      <c r="D261" s="1">
        <v>0</v>
      </c>
      <c r="E261" s="1">
        <v>0</v>
      </c>
      <c r="F261" s="1">
        <v>0</v>
      </c>
      <c r="G261" s="1">
        <v>0</v>
      </c>
      <c r="H261" s="1"/>
      <c r="I261" s="39"/>
      <c r="J261" s="1"/>
      <c r="K261" s="39"/>
      <c r="L261" s="1"/>
      <c r="M261" s="39"/>
      <c r="N261" s="1"/>
      <c r="O261" s="39"/>
      <c r="P261" s="1"/>
      <c r="Q261" s="39"/>
      <c r="R261" s="1"/>
      <c r="S261" s="40">
        <v>0</v>
      </c>
    </row>
    <row r="262" spans="1:19" s="13" customFormat="1" x14ac:dyDescent="0.2">
      <c r="A262" s="20" t="s">
        <v>236</v>
      </c>
      <c r="B262" s="23" t="str">
        <f>'[1]1'!B262</f>
        <v>из нее просроченная</v>
      </c>
      <c r="C262" s="22" t="s">
        <v>2</v>
      </c>
      <c r="D262" s="1">
        <v>0</v>
      </c>
      <c r="E262" s="1">
        <v>0</v>
      </c>
      <c r="F262" s="1">
        <v>0</v>
      </c>
      <c r="G262" s="1">
        <v>0</v>
      </c>
      <c r="H262" s="1"/>
      <c r="I262" s="39"/>
      <c r="J262" s="1"/>
      <c r="K262" s="39"/>
      <c r="L262" s="1"/>
      <c r="M262" s="39"/>
      <c r="N262" s="1"/>
      <c r="O262" s="39"/>
      <c r="P262" s="1"/>
      <c r="Q262" s="39"/>
      <c r="R262" s="1"/>
      <c r="S262" s="40">
        <v>0</v>
      </c>
    </row>
    <row r="263" spans="1:19" s="13" customFormat="1" ht="30" x14ac:dyDescent="0.2">
      <c r="A263" s="20" t="s">
        <v>237</v>
      </c>
      <c r="B263" s="23" t="str">
        <f>'[1]1'!B263</f>
        <v>производство и поставка электрической энергии на оптовом рынке электрической энергии и мощности</v>
      </c>
      <c r="C263" s="22" t="s">
        <v>2</v>
      </c>
      <c r="D263" s="1">
        <v>0</v>
      </c>
      <c r="E263" s="1">
        <v>0</v>
      </c>
      <c r="F263" s="1">
        <v>0</v>
      </c>
      <c r="G263" s="1">
        <v>0</v>
      </c>
      <c r="H263" s="1"/>
      <c r="I263" s="39"/>
      <c r="J263" s="1"/>
      <c r="K263" s="39"/>
      <c r="L263" s="1"/>
      <c r="M263" s="39"/>
      <c r="N263" s="1"/>
      <c r="O263" s="39"/>
      <c r="P263" s="1"/>
      <c r="Q263" s="39"/>
      <c r="R263" s="1"/>
      <c r="S263" s="40">
        <v>0</v>
      </c>
    </row>
    <row r="264" spans="1:19" s="13" customFormat="1" x14ac:dyDescent="0.2">
      <c r="A264" s="20" t="s">
        <v>238</v>
      </c>
      <c r="B264" s="23" t="str">
        <f>'[1]1'!B264</f>
        <v>из нее просроченная</v>
      </c>
      <c r="C264" s="22" t="s">
        <v>2</v>
      </c>
      <c r="D264" s="1">
        <v>0</v>
      </c>
      <c r="E264" s="1">
        <v>0</v>
      </c>
      <c r="F264" s="1">
        <v>0</v>
      </c>
      <c r="G264" s="1">
        <v>0</v>
      </c>
      <c r="H264" s="1"/>
      <c r="I264" s="39"/>
      <c r="J264" s="1"/>
      <c r="K264" s="39"/>
      <c r="L264" s="1"/>
      <c r="M264" s="39"/>
      <c r="N264" s="1"/>
      <c r="O264" s="39"/>
      <c r="P264" s="1"/>
      <c r="Q264" s="39"/>
      <c r="R264" s="1"/>
      <c r="S264" s="40">
        <v>0</v>
      </c>
    </row>
    <row r="265" spans="1:19" s="13" customFormat="1" ht="30" x14ac:dyDescent="0.2">
      <c r="A265" s="20" t="s">
        <v>239</v>
      </c>
      <c r="B265" s="23" t="str">
        <f>'[1]1'!B265</f>
        <v>производство и поставка электрической мощности на оптовом рынке электрической энергии и мощности</v>
      </c>
      <c r="C265" s="22" t="s">
        <v>2</v>
      </c>
      <c r="D265" s="1">
        <v>0</v>
      </c>
      <c r="E265" s="1">
        <v>0</v>
      </c>
      <c r="F265" s="1">
        <v>0</v>
      </c>
      <c r="G265" s="1">
        <v>0</v>
      </c>
      <c r="H265" s="1"/>
      <c r="I265" s="39"/>
      <c r="J265" s="1"/>
      <c r="K265" s="39"/>
      <c r="L265" s="1"/>
      <c r="M265" s="39"/>
      <c r="N265" s="1"/>
      <c r="O265" s="39"/>
      <c r="P265" s="1"/>
      <c r="Q265" s="39"/>
      <c r="R265" s="1"/>
      <c r="S265" s="40">
        <v>0</v>
      </c>
    </row>
    <row r="266" spans="1:19" s="13" customFormat="1" x14ac:dyDescent="0.2">
      <c r="A266" s="20" t="s">
        <v>240</v>
      </c>
      <c r="B266" s="23" t="str">
        <f>'[1]1'!B266</f>
        <v>из нее просроченная</v>
      </c>
      <c r="C266" s="22" t="s">
        <v>2</v>
      </c>
      <c r="D266" s="1">
        <v>0</v>
      </c>
      <c r="E266" s="1">
        <v>0</v>
      </c>
      <c r="F266" s="1">
        <v>0</v>
      </c>
      <c r="G266" s="1">
        <v>0</v>
      </c>
      <c r="H266" s="1"/>
      <c r="I266" s="39"/>
      <c r="J266" s="1"/>
      <c r="K266" s="39"/>
      <c r="L266" s="1"/>
      <c r="M266" s="39"/>
      <c r="N266" s="1"/>
      <c r="O266" s="39"/>
      <c r="P266" s="1"/>
      <c r="Q266" s="39"/>
      <c r="R266" s="1"/>
      <c r="S266" s="40">
        <v>0</v>
      </c>
    </row>
    <row r="267" spans="1:19" s="13" customFormat="1" ht="30" x14ac:dyDescent="0.2">
      <c r="A267" s="20" t="s">
        <v>241</v>
      </c>
      <c r="B267" s="23" t="str">
        <f>'[1]1'!B267</f>
        <v>производство и поставка электрической энергии (мощности) на розничных рынках электрической энергии</v>
      </c>
      <c r="C267" s="22" t="s">
        <v>2</v>
      </c>
      <c r="D267" s="1">
        <v>0</v>
      </c>
      <c r="E267" s="1">
        <v>0</v>
      </c>
      <c r="F267" s="1">
        <v>0</v>
      </c>
      <c r="G267" s="1">
        <v>0</v>
      </c>
      <c r="H267" s="1"/>
      <c r="I267" s="39"/>
      <c r="J267" s="1"/>
      <c r="K267" s="39"/>
      <c r="L267" s="1"/>
      <c r="M267" s="39"/>
      <c r="N267" s="1"/>
      <c r="O267" s="39"/>
      <c r="P267" s="1"/>
      <c r="Q267" s="39"/>
      <c r="R267" s="1"/>
      <c r="S267" s="40">
        <v>0</v>
      </c>
    </row>
    <row r="268" spans="1:19" s="13" customFormat="1" x14ac:dyDescent="0.2">
      <c r="A268" s="20" t="s">
        <v>242</v>
      </c>
      <c r="B268" s="23" t="str">
        <f>'[1]1'!B268</f>
        <v>из нее просроченная</v>
      </c>
      <c r="C268" s="22" t="s">
        <v>2</v>
      </c>
      <c r="D268" s="1">
        <v>0</v>
      </c>
      <c r="E268" s="1">
        <v>0</v>
      </c>
      <c r="F268" s="1">
        <v>0</v>
      </c>
      <c r="G268" s="1">
        <v>0</v>
      </c>
      <c r="H268" s="1"/>
      <c r="I268" s="39"/>
      <c r="J268" s="1"/>
      <c r="K268" s="39"/>
      <c r="L268" s="1"/>
      <c r="M268" s="39"/>
      <c r="N268" s="1"/>
      <c r="O268" s="39"/>
      <c r="P268" s="1"/>
      <c r="Q268" s="39"/>
      <c r="R268" s="1"/>
      <c r="S268" s="40">
        <v>0</v>
      </c>
    </row>
    <row r="269" spans="1:19" s="13" customFormat="1" x14ac:dyDescent="0.2">
      <c r="A269" s="20" t="s">
        <v>243</v>
      </c>
      <c r="B269" s="23" t="str">
        <f>'[1]1'!B269</f>
        <v>производство и поставка тепловой энергии (мощности)</v>
      </c>
      <c r="C269" s="22" t="s">
        <v>2</v>
      </c>
      <c r="D269" s="1">
        <v>0</v>
      </c>
      <c r="E269" s="1">
        <v>0</v>
      </c>
      <c r="F269" s="1">
        <v>0</v>
      </c>
      <c r="G269" s="1">
        <v>0</v>
      </c>
      <c r="H269" s="1"/>
      <c r="I269" s="39"/>
      <c r="J269" s="1"/>
      <c r="K269" s="39"/>
      <c r="L269" s="1"/>
      <c r="M269" s="39"/>
      <c r="N269" s="1"/>
      <c r="O269" s="39"/>
      <c r="P269" s="1"/>
      <c r="Q269" s="39"/>
      <c r="R269" s="1"/>
      <c r="S269" s="40">
        <v>0</v>
      </c>
    </row>
    <row r="270" spans="1:19" s="13" customFormat="1" x14ac:dyDescent="0.2">
      <c r="A270" s="20" t="s">
        <v>244</v>
      </c>
      <c r="B270" s="23" t="str">
        <f>'[1]1'!B270</f>
        <v>из нее просроченная</v>
      </c>
      <c r="C270" s="22" t="s">
        <v>2</v>
      </c>
      <c r="D270" s="1">
        <v>0</v>
      </c>
      <c r="E270" s="1">
        <v>0</v>
      </c>
      <c r="F270" s="1">
        <v>0</v>
      </c>
      <c r="G270" s="1">
        <v>0</v>
      </c>
      <c r="H270" s="1"/>
      <c r="I270" s="39"/>
      <c r="J270" s="1"/>
      <c r="K270" s="39"/>
      <c r="L270" s="1"/>
      <c r="M270" s="39"/>
      <c r="N270" s="1"/>
      <c r="O270" s="39"/>
      <c r="P270" s="1"/>
      <c r="Q270" s="39"/>
      <c r="R270" s="1"/>
      <c r="S270" s="40">
        <v>0</v>
      </c>
    </row>
    <row r="271" spans="1:19" s="13" customFormat="1" x14ac:dyDescent="0.2">
      <c r="A271" s="20" t="s">
        <v>245</v>
      </c>
      <c r="B271" s="23" t="str">
        <f>'[1]1'!B271</f>
        <v>оказание услуг по передаче электрической энергии</v>
      </c>
      <c r="C271" s="22" t="s">
        <v>2</v>
      </c>
      <c r="D271" s="1">
        <v>0</v>
      </c>
      <c r="E271" s="1">
        <v>53.982646600000002</v>
      </c>
      <c r="F271" s="2">
        <v>20</v>
      </c>
      <c r="G271" s="2">
        <v>20</v>
      </c>
      <c r="H271" s="2"/>
      <c r="I271" s="39"/>
      <c r="J271" s="2"/>
      <c r="K271" s="39"/>
      <c r="L271" s="2"/>
      <c r="M271" s="39"/>
      <c r="N271" s="2"/>
      <c r="O271" s="39"/>
      <c r="P271" s="2"/>
      <c r="Q271" s="39"/>
      <c r="R271" s="2"/>
      <c r="S271" s="40">
        <v>0</v>
      </c>
    </row>
    <row r="272" spans="1:19" s="13" customFormat="1" x14ac:dyDescent="0.2">
      <c r="A272" s="20" t="s">
        <v>246</v>
      </c>
      <c r="B272" s="23" t="str">
        <f>'[1]1'!B272</f>
        <v>из нее просроченная</v>
      </c>
      <c r="C272" s="22" t="s">
        <v>2</v>
      </c>
      <c r="D272" s="1">
        <v>0</v>
      </c>
      <c r="E272" s="1">
        <v>0</v>
      </c>
      <c r="F272" s="1">
        <v>0</v>
      </c>
      <c r="G272" s="1">
        <v>0</v>
      </c>
      <c r="H272" s="1"/>
      <c r="I272" s="39"/>
      <c r="J272" s="1"/>
      <c r="K272" s="39"/>
      <c r="L272" s="1"/>
      <c r="M272" s="39"/>
      <c r="N272" s="1"/>
      <c r="O272" s="39"/>
      <c r="P272" s="1"/>
      <c r="Q272" s="39"/>
      <c r="R272" s="1"/>
      <c r="S272" s="40">
        <v>0</v>
      </c>
    </row>
    <row r="273" spans="1:19" s="13" customFormat="1" x14ac:dyDescent="0.2">
      <c r="A273" s="20" t="s">
        <v>247</v>
      </c>
      <c r="B273" s="23" t="str">
        <f>'[1]1'!B273</f>
        <v>оказание услуг по передаче тепловой энергии, теплоносителя</v>
      </c>
      <c r="C273" s="22" t="s">
        <v>2</v>
      </c>
      <c r="D273" s="1">
        <v>0</v>
      </c>
      <c r="E273" s="1">
        <v>0</v>
      </c>
      <c r="F273" s="1">
        <v>0</v>
      </c>
      <c r="G273" s="1">
        <v>0</v>
      </c>
      <c r="H273" s="1"/>
      <c r="I273" s="39"/>
      <c r="J273" s="1"/>
      <c r="K273" s="39"/>
      <c r="L273" s="1"/>
      <c r="M273" s="39"/>
      <c r="N273" s="1"/>
      <c r="O273" s="39"/>
      <c r="P273" s="1"/>
      <c r="Q273" s="39"/>
      <c r="R273" s="1"/>
      <c r="S273" s="40">
        <v>0</v>
      </c>
    </row>
    <row r="274" spans="1:19" s="13" customFormat="1" x14ac:dyDescent="0.2">
      <c r="A274" s="20" t="s">
        <v>248</v>
      </c>
      <c r="B274" s="23" t="str">
        <f>'[1]1'!B274</f>
        <v>из нее просроченная</v>
      </c>
      <c r="C274" s="22" t="s">
        <v>2</v>
      </c>
      <c r="D274" s="1">
        <v>0</v>
      </c>
      <c r="E274" s="1">
        <v>0</v>
      </c>
      <c r="F274" s="1">
        <v>0</v>
      </c>
      <c r="G274" s="1">
        <v>0</v>
      </c>
      <c r="H274" s="1"/>
      <c r="I274" s="39"/>
      <c r="J274" s="1"/>
      <c r="K274" s="39"/>
      <c r="L274" s="1"/>
      <c r="M274" s="39"/>
      <c r="N274" s="1"/>
      <c r="O274" s="39"/>
      <c r="P274" s="1"/>
      <c r="Q274" s="39"/>
      <c r="R274" s="1"/>
      <c r="S274" s="40">
        <v>0</v>
      </c>
    </row>
    <row r="275" spans="1:19" s="13" customFormat="1" x14ac:dyDescent="0.2">
      <c r="A275" s="20" t="s">
        <v>249</v>
      </c>
      <c r="B275" s="23" t="str">
        <f>'[1]1'!B275</f>
        <v>оказание услуг по технологическому присоединению</v>
      </c>
      <c r="C275" s="22" t="s">
        <v>2</v>
      </c>
      <c r="D275" s="1"/>
      <c r="E275" s="2"/>
      <c r="F275" s="2">
        <v>211.53</v>
      </c>
      <c r="G275" s="2">
        <v>211.53</v>
      </c>
      <c r="H275" s="2"/>
      <c r="I275" s="39"/>
      <c r="J275" s="2"/>
      <c r="K275" s="39"/>
      <c r="L275" s="2"/>
      <c r="M275" s="39"/>
      <c r="N275" s="2"/>
      <c r="O275" s="39"/>
      <c r="P275" s="2"/>
      <c r="Q275" s="39"/>
      <c r="R275" s="2"/>
      <c r="S275" s="40">
        <v>0</v>
      </c>
    </row>
    <row r="276" spans="1:19" s="13" customFormat="1" x14ac:dyDescent="0.2">
      <c r="A276" s="20" t="s">
        <v>250</v>
      </c>
      <c r="B276" s="23" t="str">
        <f>'[1]1'!B276</f>
        <v>из нее просроченная</v>
      </c>
      <c r="C276" s="22" t="s">
        <v>2</v>
      </c>
      <c r="D276" s="1"/>
      <c r="E276" s="2"/>
      <c r="F276" s="2">
        <v>0</v>
      </c>
      <c r="G276" s="2">
        <v>0</v>
      </c>
      <c r="H276" s="2"/>
      <c r="I276" s="39"/>
      <c r="J276" s="2"/>
      <c r="K276" s="39"/>
      <c r="L276" s="2"/>
      <c r="M276" s="39"/>
      <c r="N276" s="2"/>
      <c r="O276" s="39"/>
      <c r="P276" s="2"/>
      <c r="Q276" s="39"/>
      <c r="R276" s="2"/>
      <c r="S276" s="40">
        <v>0</v>
      </c>
    </row>
    <row r="277" spans="1:19" s="13" customFormat="1" x14ac:dyDescent="0.2">
      <c r="A277" s="20" t="s">
        <v>419</v>
      </c>
      <c r="B277" s="23" t="str">
        <f>'[1]1'!B277</f>
        <v>реализация электрической энергии и мощности</v>
      </c>
      <c r="C277" s="22" t="s">
        <v>2</v>
      </c>
      <c r="D277" s="1">
        <v>0</v>
      </c>
      <c r="E277" s="1">
        <v>13.386163</v>
      </c>
      <c r="F277" s="2">
        <v>30</v>
      </c>
      <c r="G277" s="2">
        <v>30</v>
      </c>
      <c r="H277" s="2"/>
      <c r="I277" s="39"/>
      <c r="J277" s="2"/>
      <c r="K277" s="39"/>
      <c r="L277" s="2"/>
      <c r="M277" s="39"/>
      <c r="N277" s="2"/>
      <c r="O277" s="39"/>
      <c r="P277" s="2"/>
      <c r="Q277" s="39"/>
      <c r="R277" s="2"/>
      <c r="S277" s="40">
        <v>0</v>
      </c>
    </row>
    <row r="278" spans="1:19" s="13" customFormat="1" x14ac:dyDescent="0.2">
      <c r="A278" s="20" t="s">
        <v>252</v>
      </c>
      <c r="B278" s="23" t="str">
        <f>'[1]1'!B278</f>
        <v>из нее просроченная</v>
      </c>
      <c r="C278" s="22" t="s">
        <v>2</v>
      </c>
      <c r="D278" s="1">
        <v>0</v>
      </c>
      <c r="E278" s="1">
        <v>0</v>
      </c>
      <c r="F278" s="1">
        <v>0</v>
      </c>
      <c r="G278" s="1">
        <v>0</v>
      </c>
      <c r="H278" s="1"/>
      <c r="I278" s="39"/>
      <c r="J278" s="1"/>
      <c r="K278" s="39"/>
      <c r="L278" s="1"/>
      <c r="M278" s="39"/>
      <c r="N278" s="1"/>
      <c r="O278" s="39"/>
      <c r="P278" s="1"/>
      <c r="Q278" s="39"/>
      <c r="R278" s="1"/>
      <c r="S278" s="40">
        <v>0</v>
      </c>
    </row>
    <row r="279" spans="1:19" s="13" customFormat="1" x14ac:dyDescent="0.2">
      <c r="A279" s="20" t="s">
        <v>251</v>
      </c>
      <c r="B279" s="23" t="str">
        <f>'[1]1'!B279</f>
        <v>реализации тепловой энергии (мощности)</v>
      </c>
      <c r="C279" s="22" t="s">
        <v>2</v>
      </c>
      <c r="D279" s="1">
        <v>0</v>
      </c>
      <c r="E279" s="1">
        <v>0</v>
      </c>
      <c r="F279" s="1">
        <v>0</v>
      </c>
      <c r="G279" s="1">
        <v>0</v>
      </c>
      <c r="H279" s="1"/>
      <c r="I279" s="39"/>
      <c r="J279" s="1"/>
      <c r="K279" s="39"/>
      <c r="L279" s="1"/>
      <c r="M279" s="39"/>
      <c r="N279" s="1"/>
      <c r="O279" s="39"/>
      <c r="P279" s="1"/>
      <c r="Q279" s="39"/>
      <c r="R279" s="1"/>
      <c r="S279" s="40">
        <v>0</v>
      </c>
    </row>
    <row r="280" spans="1:19" s="13" customFormat="1" x14ac:dyDescent="0.2">
      <c r="A280" s="20" t="s">
        <v>253</v>
      </c>
      <c r="B280" s="23" t="str">
        <f>'[1]1'!B280</f>
        <v>из нее просроченная</v>
      </c>
      <c r="C280" s="22" t="s">
        <v>2</v>
      </c>
      <c r="D280" s="1">
        <v>0</v>
      </c>
      <c r="E280" s="1">
        <v>0</v>
      </c>
      <c r="F280" s="1">
        <v>0</v>
      </c>
      <c r="G280" s="1">
        <v>0</v>
      </c>
      <c r="H280" s="1"/>
      <c r="I280" s="39"/>
      <c r="J280" s="1"/>
      <c r="K280" s="39"/>
      <c r="L280" s="1"/>
      <c r="M280" s="39"/>
      <c r="N280" s="1"/>
      <c r="O280" s="39"/>
      <c r="P280" s="1"/>
      <c r="Q280" s="39"/>
      <c r="R280" s="1"/>
      <c r="S280" s="40">
        <v>0</v>
      </c>
    </row>
    <row r="281" spans="1:19" s="13" customFormat="1" ht="30" x14ac:dyDescent="0.2">
      <c r="A281" s="20" t="s">
        <v>254</v>
      </c>
      <c r="B281" s="23" t="str">
        <f>'[1]1'!B281</f>
        <v>оказание услуг по оперативно-диспетчерскому управлению в электроэнергетике всего, в том числе:</v>
      </c>
      <c r="C281" s="22" t="s">
        <v>2</v>
      </c>
      <c r="D281" s="1">
        <v>0</v>
      </c>
      <c r="E281" s="1">
        <v>0</v>
      </c>
      <c r="F281" s="1">
        <v>0</v>
      </c>
      <c r="G281" s="1">
        <v>0</v>
      </c>
      <c r="H281" s="1"/>
      <c r="I281" s="39"/>
      <c r="J281" s="1"/>
      <c r="K281" s="39"/>
      <c r="L281" s="1"/>
      <c r="M281" s="39"/>
      <c r="N281" s="1"/>
      <c r="O281" s="39"/>
      <c r="P281" s="1"/>
      <c r="Q281" s="39"/>
      <c r="R281" s="1"/>
      <c r="S281" s="40">
        <v>0</v>
      </c>
    </row>
    <row r="282" spans="1:19" s="13" customFormat="1" x14ac:dyDescent="0.2">
      <c r="A282" s="20" t="s">
        <v>255</v>
      </c>
      <c r="B282" s="23" t="str">
        <f>'[1]1'!B282</f>
        <v>из нее просроченная</v>
      </c>
      <c r="C282" s="22" t="s">
        <v>2</v>
      </c>
      <c r="D282" s="1">
        <v>0</v>
      </c>
      <c r="E282" s="1">
        <v>0</v>
      </c>
      <c r="F282" s="1">
        <v>0</v>
      </c>
      <c r="G282" s="1">
        <v>0</v>
      </c>
      <c r="H282" s="1"/>
      <c r="I282" s="39"/>
      <c r="J282" s="1"/>
      <c r="K282" s="39"/>
      <c r="L282" s="1"/>
      <c r="M282" s="39"/>
      <c r="N282" s="1"/>
      <c r="O282" s="39"/>
      <c r="P282" s="1"/>
      <c r="Q282" s="39"/>
      <c r="R282" s="1"/>
      <c r="S282" s="40">
        <v>0</v>
      </c>
    </row>
    <row r="283" spans="1:19" s="13" customFormat="1" x14ac:dyDescent="0.2">
      <c r="A283" s="20" t="s">
        <v>256</v>
      </c>
      <c r="B283" s="23" t="str">
        <f>'[1]1'!B283</f>
        <v xml:space="preserve">в части управления технологическими режимами </v>
      </c>
      <c r="C283" s="22" t="s">
        <v>2</v>
      </c>
      <c r="D283" s="1">
        <v>0</v>
      </c>
      <c r="E283" s="1">
        <v>0</v>
      </c>
      <c r="F283" s="1">
        <v>0</v>
      </c>
      <c r="G283" s="1">
        <v>0</v>
      </c>
      <c r="H283" s="1"/>
      <c r="I283" s="39"/>
      <c r="J283" s="1"/>
      <c r="K283" s="39"/>
      <c r="L283" s="1"/>
      <c r="M283" s="39"/>
      <c r="N283" s="1"/>
      <c r="O283" s="39"/>
      <c r="P283" s="1"/>
      <c r="Q283" s="39"/>
      <c r="R283" s="1"/>
      <c r="S283" s="40">
        <v>0</v>
      </c>
    </row>
    <row r="284" spans="1:19" s="13" customFormat="1" x14ac:dyDescent="0.2">
      <c r="A284" s="20" t="s">
        <v>257</v>
      </c>
      <c r="B284" s="23" t="str">
        <f>'[1]1'!B284</f>
        <v>из нее просроченная</v>
      </c>
      <c r="C284" s="22" t="s">
        <v>2</v>
      </c>
      <c r="D284" s="1">
        <v>0</v>
      </c>
      <c r="E284" s="1">
        <v>0</v>
      </c>
      <c r="F284" s="1">
        <v>0</v>
      </c>
      <c r="G284" s="1">
        <v>0</v>
      </c>
      <c r="H284" s="1"/>
      <c r="I284" s="39"/>
      <c r="J284" s="1"/>
      <c r="K284" s="39"/>
      <c r="L284" s="1"/>
      <c r="M284" s="39"/>
      <c r="N284" s="1"/>
      <c r="O284" s="39"/>
      <c r="P284" s="1"/>
      <c r="Q284" s="39"/>
      <c r="R284" s="1"/>
      <c r="S284" s="40">
        <v>0</v>
      </c>
    </row>
    <row r="285" spans="1:19" s="13" customFormat="1" x14ac:dyDescent="0.2">
      <c r="A285" s="20" t="s">
        <v>258</v>
      </c>
      <c r="B285" s="23" t="str">
        <f>'[1]1'!B285</f>
        <v>в части обеспечения надежности</v>
      </c>
      <c r="C285" s="22" t="s">
        <v>2</v>
      </c>
      <c r="D285" s="1">
        <v>0</v>
      </c>
      <c r="E285" s="1">
        <v>0</v>
      </c>
      <c r="F285" s="1">
        <v>0</v>
      </c>
      <c r="G285" s="1">
        <v>0</v>
      </c>
      <c r="H285" s="1"/>
      <c r="I285" s="39"/>
      <c r="J285" s="1"/>
      <c r="K285" s="39"/>
      <c r="L285" s="1"/>
      <c r="M285" s="39"/>
      <c r="N285" s="1"/>
      <c r="O285" s="39"/>
      <c r="P285" s="1"/>
      <c r="Q285" s="39"/>
      <c r="R285" s="1"/>
      <c r="S285" s="40">
        <v>0</v>
      </c>
    </row>
    <row r="286" spans="1:19" s="13" customFormat="1" x14ac:dyDescent="0.2">
      <c r="A286" s="20" t="s">
        <v>259</v>
      </c>
      <c r="B286" s="23" t="str">
        <f>'[1]1'!B286</f>
        <v>из нее просроченная</v>
      </c>
      <c r="C286" s="22" t="s">
        <v>2</v>
      </c>
      <c r="D286" s="1">
        <v>0</v>
      </c>
      <c r="E286" s="1">
        <v>0</v>
      </c>
      <c r="F286" s="1">
        <v>0</v>
      </c>
      <c r="G286" s="1">
        <v>0</v>
      </c>
      <c r="H286" s="1"/>
      <c r="I286" s="39"/>
      <c r="J286" s="1"/>
      <c r="K286" s="39"/>
      <c r="L286" s="1"/>
      <c r="M286" s="39"/>
      <c r="N286" s="1"/>
      <c r="O286" s="39"/>
      <c r="P286" s="1"/>
      <c r="Q286" s="39"/>
      <c r="R286" s="1"/>
      <c r="S286" s="40">
        <v>0</v>
      </c>
    </row>
    <row r="287" spans="1:19" s="13" customFormat="1" x14ac:dyDescent="0.2">
      <c r="A287" s="20" t="s">
        <v>260</v>
      </c>
      <c r="B287" s="23" t="str">
        <f>'[1]1'!B287</f>
        <v>прочая деятельность</v>
      </c>
      <c r="C287" s="22" t="s">
        <v>2</v>
      </c>
      <c r="D287" s="1">
        <v>0</v>
      </c>
      <c r="E287" s="1">
        <v>0</v>
      </c>
      <c r="F287" s="1">
        <v>0</v>
      </c>
      <c r="G287" s="1">
        <v>0</v>
      </c>
      <c r="H287" s="1"/>
      <c r="I287" s="39"/>
      <c r="J287" s="1"/>
      <c r="K287" s="39"/>
      <c r="L287" s="1"/>
      <c r="M287" s="39"/>
      <c r="N287" s="1"/>
      <c r="O287" s="39"/>
      <c r="P287" s="1"/>
      <c r="Q287" s="39"/>
      <c r="R287" s="1"/>
      <c r="S287" s="40">
        <v>0</v>
      </c>
    </row>
    <row r="288" spans="1:19" s="13" customFormat="1" x14ac:dyDescent="0.2">
      <c r="A288" s="20" t="s">
        <v>261</v>
      </c>
      <c r="B288" s="23" t="str">
        <f>'[1]1'!B288</f>
        <v>из нее просроченная</v>
      </c>
      <c r="C288" s="22" t="s">
        <v>2</v>
      </c>
      <c r="D288" s="1">
        <v>0</v>
      </c>
      <c r="E288" s="1">
        <v>0</v>
      </c>
      <c r="F288" s="1">
        <v>0</v>
      </c>
      <c r="G288" s="1">
        <v>0</v>
      </c>
      <c r="H288" s="1"/>
      <c r="I288" s="39"/>
      <c r="J288" s="1"/>
      <c r="K288" s="39"/>
      <c r="L288" s="1"/>
      <c r="M288" s="39"/>
      <c r="N288" s="1"/>
      <c r="O288" s="39"/>
      <c r="P288" s="1"/>
      <c r="Q288" s="39"/>
      <c r="R288" s="1"/>
      <c r="S288" s="40">
        <v>0</v>
      </c>
    </row>
    <row r="289" spans="1:19" s="13" customFormat="1" ht="30" x14ac:dyDescent="0.2">
      <c r="A289" s="20" t="s">
        <v>262</v>
      </c>
      <c r="B289" s="23" t="str">
        <f>'[1]1'!B289</f>
        <v>Кредиторская задолженность на конец периода всего, в том числе:</v>
      </c>
      <c r="C289" s="22" t="s">
        <v>2</v>
      </c>
      <c r="D289" s="1">
        <v>406.262</v>
      </c>
      <c r="E289" s="1">
        <v>480.28699999999998</v>
      </c>
      <c r="F289" s="2">
        <v>124.43</v>
      </c>
      <c r="G289" s="2">
        <v>124.43</v>
      </c>
      <c r="H289" s="2"/>
      <c r="I289" s="39"/>
      <c r="J289" s="2"/>
      <c r="K289" s="39"/>
      <c r="L289" s="2"/>
      <c r="M289" s="39"/>
      <c r="N289" s="2"/>
      <c r="O289" s="39"/>
      <c r="P289" s="2"/>
      <c r="Q289" s="39"/>
      <c r="R289" s="2"/>
      <c r="S289" s="40">
        <v>0</v>
      </c>
    </row>
    <row r="290" spans="1:19" s="13" customFormat="1" x14ac:dyDescent="0.2">
      <c r="A290" s="20" t="s">
        <v>263</v>
      </c>
      <c r="B290" s="23" t="str">
        <f>'[1]1'!B290</f>
        <v>поставщикам топлива на технологические цели</v>
      </c>
      <c r="C290" s="22" t="s">
        <v>2</v>
      </c>
      <c r="D290" s="1">
        <v>0</v>
      </c>
      <c r="E290" s="1"/>
      <c r="F290" s="2">
        <v>1</v>
      </c>
      <c r="G290" s="2">
        <v>1</v>
      </c>
      <c r="H290" s="2"/>
      <c r="I290" s="39"/>
      <c r="J290" s="2"/>
      <c r="K290" s="39"/>
      <c r="L290" s="2"/>
      <c r="M290" s="39"/>
      <c r="N290" s="2"/>
      <c r="O290" s="39"/>
      <c r="P290" s="2"/>
      <c r="Q290" s="39"/>
      <c r="R290" s="2"/>
      <c r="S290" s="40">
        <v>0</v>
      </c>
    </row>
    <row r="291" spans="1:19" s="13" customFormat="1" x14ac:dyDescent="0.2">
      <c r="A291" s="20" t="s">
        <v>264</v>
      </c>
      <c r="B291" s="23" t="str">
        <f>'[1]1'!B291</f>
        <v>из нее просроченная</v>
      </c>
      <c r="C291" s="22" t="s">
        <v>2</v>
      </c>
      <c r="D291" s="1">
        <v>0</v>
      </c>
      <c r="E291" s="1">
        <v>0</v>
      </c>
      <c r="F291" s="1">
        <v>0</v>
      </c>
      <c r="G291" s="1">
        <v>0</v>
      </c>
      <c r="H291" s="1"/>
      <c r="I291" s="39"/>
      <c r="J291" s="1"/>
      <c r="K291" s="39"/>
      <c r="L291" s="1"/>
      <c r="M291" s="39"/>
      <c r="N291" s="1"/>
      <c r="O291" s="39"/>
      <c r="P291" s="1"/>
      <c r="Q291" s="39"/>
      <c r="R291" s="2"/>
      <c r="S291" s="40">
        <v>0</v>
      </c>
    </row>
    <row r="292" spans="1:19" s="13" customFormat="1" x14ac:dyDescent="0.2">
      <c r="A292" s="20" t="s">
        <v>265</v>
      </c>
      <c r="B292" s="23" t="str">
        <f>'[1]1'!B292</f>
        <v>поставщикам покупной энергии всего, в том числе:</v>
      </c>
      <c r="C292" s="22" t="s">
        <v>2</v>
      </c>
      <c r="D292" s="1">
        <v>0</v>
      </c>
      <c r="E292" s="1">
        <f>E295+E293</f>
        <v>5.556</v>
      </c>
      <c r="F292" s="2">
        <v>60</v>
      </c>
      <c r="G292" s="2">
        <v>60</v>
      </c>
      <c r="H292" s="2"/>
      <c r="I292" s="39"/>
      <c r="J292" s="2"/>
      <c r="K292" s="39"/>
      <c r="L292" s="2"/>
      <c r="M292" s="39"/>
      <c r="N292" s="2"/>
      <c r="O292" s="39"/>
      <c r="P292" s="2"/>
      <c r="Q292" s="39"/>
      <c r="R292" s="2"/>
      <c r="S292" s="40">
        <v>0</v>
      </c>
    </row>
    <row r="293" spans="1:19" s="13" customFormat="1" x14ac:dyDescent="0.2">
      <c r="A293" s="20" t="s">
        <v>266</v>
      </c>
      <c r="B293" s="23" t="str">
        <f>'[1]1'!B293</f>
        <v>на оптовом рынке электрической энергии и мощности</v>
      </c>
      <c r="C293" s="22" t="s">
        <v>2</v>
      </c>
      <c r="D293" s="1">
        <v>0</v>
      </c>
      <c r="E293" s="2">
        <v>1.08</v>
      </c>
      <c r="F293" s="2">
        <v>0</v>
      </c>
      <c r="G293" s="2">
        <v>0</v>
      </c>
      <c r="H293" s="2"/>
      <c r="I293" s="39"/>
      <c r="J293" s="2"/>
      <c r="K293" s="39"/>
      <c r="L293" s="2"/>
      <c r="M293" s="39"/>
      <c r="N293" s="2"/>
      <c r="O293" s="39"/>
      <c r="P293" s="2"/>
      <c r="Q293" s="39"/>
      <c r="R293" s="2"/>
      <c r="S293" s="40">
        <v>0</v>
      </c>
    </row>
    <row r="294" spans="1:19" s="13" customFormat="1" x14ac:dyDescent="0.2">
      <c r="A294" s="20" t="s">
        <v>267</v>
      </c>
      <c r="B294" s="23" t="str">
        <f>'[1]1'!B294</f>
        <v>из нее просроченная</v>
      </c>
      <c r="C294" s="22" t="s">
        <v>2</v>
      </c>
      <c r="D294" s="1">
        <v>0</v>
      </c>
      <c r="E294" s="1">
        <v>0</v>
      </c>
      <c r="F294" s="1">
        <v>0</v>
      </c>
      <c r="G294" s="1">
        <v>0</v>
      </c>
      <c r="H294" s="1"/>
      <c r="I294" s="39"/>
      <c r="J294" s="1"/>
      <c r="K294" s="39"/>
      <c r="L294" s="1"/>
      <c r="M294" s="39"/>
      <c r="N294" s="1"/>
      <c r="O294" s="39"/>
      <c r="P294" s="1"/>
      <c r="Q294" s="39"/>
      <c r="R294" s="2"/>
      <c r="S294" s="40">
        <v>0</v>
      </c>
    </row>
    <row r="295" spans="1:19" s="13" customFormat="1" x14ac:dyDescent="0.2">
      <c r="A295" s="20" t="s">
        <v>268</v>
      </c>
      <c r="B295" s="23" t="str">
        <f>'[1]1'!B295</f>
        <v>на розничных рынках</v>
      </c>
      <c r="C295" s="22" t="s">
        <v>2</v>
      </c>
      <c r="D295" s="1">
        <v>0</v>
      </c>
      <c r="E295" s="1">
        <v>4.476</v>
      </c>
      <c r="F295" s="2">
        <v>60</v>
      </c>
      <c r="G295" s="2">
        <v>60</v>
      </c>
      <c r="H295" s="2"/>
      <c r="I295" s="39"/>
      <c r="J295" s="2"/>
      <c r="K295" s="39"/>
      <c r="L295" s="2"/>
      <c r="M295" s="39"/>
      <c r="N295" s="2"/>
      <c r="O295" s="39"/>
      <c r="P295" s="2"/>
      <c r="Q295" s="39"/>
      <c r="R295" s="2"/>
      <c r="S295" s="40">
        <v>0</v>
      </c>
    </row>
    <row r="296" spans="1:19" s="13" customFormat="1" x14ac:dyDescent="0.2">
      <c r="A296" s="20" t="s">
        <v>269</v>
      </c>
      <c r="B296" s="23" t="str">
        <f>'[1]1'!B296</f>
        <v>из нее просроченная</v>
      </c>
      <c r="C296" s="22" t="s">
        <v>2</v>
      </c>
      <c r="D296" s="1">
        <v>0</v>
      </c>
      <c r="E296" s="1">
        <v>0</v>
      </c>
      <c r="F296" s="1">
        <v>0</v>
      </c>
      <c r="G296" s="1">
        <v>0</v>
      </c>
      <c r="H296" s="1"/>
      <c r="I296" s="39"/>
      <c r="J296" s="1"/>
      <c r="K296" s="39"/>
      <c r="L296" s="1"/>
      <c r="M296" s="39"/>
      <c r="N296" s="1"/>
      <c r="O296" s="39"/>
      <c r="P296" s="1"/>
      <c r="Q296" s="39"/>
      <c r="R296" s="1"/>
      <c r="S296" s="40">
        <v>0</v>
      </c>
    </row>
    <row r="297" spans="1:19" s="13" customFormat="1" ht="30" x14ac:dyDescent="0.2">
      <c r="A297" s="20" t="s">
        <v>270</v>
      </c>
      <c r="B297" s="23" t="str">
        <f>'[1]1'!B297</f>
        <v>по оплате услуг на передачу электрической энергии по единой (национальной) общероссийской электрической сети</v>
      </c>
      <c r="C297" s="22" t="s">
        <v>2</v>
      </c>
      <c r="D297" s="1">
        <v>0</v>
      </c>
      <c r="E297" s="1">
        <v>0</v>
      </c>
      <c r="F297" s="1">
        <v>0</v>
      </c>
      <c r="G297" s="1">
        <v>0</v>
      </c>
      <c r="H297" s="1"/>
      <c r="I297" s="39"/>
      <c r="J297" s="1"/>
      <c r="K297" s="39"/>
      <c r="L297" s="1"/>
      <c r="M297" s="39"/>
      <c r="N297" s="1"/>
      <c r="O297" s="39"/>
      <c r="P297" s="1"/>
      <c r="Q297" s="39"/>
      <c r="R297" s="1"/>
      <c r="S297" s="40">
        <v>0</v>
      </c>
    </row>
    <row r="298" spans="1:19" s="13" customFormat="1" x14ac:dyDescent="0.2">
      <c r="A298" s="20" t="s">
        <v>271</v>
      </c>
      <c r="B298" s="23" t="str">
        <f>'[1]1'!B298</f>
        <v>из нее просроченная</v>
      </c>
      <c r="C298" s="22" t="s">
        <v>2</v>
      </c>
      <c r="D298" s="1">
        <v>0</v>
      </c>
      <c r="E298" s="1">
        <v>0</v>
      </c>
      <c r="F298" s="1">
        <v>0</v>
      </c>
      <c r="G298" s="1">
        <v>0</v>
      </c>
      <c r="H298" s="1"/>
      <c r="I298" s="39"/>
      <c r="J298" s="1"/>
      <c r="K298" s="39"/>
      <c r="L298" s="1"/>
      <c r="M298" s="39"/>
      <c r="N298" s="1"/>
      <c r="O298" s="39"/>
      <c r="P298" s="1"/>
      <c r="Q298" s="39"/>
      <c r="R298" s="1"/>
      <c r="S298" s="40">
        <v>0</v>
      </c>
    </row>
    <row r="299" spans="1:19" s="13" customFormat="1" x14ac:dyDescent="0.2">
      <c r="A299" s="20" t="s">
        <v>272</v>
      </c>
      <c r="B299" s="23" t="str">
        <f>'[1]1'!B299</f>
        <v>по оплате услуг территориальных сетевых организаций</v>
      </c>
      <c r="C299" s="22" t="s">
        <v>2</v>
      </c>
      <c r="D299" s="1">
        <v>0</v>
      </c>
      <c r="E299" s="1">
        <v>60.429763000000001</v>
      </c>
      <c r="F299" s="2">
        <v>65</v>
      </c>
      <c r="G299" s="2">
        <v>65</v>
      </c>
      <c r="H299" s="2"/>
      <c r="I299" s="39"/>
      <c r="J299" s="2"/>
      <c r="K299" s="39"/>
      <c r="L299" s="2"/>
      <c r="M299" s="39"/>
      <c r="N299" s="2"/>
      <c r="O299" s="39"/>
      <c r="P299" s="2"/>
      <c r="Q299" s="39"/>
      <c r="R299" s="2"/>
      <c r="S299" s="40">
        <v>0</v>
      </c>
    </row>
    <row r="300" spans="1:19" s="13" customFormat="1" x14ac:dyDescent="0.2">
      <c r="A300" s="20" t="s">
        <v>273</v>
      </c>
      <c r="B300" s="23" t="str">
        <f>'[1]1'!B300</f>
        <v>из нее просроченная</v>
      </c>
      <c r="C300" s="22" t="s">
        <v>2</v>
      </c>
      <c r="D300" s="1">
        <v>0</v>
      </c>
      <c r="E300" s="1">
        <v>0</v>
      </c>
      <c r="F300" s="1">
        <v>0</v>
      </c>
      <c r="G300" s="1">
        <v>0</v>
      </c>
      <c r="H300" s="1"/>
      <c r="I300" s="39"/>
      <c r="J300" s="1"/>
      <c r="K300" s="39"/>
      <c r="L300" s="1"/>
      <c r="M300" s="39"/>
      <c r="N300" s="1"/>
      <c r="O300" s="39"/>
      <c r="P300" s="1"/>
      <c r="Q300" s="39"/>
      <c r="R300" s="2"/>
      <c r="S300" s="40">
        <v>0</v>
      </c>
    </row>
    <row r="301" spans="1:19" s="13" customFormat="1" x14ac:dyDescent="0.2">
      <c r="A301" s="20" t="s">
        <v>274</v>
      </c>
      <c r="B301" s="23" t="str">
        <f>'[1]1'!B301</f>
        <v>перед персоналом по оплате труда</v>
      </c>
      <c r="C301" s="22" t="s">
        <v>2</v>
      </c>
      <c r="D301" s="1">
        <v>0</v>
      </c>
      <c r="E301" s="1">
        <v>0</v>
      </c>
      <c r="F301" s="1">
        <v>0</v>
      </c>
      <c r="G301" s="1">
        <v>0</v>
      </c>
      <c r="H301" s="1"/>
      <c r="I301" s="39"/>
      <c r="J301" s="1"/>
      <c r="K301" s="39"/>
      <c r="L301" s="1"/>
      <c r="M301" s="39"/>
      <c r="N301" s="1"/>
      <c r="O301" s="39"/>
      <c r="P301" s="1"/>
      <c r="Q301" s="39"/>
      <c r="R301" s="2"/>
      <c r="S301" s="40">
        <v>0</v>
      </c>
    </row>
    <row r="302" spans="1:19" s="13" customFormat="1" x14ac:dyDescent="0.2">
      <c r="A302" s="20" t="s">
        <v>275</v>
      </c>
      <c r="B302" s="23" t="str">
        <f>'[1]1'!B302</f>
        <v>из нее просроченная</v>
      </c>
      <c r="C302" s="22" t="s">
        <v>2</v>
      </c>
      <c r="D302" s="1">
        <v>0</v>
      </c>
      <c r="E302" s="1">
        <v>0</v>
      </c>
      <c r="F302" s="1">
        <v>0</v>
      </c>
      <c r="G302" s="1">
        <v>0</v>
      </c>
      <c r="H302" s="1"/>
      <c r="I302" s="39"/>
      <c r="J302" s="1"/>
      <c r="K302" s="39"/>
      <c r="L302" s="1"/>
      <c r="M302" s="39"/>
      <c r="N302" s="1"/>
      <c r="O302" s="39"/>
      <c r="P302" s="1"/>
      <c r="Q302" s="39"/>
      <c r="R302" s="2"/>
      <c r="S302" s="40">
        <v>0</v>
      </c>
    </row>
    <row r="303" spans="1:19" s="13" customFormat="1" x14ac:dyDescent="0.2">
      <c r="A303" s="20" t="s">
        <v>276</v>
      </c>
      <c r="B303" s="23" t="str">
        <f>'[1]1'!B303</f>
        <v>перед бюджетами и внебюджетными фондами</v>
      </c>
      <c r="C303" s="22" t="s">
        <v>2</v>
      </c>
      <c r="D303" s="1">
        <v>0</v>
      </c>
      <c r="E303" s="1">
        <v>0</v>
      </c>
      <c r="F303" s="2">
        <v>10</v>
      </c>
      <c r="G303" s="2">
        <v>10</v>
      </c>
      <c r="H303" s="2"/>
      <c r="I303" s="39"/>
      <c r="J303" s="2"/>
      <c r="K303" s="39"/>
      <c r="L303" s="2"/>
      <c r="M303" s="39"/>
      <c r="N303" s="2"/>
      <c r="O303" s="39"/>
      <c r="P303" s="2"/>
      <c r="Q303" s="39"/>
      <c r="R303" s="2"/>
      <c r="S303" s="40">
        <v>0</v>
      </c>
    </row>
    <row r="304" spans="1:19" s="13" customFormat="1" x14ac:dyDescent="0.2">
      <c r="A304" s="20" t="s">
        <v>277</v>
      </c>
      <c r="B304" s="23" t="str">
        <f>'[1]1'!B304</f>
        <v>из нее просроченная</v>
      </c>
      <c r="C304" s="22" t="s">
        <v>2</v>
      </c>
      <c r="D304" s="1">
        <v>0</v>
      </c>
      <c r="E304" s="1">
        <v>0</v>
      </c>
      <c r="F304" s="1">
        <v>0</v>
      </c>
      <c r="G304" s="1">
        <v>0</v>
      </c>
      <c r="H304" s="1"/>
      <c r="I304" s="39"/>
      <c r="J304" s="1"/>
      <c r="K304" s="39"/>
      <c r="L304" s="1"/>
      <c r="M304" s="39"/>
      <c r="N304" s="1"/>
      <c r="O304" s="39"/>
      <c r="P304" s="1"/>
      <c r="Q304" s="39"/>
      <c r="R304" s="2"/>
      <c r="S304" s="40">
        <v>0</v>
      </c>
    </row>
    <row r="305" spans="1:19" s="13" customFormat="1" x14ac:dyDescent="0.2">
      <c r="A305" s="20" t="s">
        <v>278</v>
      </c>
      <c r="B305" s="23" t="str">
        <f>'[1]1'!B305</f>
        <v>по договорам технологического присоединения</v>
      </c>
      <c r="C305" s="22" t="s">
        <v>2</v>
      </c>
      <c r="D305" s="1">
        <v>0</v>
      </c>
      <c r="E305" s="1">
        <v>276.54799530000003</v>
      </c>
      <c r="F305" s="2"/>
      <c r="G305" s="2"/>
      <c r="H305" s="2"/>
      <c r="I305" s="39"/>
      <c r="J305" s="2"/>
      <c r="K305" s="39"/>
      <c r="L305" s="2"/>
      <c r="M305" s="39"/>
      <c r="N305" s="2"/>
      <c r="O305" s="39"/>
      <c r="P305" s="2"/>
      <c r="Q305" s="39"/>
      <c r="R305" s="2"/>
      <c r="S305" s="40">
        <v>0</v>
      </c>
    </row>
    <row r="306" spans="1:19" s="13" customFormat="1" x14ac:dyDescent="0.2">
      <c r="A306" s="20" t="s">
        <v>279</v>
      </c>
      <c r="B306" s="23" t="str">
        <f>'[1]1'!B306</f>
        <v>из нее просроченная</v>
      </c>
      <c r="C306" s="22" t="s">
        <v>2</v>
      </c>
      <c r="D306" s="1">
        <v>0</v>
      </c>
      <c r="E306" s="1">
        <v>0</v>
      </c>
      <c r="F306" s="1">
        <v>0</v>
      </c>
      <c r="G306" s="1">
        <v>0</v>
      </c>
      <c r="H306" s="1"/>
      <c r="I306" s="39"/>
      <c r="J306" s="1"/>
      <c r="K306" s="39"/>
      <c r="L306" s="1"/>
      <c r="M306" s="39"/>
      <c r="N306" s="1"/>
      <c r="O306" s="39"/>
      <c r="P306" s="1"/>
      <c r="Q306" s="39"/>
      <c r="R306" s="2"/>
      <c r="S306" s="40">
        <v>0</v>
      </c>
    </row>
    <row r="307" spans="1:19" s="13" customFormat="1" ht="30" x14ac:dyDescent="0.2">
      <c r="A307" s="20" t="s">
        <v>280</v>
      </c>
      <c r="B307" s="23" t="str">
        <f>'[1]1'!B307</f>
        <v xml:space="preserve">по обязательствам перед поставщиками и подрядчиками по исполнению инвестиционной программы </v>
      </c>
      <c r="C307" s="22" t="s">
        <v>2</v>
      </c>
      <c r="D307" s="1">
        <v>0</v>
      </c>
      <c r="E307" s="1">
        <f>E289-E292-E299-E305</f>
        <v>137.75324169999999</v>
      </c>
      <c r="F307" s="2">
        <v>149.58000000000001</v>
      </c>
      <c r="G307" s="2">
        <v>149.58000000000001</v>
      </c>
      <c r="H307" s="2"/>
      <c r="I307" s="39"/>
      <c r="J307" s="2"/>
      <c r="K307" s="39"/>
      <c r="L307" s="2"/>
      <c r="M307" s="39"/>
      <c r="N307" s="2"/>
      <c r="O307" s="39"/>
      <c r="P307" s="2"/>
      <c r="Q307" s="39"/>
      <c r="R307" s="2"/>
      <c r="S307" s="40">
        <v>0</v>
      </c>
    </row>
    <row r="308" spans="1:19" s="13" customFormat="1" x14ac:dyDescent="0.2">
      <c r="A308" s="20" t="s">
        <v>281</v>
      </c>
      <c r="B308" s="23" t="str">
        <f>'[1]1'!B308</f>
        <v>из нее просроченная</v>
      </c>
      <c r="C308" s="22" t="s">
        <v>2</v>
      </c>
      <c r="D308" s="1">
        <v>0</v>
      </c>
      <c r="E308" s="1">
        <v>0</v>
      </c>
      <c r="F308" s="1">
        <v>0</v>
      </c>
      <c r="G308" s="1">
        <v>0</v>
      </c>
      <c r="H308" s="1"/>
      <c r="I308" s="39"/>
      <c r="J308" s="1"/>
      <c r="K308" s="39"/>
      <c r="L308" s="1"/>
      <c r="M308" s="39"/>
      <c r="N308" s="1"/>
      <c r="O308" s="39"/>
      <c r="P308" s="1"/>
      <c r="Q308" s="39"/>
      <c r="R308" s="2"/>
      <c r="S308" s="40">
        <v>0</v>
      </c>
    </row>
    <row r="309" spans="1:19" s="13" customFormat="1" x14ac:dyDescent="0.2">
      <c r="A309" s="20" t="s">
        <v>282</v>
      </c>
      <c r="B309" s="23" t="str">
        <f>'[1]1'!B309</f>
        <v>прочая кредиторская задолженность</v>
      </c>
      <c r="C309" s="22" t="s">
        <v>2</v>
      </c>
      <c r="D309" s="1">
        <v>0</v>
      </c>
      <c r="E309" s="1">
        <v>0</v>
      </c>
      <c r="F309" s="2">
        <v>63</v>
      </c>
      <c r="G309" s="2">
        <v>63</v>
      </c>
      <c r="H309" s="2"/>
      <c r="I309" s="39"/>
      <c r="J309" s="2"/>
      <c r="K309" s="39"/>
      <c r="L309" s="2"/>
      <c r="M309" s="39"/>
      <c r="N309" s="2"/>
      <c r="O309" s="39"/>
      <c r="P309" s="2"/>
      <c r="Q309" s="39"/>
      <c r="R309" s="2"/>
      <c r="S309" s="40">
        <v>0</v>
      </c>
    </row>
    <row r="310" spans="1:19" s="13" customFormat="1" x14ac:dyDescent="0.2">
      <c r="A310" s="20" t="s">
        <v>283</v>
      </c>
      <c r="B310" s="23" t="str">
        <f>'[1]1'!B310</f>
        <v>из нее просроченная</v>
      </c>
      <c r="C310" s="22" t="s">
        <v>2</v>
      </c>
      <c r="D310" s="1">
        <v>0</v>
      </c>
      <c r="E310" s="1">
        <v>0</v>
      </c>
      <c r="F310" s="1">
        <v>0</v>
      </c>
      <c r="G310" s="1">
        <v>0</v>
      </c>
      <c r="H310" s="1"/>
      <c r="I310" s="39"/>
      <c r="J310" s="1"/>
      <c r="K310" s="39"/>
      <c r="L310" s="1"/>
      <c r="M310" s="39"/>
      <c r="N310" s="1"/>
      <c r="O310" s="39"/>
      <c r="P310" s="1"/>
      <c r="Q310" s="39"/>
      <c r="R310" s="2"/>
      <c r="S310" s="40">
        <v>0</v>
      </c>
    </row>
    <row r="311" spans="1:19" s="13" customFormat="1" x14ac:dyDescent="0.2">
      <c r="A311" s="20" t="s">
        <v>420</v>
      </c>
      <c r="B311" s="23" t="str">
        <f>'[1]1'!B311</f>
        <v>расчеты по обязательствам по аренде</v>
      </c>
      <c r="C311" s="22" t="s">
        <v>2</v>
      </c>
      <c r="D311" s="3"/>
      <c r="E311" s="3"/>
      <c r="F311" s="2">
        <v>0</v>
      </c>
      <c r="G311" s="2">
        <v>0</v>
      </c>
      <c r="H311" s="2"/>
      <c r="I311" s="39"/>
      <c r="J311" s="2"/>
      <c r="K311" s="39"/>
      <c r="L311" s="2"/>
      <c r="M311" s="39"/>
      <c r="N311" s="2"/>
      <c r="O311" s="39"/>
      <c r="P311" s="2"/>
      <c r="Q311" s="39"/>
      <c r="R311" s="2"/>
      <c r="S311" s="40">
        <v>0</v>
      </c>
    </row>
    <row r="312" spans="1:19" s="13" customFormat="1" ht="45" x14ac:dyDescent="0.2">
      <c r="A312" s="20" t="s">
        <v>284</v>
      </c>
      <c r="B312" s="23" t="str">
        <f>'[1]1'!B312</f>
        <v>Отношение поступлений денежных средств к выручке от реализованных товаров и оказанных услуг (с учетом НДС) всего, в том числе:</v>
      </c>
      <c r="C312" s="22" t="s">
        <v>297</v>
      </c>
      <c r="D312" s="3">
        <v>0.84071904082958759</v>
      </c>
      <c r="E312" s="3">
        <v>0.71190955803538603</v>
      </c>
      <c r="F312" s="25">
        <v>0.60044851660684284</v>
      </c>
      <c r="G312" s="25">
        <v>0.60044851660684284</v>
      </c>
      <c r="H312" s="25"/>
      <c r="I312" s="39"/>
      <c r="J312" s="25"/>
      <c r="K312" s="39"/>
      <c r="L312" s="25"/>
      <c r="M312" s="39"/>
      <c r="N312" s="25"/>
      <c r="O312" s="39"/>
      <c r="P312" s="25"/>
      <c r="Q312" s="39"/>
      <c r="R312" s="2"/>
      <c r="S312" s="40">
        <v>0</v>
      </c>
    </row>
    <row r="313" spans="1:19" s="13" customFormat="1" ht="30" x14ac:dyDescent="0.2">
      <c r="A313" s="20" t="s">
        <v>285</v>
      </c>
      <c r="B313" s="23" t="str">
        <f>'[1]1'!B313</f>
        <v>от производства и поставки электрической энергии и мощности</v>
      </c>
      <c r="C313" s="22" t="s">
        <v>297</v>
      </c>
      <c r="D313" s="25">
        <v>0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">
        <f t="shared" ref="R313:R324" si="38">SUM(H313+J313+L313+N313+P313)</f>
        <v>0</v>
      </c>
      <c r="S313" s="40">
        <v>0</v>
      </c>
    </row>
    <row r="314" spans="1:19" s="13" customFormat="1" ht="30" x14ac:dyDescent="0.2">
      <c r="A314" s="20" t="s">
        <v>286</v>
      </c>
      <c r="B314" s="23" t="str">
        <f>'[1]1'!B314</f>
        <v>от производства и поставки электрической энергии на оптовом рынке электрической энергии и мощности</v>
      </c>
      <c r="C314" s="22" t="s">
        <v>297</v>
      </c>
      <c r="D314" s="25">
        <v>0</v>
      </c>
      <c r="E314" s="25">
        <v>0</v>
      </c>
      <c r="F314" s="25">
        <v>0</v>
      </c>
      <c r="G314" s="25">
        <v>0</v>
      </c>
      <c r="H314" s="25">
        <v>0</v>
      </c>
      <c r="I314" s="25">
        <v>0</v>
      </c>
      <c r="J314" s="25">
        <v>0</v>
      </c>
      <c r="K314" s="25">
        <v>0</v>
      </c>
      <c r="L314" s="25">
        <v>0</v>
      </c>
      <c r="M314" s="25">
        <v>0</v>
      </c>
      <c r="N314" s="25">
        <v>0</v>
      </c>
      <c r="O314" s="25">
        <v>0</v>
      </c>
      <c r="P314" s="25">
        <v>0</v>
      </c>
      <c r="Q314" s="25">
        <v>0</v>
      </c>
      <c r="R314" s="2">
        <f t="shared" si="38"/>
        <v>0</v>
      </c>
      <c r="S314" s="40">
        <v>0</v>
      </c>
    </row>
    <row r="315" spans="1:19" s="13" customFormat="1" ht="30" x14ac:dyDescent="0.2">
      <c r="A315" s="20" t="s">
        <v>287</v>
      </c>
      <c r="B315" s="23" t="str">
        <f>'[1]1'!B315</f>
        <v>от производства и поставки электрической мощности на оптовом рынке электрической энергии и мощности</v>
      </c>
      <c r="C315" s="22" t="s">
        <v>297</v>
      </c>
      <c r="D315" s="25">
        <v>0</v>
      </c>
      <c r="E315" s="25">
        <v>0</v>
      </c>
      <c r="F315" s="25">
        <v>0</v>
      </c>
      <c r="G315" s="25">
        <v>0</v>
      </c>
      <c r="H315" s="25">
        <v>0</v>
      </c>
      <c r="I315" s="25">
        <v>0</v>
      </c>
      <c r="J315" s="25">
        <v>0</v>
      </c>
      <c r="K315" s="25">
        <v>0</v>
      </c>
      <c r="L315" s="25">
        <v>0</v>
      </c>
      <c r="M315" s="25">
        <v>0</v>
      </c>
      <c r="N315" s="25">
        <v>0</v>
      </c>
      <c r="O315" s="25">
        <v>0</v>
      </c>
      <c r="P315" s="25">
        <v>0</v>
      </c>
      <c r="Q315" s="25">
        <v>0</v>
      </c>
      <c r="R315" s="2">
        <f t="shared" si="38"/>
        <v>0</v>
      </c>
      <c r="S315" s="40">
        <v>0</v>
      </c>
    </row>
    <row r="316" spans="1:19" s="13" customFormat="1" ht="30" x14ac:dyDescent="0.2">
      <c r="A316" s="20" t="s">
        <v>288</v>
      </c>
      <c r="B316" s="23" t="str">
        <f>'[1]1'!B316</f>
        <v>от производства и поставки электрической энергии (мощности) на розничных рынках электрической энергии</v>
      </c>
      <c r="C316" s="22" t="s">
        <v>297</v>
      </c>
      <c r="D316" s="25">
        <v>0</v>
      </c>
      <c r="E316" s="25">
        <v>0</v>
      </c>
      <c r="F316" s="25">
        <v>0</v>
      </c>
      <c r="G316" s="25">
        <v>0</v>
      </c>
      <c r="H316" s="25">
        <v>0</v>
      </c>
      <c r="I316" s="25">
        <v>0</v>
      </c>
      <c r="J316" s="25">
        <v>0</v>
      </c>
      <c r="K316" s="25">
        <v>0</v>
      </c>
      <c r="L316" s="25">
        <v>0</v>
      </c>
      <c r="M316" s="25">
        <v>0</v>
      </c>
      <c r="N316" s="25">
        <v>0</v>
      </c>
      <c r="O316" s="25">
        <v>0</v>
      </c>
      <c r="P316" s="25">
        <v>0</v>
      </c>
      <c r="Q316" s="25">
        <v>0</v>
      </c>
      <c r="R316" s="2">
        <f t="shared" si="38"/>
        <v>0</v>
      </c>
      <c r="S316" s="40">
        <v>0</v>
      </c>
    </row>
    <row r="317" spans="1:19" s="13" customFormat="1" x14ac:dyDescent="0.2">
      <c r="A317" s="20" t="s">
        <v>289</v>
      </c>
      <c r="B317" s="23" t="str">
        <f>'[1]1'!B317</f>
        <v>от производства и поставки тепловой энергии (мощности)</v>
      </c>
      <c r="C317" s="22" t="s">
        <v>297</v>
      </c>
      <c r="D317" s="25">
        <v>0</v>
      </c>
      <c r="E317" s="25">
        <v>0</v>
      </c>
      <c r="F317" s="25">
        <v>0</v>
      </c>
      <c r="G317" s="25">
        <v>0</v>
      </c>
      <c r="H317" s="25">
        <v>0</v>
      </c>
      <c r="I317" s="25">
        <v>0</v>
      </c>
      <c r="J317" s="25">
        <v>0</v>
      </c>
      <c r="K317" s="25">
        <v>0</v>
      </c>
      <c r="L317" s="25">
        <v>0</v>
      </c>
      <c r="M317" s="25">
        <v>0</v>
      </c>
      <c r="N317" s="25">
        <v>0</v>
      </c>
      <c r="O317" s="25">
        <v>0</v>
      </c>
      <c r="P317" s="25">
        <v>0</v>
      </c>
      <c r="Q317" s="25">
        <v>0</v>
      </c>
      <c r="R317" s="2">
        <f t="shared" si="38"/>
        <v>0</v>
      </c>
      <c r="S317" s="40">
        <v>0</v>
      </c>
    </row>
    <row r="318" spans="1:19" s="13" customFormat="1" x14ac:dyDescent="0.2">
      <c r="A318" s="20" t="s">
        <v>290</v>
      </c>
      <c r="B318" s="23" t="str">
        <f>'[1]1'!B318</f>
        <v>от оказания услуг по передаче электрической энергии</v>
      </c>
      <c r="C318" s="22" t="s">
        <v>297</v>
      </c>
      <c r="D318" s="3">
        <v>1.5335615835311716E-2</v>
      </c>
      <c r="E318" s="3">
        <v>5.8202722450878423E-2</v>
      </c>
      <c r="F318" s="25">
        <v>0</v>
      </c>
      <c r="G318" s="25">
        <v>0</v>
      </c>
      <c r="H318" s="25"/>
      <c r="I318" s="39">
        <v>0</v>
      </c>
      <c r="J318" s="25"/>
      <c r="K318" s="39">
        <v>0</v>
      </c>
      <c r="L318" s="25"/>
      <c r="M318" s="39">
        <v>0</v>
      </c>
      <c r="N318" s="25"/>
      <c r="O318" s="39">
        <v>0</v>
      </c>
      <c r="P318" s="25"/>
      <c r="Q318" s="39">
        <v>0</v>
      </c>
      <c r="R318" s="2">
        <f t="shared" si="38"/>
        <v>0</v>
      </c>
      <c r="S318" s="40">
        <v>0</v>
      </c>
    </row>
    <row r="319" spans="1:19" s="13" customFormat="1" ht="30" x14ac:dyDescent="0.2">
      <c r="A319" s="20" t="s">
        <v>291</v>
      </c>
      <c r="B319" s="23" t="str">
        <f>'[1]1'!B319</f>
        <v>от оказания услуг по передаче тепловой энергии, теплоносителя</v>
      </c>
      <c r="C319" s="22" t="s">
        <v>297</v>
      </c>
      <c r="D319" s="25">
        <v>0</v>
      </c>
      <c r="E319" s="25">
        <v>0</v>
      </c>
      <c r="F319" s="25">
        <v>0</v>
      </c>
      <c r="G319" s="25">
        <v>0</v>
      </c>
      <c r="H319" s="25">
        <v>0</v>
      </c>
      <c r="I319" s="25">
        <v>0</v>
      </c>
      <c r="J319" s="25">
        <v>0</v>
      </c>
      <c r="K319" s="25">
        <v>0</v>
      </c>
      <c r="L319" s="25">
        <v>0</v>
      </c>
      <c r="M319" s="25">
        <v>0</v>
      </c>
      <c r="N319" s="25">
        <v>0</v>
      </c>
      <c r="O319" s="25">
        <v>0</v>
      </c>
      <c r="P319" s="25">
        <v>0</v>
      </c>
      <c r="Q319" s="39">
        <v>0</v>
      </c>
      <c r="R319" s="2">
        <f t="shared" si="38"/>
        <v>0</v>
      </c>
      <c r="S319" s="40">
        <v>0</v>
      </c>
    </row>
    <row r="320" spans="1:19" s="13" customFormat="1" x14ac:dyDescent="0.2">
      <c r="A320" s="20" t="s">
        <v>292</v>
      </c>
      <c r="B320" s="23" t="str">
        <f>'[1]1'!B320</f>
        <v>от реализации электрической энергии и мощности</v>
      </c>
      <c r="C320" s="22" t="s">
        <v>297</v>
      </c>
      <c r="D320" s="3">
        <v>1.0489886301459443</v>
      </c>
      <c r="E320" s="3">
        <v>1.0001400193703369</v>
      </c>
      <c r="F320" s="25">
        <v>0.83333333333333304</v>
      </c>
      <c r="G320" s="25">
        <v>0.83333333333333337</v>
      </c>
      <c r="H320" s="25"/>
      <c r="I320" s="39">
        <v>0</v>
      </c>
      <c r="J320" s="25"/>
      <c r="K320" s="39">
        <v>0</v>
      </c>
      <c r="L320" s="25"/>
      <c r="M320" s="39">
        <v>0</v>
      </c>
      <c r="N320" s="25"/>
      <c r="O320" s="39">
        <v>0</v>
      </c>
      <c r="P320" s="25"/>
      <c r="Q320" s="39">
        <v>0</v>
      </c>
      <c r="R320" s="2">
        <f t="shared" si="38"/>
        <v>0</v>
      </c>
      <c r="S320" s="40">
        <v>0</v>
      </c>
    </row>
    <row r="321" spans="1:19" s="13" customFormat="1" x14ac:dyDescent="0.2">
      <c r="A321" s="20" t="s">
        <v>293</v>
      </c>
      <c r="B321" s="23" t="str">
        <f>'[1]1'!B321</f>
        <v>от реализации тепловой энергии (мощности)</v>
      </c>
      <c r="C321" s="22" t="s">
        <v>297</v>
      </c>
      <c r="D321" s="25">
        <v>0</v>
      </c>
      <c r="E321" s="25">
        <v>0</v>
      </c>
      <c r="F321" s="25">
        <v>0</v>
      </c>
      <c r="G321" s="25">
        <v>0</v>
      </c>
      <c r="H321" s="25">
        <v>0</v>
      </c>
      <c r="I321" s="25">
        <v>0</v>
      </c>
      <c r="J321" s="25">
        <v>0</v>
      </c>
      <c r="K321" s="25">
        <v>0</v>
      </c>
      <c r="L321" s="25">
        <v>0</v>
      </c>
      <c r="M321" s="25">
        <v>0</v>
      </c>
      <c r="N321" s="25">
        <v>0</v>
      </c>
      <c r="O321" s="25">
        <v>0</v>
      </c>
      <c r="P321" s="25">
        <v>0</v>
      </c>
      <c r="Q321" s="39">
        <v>0</v>
      </c>
      <c r="R321" s="2">
        <f t="shared" si="38"/>
        <v>0</v>
      </c>
      <c r="S321" s="40">
        <v>0</v>
      </c>
    </row>
    <row r="322" spans="1:19" s="13" customFormat="1" ht="30" x14ac:dyDescent="0.2">
      <c r="A322" s="20" t="s">
        <v>294</v>
      </c>
      <c r="B322" s="23" t="str">
        <f>'[1]1'!B322</f>
        <v>от оказания услуг по оперативно-диспетчерскому управлению в электроэнергетике всего, в том числе:</v>
      </c>
      <c r="C322" s="22" t="s">
        <v>297</v>
      </c>
      <c r="D322" s="25">
        <v>0</v>
      </c>
      <c r="E322" s="25">
        <v>0</v>
      </c>
      <c r="F322" s="25">
        <v>0</v>
      </c>
      <c r="G322" s="25">
        <v>0</v>
      </c>
      <c r="H322" s="25">
        <v>0</v>
      </c>
      <c r="I322" s="25">
        <v>0</v>
      </c>
      <c r="J322" s="25">
        <v>0</v>
      </c>
      <c r="K322" s="25">
        <v>0</v>
      </c>
      <c r="L322" s="25">
        <v>0</v>
      </c>
      <c r="M322" s="25">
        <v>0</v>
      </c>
      <c r="N322" s="25">
        <v>0</v>
      </c>
      <c r="O322" s="25">
        <v>0</v>
      </c>
      <c r="P322" s="25">
        <v>0</v>
      </c>
      <c r="Q322" s="39">
        <v>0</v>
      </c>
      <c r="R322" s="2">
        <f t="shared" si="38"/>
        <v>0</v>
      </c>
      <c r="S322" s="40">
        <v>0</v>
      </c>
    </row>
    <row r="323" spans="1:19" s="13" customFormat="1" x14ac:dyDescent="0.2">
      <c r="A323" s="20" t="s">
        <v>295</v>
      </c>
      <c r="B323" s="23" t="str">
        <f>'[1]1'!B323</f>
        <v xml:space="preserve">в части управления технологическими режимами </v>
      </c>
      <c r="C323" s="22" t="s">
        <v>297</v>
      </c>
      <c r="D323" s="25">
        <v>0</v>
      </c>
      <c r="E323" s="25">
        <v>0</v>
      </c>
      <c r="F323" s="25">
        <v>0</v>
      </c>
      <c r="G323" s="25">
        <v>0</v>
      </c>
      <c r="H323" s="25">
        <v>0</v>
      </c>
      <c r="I323" s="25">
        <v>0</v>
      </c>
      <c r="J323" s="25">
        <v>0</v>
      </c>
      <c r="K323" s="25">
        <v>0</v>
      </c>
      <c r="L323" s="25">
        <v>0</v>
      </c>
      <c r="M323" s="25">
        <v>0</v>
      </c>
      <c r="N323" s="25">
        <v>0</v>
      </c>
      <c r="O323" s="25">
        <v>0</v>
      </c>
      <c r="P323" s="25">
        <v>0</v>
      </c>
      <c r="Q323" s="39">
        <v>0</v>
      </c>
      <c r="R323" s="2">
        <f t="shared" si="38"/>
        <v>0</v>
      </c>
      <c r="S323" s="40">
        <v>0</v>
      </c>
    </row>
    <row r="324" spans="1:19" s="13" customFormat="1" x14ac:dyDescent="0.2">
      <c r="A324" s="20" t="s">
        <v>296</v>
      </c>
      <c r="B324" s="23" t="str">
        <f>'[1]1'!B324</f>
        <v>в части обеспечения надежности</v>
      </c>
      <c r="C324" s="22" t="s">
        <v>297</v>
      </c>
      <c r="D324" s="25">
        <v>0</v>
      </c>
      <c r="E324" s="25">
        <v>0</v>
      </c>
      <c r="F324" s="25">
        <v>0</v>
      </c>
      <c r="G324" s="25">
        <v>0</v>
      </c>
      <c r="H324" s="25">
        <v>0</v>
      </c>
      <c r="I324" s="25">
        <v>0</v>
      </c>
      <c r="J324" s="25">
        <v>0</v>
      </c>
      <c r="K324" s="25">
        <v>0</v>
      </c>
      <c r="L324" s="25">
        <v>0</v>
      </c>
      <c r="M324" s="25">
        <v>0</v>
      </c>
      <c r="N324" s="25">
        <v>0</v>
      </c>
      <c r="O324" s="25">
        <v>0</v>
      </c>
      <c r="P324" s="25">
        <v>0</v>
      </c>
      <c r="Q324" s="39">
        <v>0</v>
      </c>
      <c r="R324" s="2">
        <f t="shared" si="38"/>
        <v>0</v>
      </c>
      <c r="S324" s="40">
        <v>0</v>
      </c>
    </row>
    <row r="325" spans="1:19" s="13" customFormat="1" x14ac:dyDescent="0.2">
      <c r="A325" s="54" t="s">
        <v>421</v>
      </c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6"/>
    </row>
    <row r="326" spans="1:19" s="13" customFormat="1" ht="30" x14ac:dyDescent="0.2">
      <c r="A326" s="20" t="s">
        <v>301</v>
      </c>
      <c r="B326" s="23" t="str">
        <f>'[1]1'!B326</f>
        <v>В отношении деятельности по производству электрической, тепловой энергии (мощности)</v>
      </c>
      <c r="C326" s="22" t="s">
        <v>298</v>
      </c>
      <c r="D326" s="2" t="s">
        <v>463</v>
      </c>
      <c r="E326" s="2" t="s">
        <v>463</v>
      </c>
      <c r="F326" s="2" t="s">
        <v>463</v>
      </c>
      <c r="G326" s="2" t="s">
        <v>463</v>
      </c>
      <c r="H326" s="2" t="s">
        <v>463</v>
      </c>
      <c r="I326" s="2" t="s">
        <v>463</v>
      </c>
      <c r="J326" s="2" t="s">
        <v>463</v>
      </c>
      <c r="K326" s="2" t="s">
        <v>463</v>
      </c>
      <c r="L326" s="2" t="s">
        <v>463</v>
      </c>
      <c r="M326" s="2" t="s">
        <v>463</v>
      </c>
      <c r="N326" s="2" t="s">
        <v>463</v>
      </c>
      <c r="O326" s="2" t="s">
        <v>463</v>
      </c>
      <c r="P326" s="2" t="s">
        <v>463</v>
      </c>
      <c r="Q326" s="2" t="s">
        <v>463</v>
      </c>
      <c r="R326" s="2" t="s">
        <v>463</v>
      </c>
      <c r="S326" s="2" t="s">
        <v>463</v>
      </c>
    </row>
    <row r="327" spans="1:19" s="13" customFormat="1" x14ac:dyDescent="0.2">
      <c r="A327" s="20" t="s">
        <v>302</v>
      </c>
      <c r="B327" s="23" t="str">
        <f>'[1]1'!B327</f>
        <v>Установленная электрическая мощность</v>
      </c>
      <c r="C327" s="22" t="s">
        <v>299</v>
      </c>
      <c r="D327" s="2">
        <v>0</v>
      </c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</row>
    <row r="328" spans="1:19" s="13" customFormat="1" x14ac:dyDescent="0.2">
      <c r="A328" s="20" t="s">
        <v>303</v>
      </c>
      <c r="B328" s="23" t="str">
        <f>'[1]1'!B328</f>
        <v>Установленная тепловая мощность</v>
      </c>
      <c r="C328" s="22" t="s">
        <v>300</v>
      </c>
      <c r="D328" s="2">
        <v>0</v>
      </c>
      <c r="E328" s="2">
        <v>0</v>
      </c>
      <c r="F328" s="2">
        <v>0</v>
      </c>
      <c r="G328" s="2">
        <v>0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">
        <v>0</v>
      </c>
      <c r="O328" s="2">
        <v>0</v>
      </c>
      <c r="P328" s="2">
        <v>0</v>
      </c>
      <c r="Q328" s="2">
        <v>0</v>
      </c>
      <c r="R328" s="2">
        <v>0</v>
      </c>
      <c r="S328" s="2">
        <v>0</v>
      </c>
    </row>
    <row r="329" spans="1:19" s="13" customFormat="1" x14ac:dyDescent="0.2">
      <c r="A329" s="20" t="s">
        <v>304</v>
      </c>
      <c r="B329" s="23" t="str">
        <f>'[1]1'!B329</f>
        <v>Располагаемая электрическая мощность</v>
      </c>
      <c r="C329" s="22" t="s">
        <v>299</v>
      </c>
      <c r="D329" s="2">
        <v>0</v>
      </c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0</v>
      </c>
      <c r="Q329" s="2">
        <v>0</v>
      </c>
      <c r="R329" s="2">
        <v>0</v>
      </c>
      <c r="S329" s="2">
        <v>0</v>
      </c>
    </row>
    <row r="330" spans="1:19" s="13" customFormat="1" x14ac:dyDescent="0.2">
      <c r="A330" s="20" t="s">
        <v>305</v>
      </c>
      <c r="B330" s="23" t="str">
        <f>'[1]1'!B330</f>
        <v>Присоединенная тепловая мощность</v>
      </c>
      <c r="C330" s="22" t="s">
        <v>300</v>
      </c>
      <c r="D330" s="2">
        <v>0</v>
      </c>
      <c r="E330" s="2">
        <v>0</v>
      </c>
      <c r="F330" s="2">
        <v>0</v>
      </c>
      <c r="G330" s="2">
        <v>0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2">
        <v>0</v>
      </c>
      <c r="O330" s="2">
        <v>0</v>
      </c>
      <c r="P330" s="2">
        <v>0</v>
      </c>
      <c r="Q330" s="2">
        <v>0</v>
      </c>
      <c r="R330" s="2">
        <v>0</v>
      </c>
      <c r="S330" s="2">
        <v>0</v>
      </c>
    </row>
    <row r="331" spans="1:19" s="13" customFormat="1" x14ac:dyDescent="0.2">
      <c r="A331" s="20" t="s">
        <v>306</v>
      </c>
      <c r="B331" s="23" t="str">
        <f>'[1]1'!B331</f>
        <v>Объем выработанной электрической энергии</v>
      </c>
      <c r="C331" s="22" t="s">
        <v>422</v>
      </c>
      <c r="D331" s="2">
        <v>0</v>
      </c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0</v>
      </c>
      <c r="P331" s="2">
        <v>0</v>
      </c>
      <c r="Q331" s="2">
        <v>0</v>
      </c>
      <c r="R331" s="2">
        <v>0</v>
      </c>
      <c r="S331" s="2">
        <v>0</v>
      </c>
    </row>
    <row r="332" spans="1:19" s="13" customFormat="1" x14ac:dyDescent="0.2">
      <c r="A332" s="20" t="s">
        <v>307</v>
      </c>
      <c r="B332" s="23" t="str">
        <f>'[1]1'!B332</f>
        <v>Объем продукции отпущенной с шин (коллекторов)</v>
      </c>
      <c r="C332" s="22" t="s">
        <v>298</v>
      </c>
      <c r="D332" s="2" t="s">
        <v>463</v>
      </c>
      <c r="E332" s="2" t="s">
        <v>463</v>
      </c>
      <c r="F332" s="2" t="s">
        <v>463</v>
      </c>
      <c r="G332" s="2" t="s">
        <v>463</v>
      </c>
      <c r="H332" s="2" t="s">
        <v>463</v>
      </c>
      <c r="I332" s="2" t="s">
        <v>463</v>
      </c>
      <c r="J332" s="2" t="s">
        <v>463</v>
      </c>
      <c r="K332" s="2" t="s">
        <v>463</v>
      </c>
      <c r="L332" s="2" t="s">
        <v>463</v>
      </c>
      <c r="M332" s="2" t="s">
        <v>463</v>
      </c>
      <c r="N332" s="2" t="s">
        <v>463</v>
      </c>
      <c r="O332" s="2" t="s">
        <v>463</v>
      </c>
      <c r="P332" s="2" t="s">
        <v>463</v>
      </c>
      <c r="Q332" s="2" t="s">
        <v>463</v>
      </c>
      <c r="R332" s="2" t="s">
        <v>463</v>
      </c>
      <c r="S332" s="2" t="s">
        <v>463</v>
      </c>
    </row>
    <row r="333" spans="1:19" s="13" customFormat="1" x14ac:dyDescent="0.2">
      <c r="A333" s="20" t="s">
        <v>308</v>
      </c>
      <c r="B333" s="23" t="str">
        <f>'[1]1'!B333</f>
        <v>электрической энергии</v>
      </c>
      <c r="C333" s="22" t="s">
        <v>422</v>
      </c>
      <c r="D333" s="2">
        <v>0</v>
      </c>
      <c r="E333" s="2">
        <v>0</v>
      </c>
      <c r="F333" s="2">
        <v>0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0</v>
      </c>
      <c r="Q333" s="2">
        <v>0</v>
      </c>
      <c r="R333" s="2">
        <v>0</v>
      </c>
      <c r="S333" s="2">
        <v>0</v>
      </c>
    </row>
    <row r="334" spans="1:19" s="13" customFormat="1" x14ac:dyDescent="0.2">
      <c r="A334" s="20" t="s">
        <v>309</v>
      </c>
      <c r="B334" s="23" t="str">
        <f>'[1]1'!B334</f>
        <v>тепловой энергии</v>
      </c>
      <c r="C334" s="22" t="s">
        <v>310</v>
      </c>
      <c r="D334" s="2">
        <v>0</v>
      </c>
      <c r="E334" s="2">
        <v>0</v>
      </c>
      <c r="F334" s="2">
        <v>0</v>
      </c>
      <c r="G334" s="2">
        <v>0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</row>
    <row r="335" spans="1:19" s="13" customFormat="1" x14ac:dyDescent="0.2">
      <c r="A335" s="20" t="s">
        <v>311</v>
      </c>
      <c r="B335" s="23" t="str">
        <f>'[1]1'!B335</f>
        <v>Объем покупной продукции для последующей продажи</v>
      </c>
      <c r="C335" s="22" t="s">
        <v>298</v>
      </c>
      <c r="D335" s="60" t="s">
        <v>463</v>
      </c>
      <c r="E335" s="60" t="s">
        <v>463</v>
      </c>
      <c r="F335" s="60" t="s">
        <v>463</v>
      </c>
      <c r="G335" s="60" t="s">
        <v>463</v>
      </c>
      <c r="H335" s="60" t="s">
        <v>463</v>
      </c>
      <c r="I335" s="60" t="s">
        <v>463</v>
      </c>
      <c r="J335" s="60" t="s">
        <v>463</v>
      </c>
      <c r="K335" s="60" t="s">
        <v>463</v>
      </c>
      <c r="L335" s="60" t="s">
        <v>463</v>
      </c>
      <c r="M335" s="60" t="s">
        <v>463</v>
      </c>
      <c r="N335" s="60" t="s">
        <v>463</v>
      </c>
      <c r="O335" s="60" t="s">
        <v>463</v>
      </c>
      <c r="P335" s="60" t="s">
        <v>463</v>
      </c>
      <c r="Q335" s="60" t="s">
        <v>463</v>
      </c>
      <c r="R335" s="60" t="s">
        <v>463</v>
      </c>
      <c r="S335" s="26" t="s">
        <v>463</v>
      </c>
    </row>
    <row r="336" spans="1:19" s="13" customFormat="1" x14ac:dyDescent="0.2">
      <c r="A336" s="20" t="s">
        <v>312</v>
      </c>
      <c r="B336" s="23" t="str">
        <f>'[1]1'!B336</f>
        <v>электрической энергии</v>
      </c>
      <c r="C336" s="22" t="s">
        <v>422</v>
      </c>
      <c r="D336" s="2">
        <v>0</v>
      </c>
      <c r="E336" s="2">
        <v>0</v>
      </c>
      <c r="F336" s="2">
        <v>0</v>
      </c>
      <c r="G336" s="2">
        <v>0</v>
      </c>
      <c r="H336" s="2">
        <v>0</v>
      </c>
      <c r="I336" s="2">
        <v>0</v>
      </c>
      <c r="J336" s="2">
        <v>0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0</v>
      </c>
      <c r="R336" s="2">
        <v>0</v>
      </c>
      <c r="S336" s="2">
        <v>0</v>
      </c>
    </row>
    <row r="337" spans="1:19" s="13" customFormat="1" x14ac:dyDescent="0.2">
      <c r="A337" s="20" t="s">
        <v>313</v>
      </c>
      <c r="B337" s="23" t="str">
        <f>'[1]1'!B337</f>
        <v>электрической мощности</v>
      </c>
      <c r="C337" s="22" t="s">
        <v>299</v>
      </c>
      <c r="D337" s="2">
        <v>0</v>
      </c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0</v>
      </c>
      <c r="S337" s="2">
        <v>0</v>
      </c>
    </row>
    <row r="338" spans="1:19" s="13" customFormat="1" x14ac:dyDescent="0.2">
      <c r="A338" s="20" t="s">
        <v>314</v>
      </c>
      <c r="B338" s="23" t="str">
        <f>'[1]1'!B338</f>
        <v>тепловой энергии</v>
      </c>
      <c r="C338" s="22" t="s">
        <v>310</v>
      </c>
      <c r="D338" s="2">
        <v>0</v>
      </c>
      <c r="E338" s="2">
        <v>0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0</v>
      </c>
      <c r="S338" s="2">
        <v>0</v>
      </c>
    </row>
    <row r="339" spans="1:19" s="13" customFormat="1" x14ac:dyDescent="0.2">
      <c r="A339" s="20" t="s">
        <v>315</v>
      </c>
      <c r="B339" s="23" t="str">
        <f>'[1]1'!B339</f>
        <v>Объем покупной продукции на технологические цели</v>
      </c>
      <c r="C339" s="22" t="s">
        <v>298</v>
      </c>
      <c r="D339" s="2" t="s">
        <v>463</v>
      </c>
      <c r="E339" s="2" t="s">
        <v>463</v>
      </c>
      <c r="F339" s="2" t="s">
        <v>463</v>
      </c>
      <c r="G339" s="2" t="s">
        <v>463</v>
      </c>
      <c r="H339" s="2" t="s">
        <v>463</v>
      </c>
      <c r="I339" s="2" t="s">
        <v>463</v>
      </c>
      <c r="J339" s="2" t="s">
        <v>463</v>
      </c>
      <c r="K339" s="2" t="s">
        <v>463</v>
      </c>
      <c r="L339" s="2" t="s">
        <v>463</v>
      </c>
      <c r="M339" s="2" t="s">
        <v>463</v>
      </c>
      <c r="N339" s="2" t="s">
        <v>463</v>
      </c>
      <c r="O339" s="2" t="s">
        <v>463</v>
      </c>
      <c r="P339" s="2" t="s">
        <v>463</v>
      </c>
      <c r="Q339" s="2" t="s">
        <v>463</v>
      </c>
      <c r="R339" s="2" t="s">
        <v>463</v>
      </c>
      <c r="S339" s="2" t="s">
        <v>463</v>
      </c>
    </row>
    <row r="340" spans="1:19" s="13" customFormat="1" x14ac:dyDescent="0.2">
      <c r="A340" s="20" t="s">
        <v>316</v>
      </c>
      <c r="B340" s="23" t="str">
        <f>'[1]1'!B340</f>
        <v>электрической энергии</v>
      </c>
      <c r="C340" s="22" t="s">
        <v>422</v>
      </c>
      <c r="D340" s="2">
        <v>0</v>
      </c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0</v>
      </c>
      <c r="S340" s="2">
        <v>0</v>
      </c>
    </row>
    <row r="341" spans="1:19" s="13" customFormat="1" x14ac:dyDescent="0.2">
      <c r="A341" s="20" t="s">
        <v>317</v>
      </c>
      <c r="B341" s="23" t="str">
        <f>'[1]1'!B341</f>
        <v>тепловой энергии</v>
      </c>
      <c r="C341" s="22" t="s">
        <v>310</v>
      </c>
      <c r="D341" s="2">
        <v>0</v>
      </c>
      <c r="E341" s="2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0</v>
      </c>
      <c r="P341" s="2">
        <v>0</v>
      </c>
      <c r="Q341" s="2">
        <v>0</v>
      </c>
      <c r="R341" s="2">
        <v>0</v>
      </c>
      <c r="S341" s="2">
        <v>0</v>
      </c>
    </row>
    <row r="342" spans="1:19" s="13" customFormat="1" x14ac:dyDescent="0.2">
      <c r="A342" s="20" t="s">
        <v>318</v>
      </c>
      <c r="B342" s="23" t="str">
        <f>'[1]1'!B342</f>
        <v>Объем продукции отпущенной (проданной) потребителям</v>
      </c>
      <c r="C342" s="22" t="s">
        <v>298</v>
      </c>
      <c r="D342" s="2" t="s">
        <v>463</v>
      </c>
      <c r="E342" s="2" t="s">
        <v>463</v>
      </c>
      <c r="F342" s="2" t="s">
        <v>463</v>
      </c>
      <c r="G342" s="2" t="s">
        <v>463</v>
      </c>
      <c r="H342" s="2" t="s">
        <v>463</v>
      </c>
      <c r="I342" s="2" t="s">
        <v>463</v>
      </c>
      <c r="J342" s="2" t="s">
        <v>463</v>
      </c>
      <c r="K342" s="2" t="s">
        <v>463</v>
      </c>
      <c r="L342" s="2" t="s">
        <v>463</v>
      </c>
      <c r="M342" s="2" t="s">
        <v>463</v>
      </c>
      <c r="N342" s="2" t="s">
        <v>463</v>
      </c>
      <c r="O342" s="2" t="s">
        <v>463</v>
      </c>
      <c r="P342" s="2" t="s">
        <v>463</v>
      </c>
      <c r="Q342" s="2" t="s">
        <v>463</v>
      </c>
      <c r="R342" s="2" t="s">
        <v>463</v>
      </c>
      <c r="S342" s="2" t="s">
        <v>463</v>
      </c>
    </row>
    <row r="343" spans="1:19" s="13" customFormat="1" x14ac:dyDescent="0.2">
      <c r="A343" s="20" t="s">
        <v>319</v>
      </c>
      <c r="B343" s="23" t="str">
        <f>'[1]1'!B343</f>
        <v>электрической энергии</v>
      </c>
      <c r="C343" s="22" t="s">
        <v>422</v>
      </c>
      <c r="D343" s="2">
        <v>0</v>
      </c>
      <c r="E343" s="2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0</v>
      </c>
      <c r="Q343" s="2">
        <v>0</v>
      </c>
      <c r="R343" s="2">
        <v>0</v>
      </c>
      <c r="S343" s="2">
        <v>0</v>
      </c>
    </row>
    <row r="344" spans="1:19" s="13" customFormat="1" x14ac:dyDescent="0.2">
      <c r="A344" s="20" t="s">
        <v>320</v>
      </c>
      <c r="B344" s="23" t="str">
        <f>'[1]1'!B344</f>
        <v>электрической мощности</v>
      </c>
      <c r="C344" s="22" t="s">
        <v>299</v>
      </c>
      <c r="D344" s="2">
        <v>0</v>
      </c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0</v>
      </c>
      <c r="N344" s="2">
        <v>0</v>
      </c>
      <c r="O344" s="2">
        <v>0</v>
      </c>
      <c r="P344" s="2">
        <v>0</v>
      </c>
      <c r="Q344" s="2">
        <v>0</v>
      </c>
      <c r="R344" s="2">
        <v>0</v>
      </c>
      <c r="S344" s="2">
        <v>0</v>
      </c>
    </row>
    <row r="345" spans="1:19" s="13" customFormat="1" x14ac:dyDescent="0.2">
      <c r="A345" s="20" t="s">
        <v>321</v>
      </c>
      <c r="B345" s="23" t="str">
        <f>'[1]1'!B345</f>
        <v>тепловой энергии</v>
      </c>
      <c r="C345" s="22" t="s">
        <v>310</v>
      </c>
      <c r="D345" s="2">
        <v>0</v>
      </c>
      <c r="E345" s="2">
        <v>0</v>
      </c>
      <c r="F345" s="2">
        <v>0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0</v>
      </c>
      <c r="M345" s="2">
        <v>0</v>
      </c>
      <c r="N345" s="2">
        <v>0</v>
      </c>
      <c r="O345" s="2">
        <v>0</v>
      </c>
      <c r="P345" s="2">
        <v>0</v>
      </c>
      <c r="Q345" s="2">
        <v>0</v>
      </c>
      <c r="R345" s="2">
        <v>0</v>
      </c>
      <c r="S345" s="2">
        <v>0</v>
      </c>
    </row>
    <row r="346" spans="1:19" s="13" customFormat="1" ht="30" x14ac:dyDescent="0.2">
      <c r="A346" s="20" t="s">
        <v>322</v>
      </c>
      <c r="B346" s="23" t="str">
        <f>'[1]1'!B346</f>
        <v>В отношении деятельности по передаче электрической энергии</v>
      </c>
      <c r="C346" s="22" t="s">
        <v>298</v>
      </c>
      <c r="D346" s="2" t="s">
        <v>463</v>
      </c>
      <c r="E346" s="2" t="s">
        <v>463</v>
      </c>
      <c r="F346" s="2" t="s">
        <v>463</v>
      </c>
      <c r="G346" s="2" t="s">
        <v>463</v>
      </c>
      <c r="H346" s="2" t="s">
        <v>463</v>
      </c>
      <c r="I346" s="2" t="s">
        <v>463</v>
      </c>
      <c r="J346" s="2" t="s">
        <v>463</v>
      </c>
      <c r="K346" s="2" t="s">
        <v>463</v>
      </c>
      <c r="L346" s="2" t="s">
        <v>463</v>
      </c>
      <c r="M346" s="2" t="s">
        <v>463</v>
      </c>
      <c r="N346" s="2" t="s">
        <v>463</v>
      </c>
      <c r="O346" s="2" t="s">
        <v>463</v>
      </c>
      <c r="P346" s="2" t="s">
        <v>463</v>
      </c>
      <c r="Q346" s="2" t="s">
        <v>463</v>
      </c>
      <c r="R346" s="2" t="s">
        <v>463</v>
      </c>
      <c r="S346" s="2" t="s">
        <v>463</v>
      </c>
    </row>
    <row r="347" spans="1:19" s="13" customFormat="1" ht="30" x14ac:dyDescent="0.2">
      <c r="A347" s="20" t="s">
        <v>323</v>
      </c>
      <c r="B347" s="23" t="str">
        <f>'[1]1'!B347</f>
        <v>Объем отпуска электрической энергии из сети (полезный отпуск) всего, в том числе:</v>
      </c>
      <c r="C347" s="22" t="s">
        <v>422</v>
      </c>
      <c r="D347" s="41">
        <v>435.71</v>
      </c>
      <c r="E347" s="42">
        <v>449.29899999999998</v>
      </c>
      <c r="F347" s="43">
        <v>455.95</v>
      </c>
      <c r="G347" s="43">
        <v>455.95</v>
      </c>
      <c r="H347" s="43">
        <v>454.32900000000001</v>
      </c>
      <c r="I347" s="43">
        <v>455.95</v>
      </c>
      <c r="J347" s="43">
        <v>459.32600000000002</v>
      </c>
      <c r="K347" s="43">
        <v>0</v>
      </c>
      <c r="L347" s="43">
        <v>464.37900000000002</v>
      </c>
      <c r="M347" s="43">
        <v>0</v>
      </c>
      <c r="N347" s="43">
        <v>469.48700000000002</v>
      </c>
      <c r="O347" s="43">
        <v>0</v>
      </c>
      <c r="P347" s="43">
        <v>474.65199999999999</v>
      </c>
      <c r="Q347" s="43">
        <v>0</v>
      </c>
      <c r="R347" s="43">
        <f t="shared" ref="R347" si="39">SUM(H347+J347+L347+N347+P347)</f>
        <v>2322.1730000000002</v>
      </c>
      <c r="S347" s="2">
        <v>0</v>
      </c>
    </row>
    <row r="348" spans="1:19" s="13" customFormat="1" ht="30" x14ac:dyDescent="0.2">
      <c r="A348" s="20" t="s">
        <v>324</v>
      </c>
      <c r="B348" s="23" t="str">
        <f>'[1]1'!B348</f>
        <v>потребителям, присоединенным к единой (национальной) общероссийской электрической сети всего, в том числе:</v>
      </c>
      <c r="C348" s="22" t="s">
        <v>422</v>
      </c>
      <c r="D348" s="42">
        <v>435.71</v>
      </c>
      <c r="E348" s="42">
        <v>449.29899999999998</v>
      </c>
      <c r="F348" s="43" t="s">
        <v>463</v>
      </c>
      <c r="G348" s="43" t="s">
        <v>463</v>
      </c>
      <c r="H348" s="43" t="s">
        <v>463</v>
      </c>
      <c r="I348" s="43" t="s">
        <v>463</v>
      </c>
      <c r="J348" s="43" t="s">
        <v>463</v>
      </c>
      <c r="K348" s="43" t="s">
        <v>463</v>
      </c>
      <c r="L348" s="43" t="s">
        <v>463</v>
      </c>
      <c r="M348" s="43" t="s">
        <v>463</v>
      </c>
      <c r="N348" s="43" t="s">
        <v>463</v>
      </c>
      <c r="O348" s="43" t="s">
        <v>463</v>
      </c>
      <c r="P348" s="43" t="s">
        <v>463</v>
      </c>
      <c r="Q348" s="43" t="s">
        <v>463</v>
      </c>
      <c r="R348" s="43" t="s">
        <v>463</v>
      </c>
      <c r="S348" s="24" t="s">
        <v>463</v>
      </c>
    </row>
    <row r="349" spans="1:19" s="13" customFormat="1" x14ac:dyDescent="0.2">
      <c r="A349" s="20" t="s">
        <v>333</v>
      </c>
      <c r="B349" s="23" t="str">
        <f>'[1]1'!B349</f>
        <v>территориальные сетевые организации</v>
      </c>
      <c r="C349" s="22" t="s">
        <v>422</v>
      </c>
      <c r="D349" s="44">
        <v>229.03</v>
      </c>
      <c r="E349" s="45">
        <v>222.91300000000001</v>
      </c>
      <c r="F349" s="43">
        <v>241.94</v>
      </c>
      <c r="G349" s="43">
        <v>241.94</v>
      </c>
      <c r="H349" s="43">
        <v>222.91399999999999</v>
      </c>
      <c r="I349" s="43">
        <v>0</v>
      </c>
      <c r="J349" s="43">
        <v>225.36600000000001</v>
      </c>
      <c r="K349" s="43">
        <v>0</v>
      </c>
      <c r="L349" s="43">
        <v>227.845</v>
      </c>
      <c r="M349" s="43">
        <v>0</v>
      </c>
      <c r="N349" s="43">
        <v>230.351</v>
      </c>
      <c r="O349" s="43">
        <v>0</v>
      </c>
      <c r="P349" s="43">
        <v>232.88499999999999</v>
      </c>
      <c r="Q349" s="43">
        <v>0</v>
      </c>
      <c r="R349" s="43">
        <f t="shared" ref="R349:R357" si="40">SUM(H349+J349+L349+N349+P349)</f>
        <v>1139.3609999999999</v>
      </c>
      <c r="S349" s="2">
        <v>0</v>
      </c>
    </row>
    <row r="350" spans="1:19" s="13" customFormat="1" ht="30" x14ac:dyDescent="0.2">
      <c r="A350" s="20" t="s">
        <v>334</v>
      </c>
      <c r="B350" s="23" t="str">
        <f>'[1]1'!B350</f>
        <v>потребители, не являющиеся территориальными сетевыми организациями</v>
      </c>
      <c r="C350" s="22" t="s">
        <v>422</v>
      </c>
      <c r="D350" s="41">
        <v>206.67999999999998</v>
      </c>
      <c r="E350" s="42">
        <v>226.38599999999997</v>
      </c>
      <c r="F350" s="43">
        <v>214.01</v>
      </c>
      <c r="G350" s="43">
        <v>214.01</v>
      </c>
      <c r="H350" s="43">
        <v>231.41499999999999</v>
      </c>
      <c r="I350" s="43">
        <v>0</v>
      </c>
      <c r="J350" s="43">
        <v>233.96</v>
      </c>
      <c r="K350" s="43">
        <v>0</v>
      </c>
      <c r="L350" s="43">
        <v>236.53399999999999</v>
      </c>
      <c r="M350" s="43">
        <v>0</v>
      </c>
      <c r="N350" s="43">
        <v>239.136</v>
      </c>
      <c r="O350" s="43">
        <v>0</v>
      </c>
      <c r="P350" s="43">
        <v>241.767</v>
      </c>
      <c r="Q350" s="43">
        <v>0</v>
      </c>
      <c r="R350" s="43">
        <f t="shared" si="40"/>
        <v>1182.8119999999999</v>
      </c>
      <c r="S350" s="2">
        <v>0</v>
      </c>
    </row>
    <row r="351" spans="1:19" s="13" customFormat="1" ht="30" x14ac:dyDescent="0.2">
      <c r="A351" s="20" t="s">
        <v>325</v>
      </c>
      <c r="B351" s="23" t="str">
        <f>'[1]1'!B351</f>
        <v>Объем технологического расхода (потерь) при передаче электрической энергии</v>
      </c>
      <c r="C351" s="22" t="s">
        <v>422</v>
      </c>
      <c r="D351" s="42">
        <v>8.01</v>
      </c>
      <c r="E351" s="42">
        <v>8.0210000000000008</v>
      </c>
      <c r="F351" s="43">
        <v>21.53</v>
      </c>
      <c r="G351" s="43">
        <v>21.53</v>
      </c>
      <c r="H351" s="43">
        <v>18.93</v>
      </c>
      <c r="I351" s="43">
        <v>0</v>
      </c>
      <c r="J351" s="43">
        <v>19.138999999999999</v>
      </c>
      <c r="K351" s="43">
        <v>0</v>
      </c>
      <c r="L351" s="43">
        <v>19.349</v>
      </c>
      <c r="M351" s="43">
        <v>0</v>
      </c>
      <c r="N351" s="43">
        <v>19.562000000000001</v>
      </c>
      <c r="O351" s="43">
        <v>0</v>
      </c>
      <c r="P351" s="43">
        <v>19.777000000000001</v>
      </c>
      <c r="Q351" s="43">
        <v>0</v>
      </c>
      <c r="R351" s="43">
        <f t="shared" si="40"/>
        <v>96.757000000000005</v>
      </c>
      <c r="S351" s="2">
        <v>0</v>
      </c>
    </row>
    <row r="352" spans="1:19" s="13" customFormat="1" ht="30" x14ac:dyDescent="0.2">
      <c r="A352" s="20" t="s">
        <v>326</v>
      </c>
      <c r="B352" s="23" t="str">
        <f>'[1]1'!B352</f>
        <v>Заявленная мощность/фактическая мощность всего, в том числе:</v>
      </c>
      <c r="C352" s="22" t="s">
        <v>299</v>
      </c>
      <c r="D352" s="41">
        <v>61.26</v>
      </c>
      <c r="E352" s="42">
        <v>62.066000000000003</v>
      </c>
      <c r="F352" s="43">
        <v>63.18</v>
      </c>
      <c r="G352" s="43">
        <v>63.18</v>
      </c>
      <c r="H352" s="43">
        <v>62.271000000000001</v>
      </c>
      <c r="I352" s="43">
        <v>0</v>
      </c>
      <c r="J352" s="43">
        <v>62.956000000000003</v>
      </c>
      <c r="K352" s="43">
        <v>0</v>
      </c>
      <c r="L352" s="43">
        <v>63.649000000000001</v>
      </c>
      <c r="M352" s="43">
        <v>0</v>
      </c>
      <c r="N352" s="43">
        <v>64.349000000000004</v>
      </c>
      <c r="O352" s="43">
        <v>0</v>
      </c>
      <c r="P352" s="43">
        <v>65.055999999999997</v>
      </c>
      <c r="Q352" s="43">
        <v>0</v>
      </c>
      <c r="R352" s="43">
        <f t="shared" si="40"/>
        <v>318.28100000000001</v>
      </c>
      <c r="S352" s="2">
        <v>0</v>
      </c>
    </row>
    <row r="353" spans="1:20" s="13" customFormat="1" ht="30" x14ac:dyDescent="0.2">
      <c r="A353" s="20" t="s">
        <v>327</v>
      </c>
      <c r="B353" s="23" t="str">
        <f>'[1]1'!B353</f>
        <v>потребителей, присоединенных к единой (национальной) общероссийской электрической сети всего, в том числе:</v>
      </c>
      <c r="C353" s="22" t="s">
        <v>299</v>
      </c>
      <c r="D353" s="42">
        <v>61.26</v>
      </c>
      <c r="E353" s="42">
        <v>62.066000000000003</v>
      </c>
      <c r="F353" s="43">
        <v>0</v>
      </c>
      <c r="G353" s="43">
        <v>0</v>
      </c>
      <c r="H353" s="43">
        <v>0</v>
      </c>
      <c r="I353" s="43">
        <v>0</v>
      </c>
      <c r="J353" s="43">
        <v>0</v>
      </c>
      <c r="K353" s="43">
        <v>0</v>
      </c>
      <c r="L353" s="43">
        <v>0</v>
      </c>
      <c r="M353" s="43">
        <v>0</v>
      </c>
      <c r="N353" s="43">
        <v>0</v>
      </c>
      <c r="O353" s="43">
        <v>0</v>
      </c>
      <c r="P353" s="43">
        <v>0</v>
      </c>
      <c r="Q353" s="43">
        <v>0</v>
      </c>
      <c r="R353" s="43">
        <f t="shared" si="40"/>
        <v>0</v>
      </c>
      <c r="S353" s="2">
        <v>0</v>
      </c>
    </row>
    <row r="354" spans="1:20" s="13" customFormat="1" x14ac:dyDescent="0.2">
      <c r="A354" s="20" t="s">
        <v>328</v>
      </c>
      <c r="B354" s="23" t="str">
        <f>'[1]1'!B354</f>
        <v>территориальные сетевые организации</v>
      </c>
      <c r="C354" s="22" t="s">
        <v>299</v>
      </c>
      <c r="D354" s="42">
        <v>29.95</v>
      </c>
      <c r="E354" s="42">
        <v>27.765000000000001</v>
      </c>
      <c r="F354" s="43">
        <v>35.61</v>
      </c>
      <c r="G354" s="43">
        <v>35.61</v>
      </c>
      <c r="H354" s="43">
        <v>34.506</v>
      </c>
      <c r="I354" s="43">
        <v>0</v>
      </c>
      <c r="J354" s="43">
        <v>34.886000000000003</v>
      </c>
      <c r="K354" s="43">
        <v>0</v>
      </c>
      <c r="L354" s="43">
        <v>35.268999999999998</v>
      </c>
      <c r="M354" s="43">
        <v>0</v>
      </c>
      <c r="N354" s="43">
        <v>35.656999999999996</v>
      </c>
      <c r="O354" s="43">
        <v>0</v>
      </c>
      <c r="P354" s="43">
        <v>36.049999999999997</v>
      </c>
      <c r="Q354" s="43">
        <v>0</v>
      </c>
      <c r="R354" s="43">
        <f t="shared" si="40"/>
        <v>176.36799999999999</v>
      </c>
      <c r="S354" s="2">
        <v>0</v>
      </c>
    </row>
    <row r="355" spans="1:20" s="13" customFormat="1" ht="30" x14ac:dyDescent="0.2">
      <c r="A355" s="20" t="s">
        <v>329</v>
      </c>
      <c r="B355" s="23" t="str">
        <f>'[1]1'!B355</f>
        <v>потребители, не являющиеся территориальными сетевыми организациями</v>
      </c>
      <c r="C355" s="22" t="s">
        <v>299</v>
      </c>
      <c r="D355" s="42">
        <v>31.31</v>
      </c>
      <c r="E355" s="42">
        <v>34.301000000000002</v>
      </c>
      <c r="F355" s="43">
        <v>27.58</v>
      </c>
      <c r="G355" s="43">
        <v>27.58</v>
      </c>
      <c r="H355" s="43">
        <v>27.765000000000001</v>
      </c>
      <c r="I355" s="43">
        <v>0</v>
      </c>
      <c r="J355" s="43">
        <v>28.07</v>
      </c>
      <c r="K355" s="43">
        <v>0</v>
      </c>
      <c r="L355" s="43">
        <v>28.37</v>
      </c>
      <c r="M355" s="43">
        <v>0</v>
      </c>
      <c r="N355" s="43">
        <v>28.690999999999999</v>
      </c>
      <c r="O355" s="43">
        <v>0</v>
      </c>
      <c r="P355" s="43">
        <v>29.007000000000001</v>
      </c>
      <c r="Q355" s="43">
        <v>0</v>
      </c>
      <c r="R355" s="43">
        <f t="shared" si="40"/>
        <v>141.90299999999999</v>
      </c>
      <c r="S355" s="2">
        <v>0</v>
      </c>
    </row>
    <row r="356" spans="1:20" s="13" customFormat="1" ht="30" x14ac:dyDescent="0.2">
      <c r="A356" s="20" t="s">
        <v>330</v>
      </c>
      <c r="B356" s="23" t="str">
        <f>'[1]1'!B356</f>
        <v>Количество условных единиц обслуживаемого электросетевого оборудования</v>
      </c>
      <c r="C356" s="22" t="s">
        <v>332</v>
      </c>
      <c r="D356" s="4">
        <v>3961.79</v>
      </c>
      <c r="E356" s="4">
        <v>3998.5104769230761</v>
      </c>
      <c r="F356" s="24">
        <v>4007.38</v>
      </c>
      <c r="G356" s="24">
        <v>4007.38</v>
      </c>
      <c r="H356" s="24">
        <v>4356.5060000000003</v>
      </c>
      <c r="I356" s="2">
        <v>0</v>
      </c>
      <c r="J356" s="24">
        <v>4482.16</v>
      </c>
      <c r="K356" s="2">
        <v>0</v>
      </c>
      <c r="L356" s="24">
        <v>4553.5079999999998</v>
      </c>
      <c r="M356" s="2">
        <v>0</v>
      </c>
      <c r="N356" s="24">
        <v>4652.4210000000003</v>
      </c>
      <c r="O356" s="2">
        <v>0</v>
      </c>
      <c r="P356" s="24">
        <v>4889.1559999999999</v>
      </c>
      <c r="Q356" s="2">
        <v>0</v>
      </c>
      <c r="R356" s="24">
        <f t="shared" si="40"/>
        <v>22933.751</v>
      </c>
      <c r="S356" s="2">
        <v>0</v>
      </c>
    </row>
    <row r="357" spans="1:20" s="13" customFormat="1" ht="45" x14ac:dyDescent="0.2">
      <c r="A357" s="20" t="s">
        <v>331</v>
      </c>
      <c r="B357" s="23" t="str">
        <f>'[1]1'!B357</f>
        <v>Необходимая валовая выручка сетевой организации в части содержания (пункт 1.3 - пункт 2.2.1 - пункт 2.2.2 - пункт 2.1.2.1.1)</v>
      </c>
      <c r="C357" s="22" t="s">
        <v>2</v>
      </c>
      <c r="D357" s="4">
        <v>314.85532713999999</v>
      </c>
      <c r="E357" s="4">
        <v>359.19593888999998</v>
      </c>
      <c r="F357" s="2">
        <v>359.65021940054157</v>
      </c>
      <c r="G357" s="2">
        <v>359.65021940054157</v>
      </c>
      <c r="H357" s="2">
        <v>359.65021940054157</v>
      </c>
      <c r="I357" s="2">
        <v>0</v>
      </c>
      <c r="J357" s="2">
        <v>359.65021940054157</v>
      </c>
      <c r="K357" s="2">
        <v>0</v>
      </c>
      <c r="L357" s="2">
        <v>359.65021940054157</v>
      </c>
      <c r="M357" s="2">
        <v>0</v>
      </c>
      <c r="N357" s="2">
        <v>359.65021940054157</v>
      </c>
      <c r="O357" s="2">
        <v>0</v>
      </c>
      <c r="P357" s="2">
        <v>359.65021940054157</v>
      </c>
      <c r="Q357" s="2">
        <v>0</v>
      </c>
      <c r="R357" s="2">
        <f t="shared" si="40"/>
        <v>1798.2510970027079</v>
      </c>
      <c r="S357" s="2">
        <v>0</v>
      </c>
    </row>
    <row r="358" spans="1:20" s="13" customFormat="1" x14ac:dyDescent="0.2">
      <c r="A358" s="20" t="s">
        <v>335</v>
      </c>
      <c r="B358" s="23" t="str">
        <f>'[1]1'!B358</f>
        <v>В отношении сбытовой деятельности</v>
      </c>
      <c r="C358" s="22" t="s">
        <v>298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 s="2">
        <v>0</v>
      </c>
      <c r="J358" s="4">
        <v>0</v>
      </c>
      <c r="K358" s="2">
        <v>0</v>
      </c>
      <c r="L358" s="4">
        <v>0</v>
      </c>
      <c r="M358" s="2">
        <v>0</v>
      </c>
      <c r="N358" s="4">
        <v>0</v>
      </c>
      <c r="O358" s="2">
        <v>0</v>
      </c>
      <c r="P358" s="4">
        <v>0</v>
      </c>
      <c r="Q358" s="2">
        <v>0</v>
      </c>
      <c r="R358" s="4">
        <v>0</v>
      </c>
      <c r="S358" s="2">
        <v>0</v>
      </c>
    </row>
    <row r="359" spans="1:20" s="13" customFormat="1" x14ac:dyDescent="0.2">
      <c r="A359" s="20" t="s">
        <v>336</v>
      </c>
      <c r="B359" s="23" t="str">
        <f>'[1]1'!B359</f>
        <v>Полезный отпуск электрической энергии потребителям</v>
      </c>
      <c r="C359" s="22" t="s">
        <v>422</v>
      </c>
      <c r="D359" s="4">
        <v>118.117</v>
      </c>
      <c r="E359" s="4">
        <v>138.21600000000001</v>
      </c>
      <c r="F359" s="24">
        <v>95.75</v>
      </c>
      <c r="G359" s="24">
        <v>95.75</v>
      </c>
      <c r="H359" s="24">
        <v>95.75</v>
      </c>
      <c r="I359" s="2">
        <v>0</v>
      </c>
      <c r="J359" s="24">
        <v>95.75</v>
      </c>
      <c r="K359" s="2">
        <v>0</v>
      </c>
      <c r="L359" s="24">
        <v>95.75</v>
      </c>
      <c r="M359" s="2">
        <v>0</v>
      </c>
      <c r="N359" s="24">
        <v>95.75</v>
      </c>
      <c r="O359" s="2">
        <v>0</v>
      </c>
      <c r="P359" s="24">
        <v>95.75</v>
      </c>
      <c r="Q359" s="2">
        <v>0</v>
      </c>
      <c r="R359" s="24">
        <f t="shared" ref="R359:R360" si="41">SUM(H359+J359+L359+N359+P359)</f>
        <v>478.75</v>
      </c>
      <c r="S359" s="2">
        <v>0</v>
      </c>
    </row>
    <row r="360" spans="1:20" s="13" customFormat="1" x14ac:dyDescent="0.2">
      <c r="A360" s="20" t="s">
        <v>337</v>
      </c>
      <c r="B360" s="23" t="str">
        <f>'[1]1'!B360</f>
        <v>Отпуск тепловой энергии потребителям</v>
      </c>
      <c r="C360" s="22" t="s">
        <v>300</v>
      </c>
      <c r="D360" s="4">
        <v>0</v>
      </c>
      <c r="E360" s="4">
        <v>0</v>
      </c>
      <c r="F360" s="4">
        <v>0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f t="shared" si="41"/>
        <v>0</v>
      </c>
      <c r="S360" s="2">
        <v>0</v>
      </c>
    </row>
    <row r="361" spans="1:20" s="13" customFormat="1" ht="60" x14ac:dyDescent="0.2">
      <c r="A361" s="20" t="s">
        <v>338</v>
      </c>
      <c r="B361" s="23" t="str">
        <f>'[1]1'!B361</f>
        <v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v>
      </c>
      <c r="C361" s="22" t="s">
        <v>2</v>
      </c>
      <c r="D361" s="4">
        <v>166.07104533000006</v>
      </c>
      <c r="E361" s="4">
        <v>218.52961713000002</v>
      </c>
      <c r="F361" s="2">
        <v>6.1399999999999864</v>
      </c>
      <c r="G361" s="2">
        <v>6.1399999999999864</v>
      </c>
      <c r="H361" s="2">
        <f>H27-H51</f>
        <v>95.076853643199911</v>
      </c>
      <c r="I361" s="2">
        <v>0</v>
      </c>
      <c r="J361" s="2">
        <f t="shared" ref="J361:R361" si="42">J27-J51</f>
        <v>97.755127788928007</v>
      </c>
      <c r="K361" s="2">
        <v>0</v>
      </c>
      <c r="L361" s="2">
        <f t="shared" si="42"/>
        <v>99.696212900484966</v>
      </c>
      <c r="M361" s="2">
        <v>0</v>
      </c>
      <c r="N361" s="2">
        <f t="shared" si="42"/>
        <v>103.27046141650442</v>
      </c>
      <c r="O361" s="2">
        <v>0</v>
      </c>
      <c r="P361" s="2">
        <f t="shared" si="42"/>
        <v>106.10071987316473</v>
      </c>
      <c r="Q361" s="2">
        <v>0</v>
      </c>
      <c r="R361" s="2">
        <f t="shared" si="42"/>
        <v>501.8993756222817</v>
      </c>
      <c r="S361" s="2">
        <v>0</v>
      </c>
    </row>
    <row r="362" spans="1:20" s="13" customFormat="1" ht="45" x14ac:dyDescent="0.2">
      <c r="A362" s="20" t="s">
        <v>339</v>
      </c>
      <c r="B362" s="23" t="str">
        <f>'[1]1'!B362</f>
        <v>Необходимая валовая выручка сбытовой организации без учета затрат на покупку тепловой энергии и оплаты услуг по ее передаче</v>
      </c>
      <c r="C362" s="22" t="s">
        <v>2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 s="2">
        <v>0</v>
      </c>
      <c r="J362" s="4">
        <v>0</v>
      </c>
      <c r="K362" s="2">
        <v>0</v>
      </c>
      <c r="L362" s="4">
        <v>0</v>
      </c>
      <c r="M362" s="2">
        <v>0</v>
      </c>
      <c r="N362" s="4">
        <v>0</v>
      </c>
      <c r="O362" s="2">
        <v>0</v>
      </c>
      <c r="P362" s="4">
        <v>0</v>
      </c>
      <c r="Q362" s="2">
        <v>0</v>
      </c>
      <c r="R362" s="4">
        <v>0</v>
      </c>
      <c r="S362" s="2">
        <v>0</v>
      </c>
    </row>
    <row r="363" spans="1:20" s="13" customFormat="1" ht="30" x14ac:dyDescent="0.2">
      <c r="A363" s="20" t="s">
        <v>340</v>
      </c>
      <c r="B363" s="23" t="str">
        <f>'[1]1'!B363</f>
        <v>В отношении деятельности по оперативно-диспетчерскому управлению</v>
      </c>
      <c r="C363" s="60" t="s">
        <v>298</v>
      </c>
      <c r="D363" s="4">
        <v>0</v>
      </c>
      <c r="E363" s="4">
        <v>0</v>
      </c>
      <c r="F363" s="4">
        <v>0</v>
      </c>
      <c r="G363" s="4">
        <v>0</v>
      </c>
      <c r="H363" s="4">
        <v>0</v>
      </c>
      <c r="I363" s="2">
        <v>0</v>
      </c>
      <c r="J363" s="4">
        <v>0</v>
      </c>
      <c r="K363" s="2">
        <v>0</v>
      </c>
      <c r="L363" s="4">
        <v>0</v>
      </c>
      <c r="M363" s="2">
        <v>0</v>
      </c>
      <c r="N363" s="4">
        <v>0</v>
      </c>
      <c r="O363" s="2">
        <v>0</v>
      </c>
      <c r="P363" s="4">
        <v>0</v>
      </c>
      <c r="Q363" s="2">
        <v>0</v>
      </c>
      <c r="R363" s="4">
        <v>0</v>
      </c>
      <c r="S363" s="2">
        <v>0</v>
      </c>
    </row>
    <row r="364" spans="1:20" s="13" customFormat="1" ht="30" x14ac:dyDescent="0.2">
      <c r="A364" s="20" t="s">
        <v>341</v>
      </c>
      <c r="B364" s="23" t="str">
        <f>'[1]1'!B364</f>
        <v>Установленная мощность в Единой энергетической системе России, в том числе</v>
      </c>
      <c r="C364" s="22" t="s">
        <v>299</v>
      </c>
      <c r="D364" s="4">
        <v>0</v>
      </c>
      <c r="E364" s="4">
        <v>0</v>
      </c>
      <c r="F364" s="4">
        <v>0</v>
      </c>
      <c r="G364" s="4">
        <v>0</v>
      </c>
      <c r="H364" s="4">
        <v>0</v>
      </c>
      <c r="I364" s="2">
        <v>0</v>
      </c>
      <c r="J364" s="4">
        <v>0</v>
      </c>
      <c r="K364" s="2">
        <v>0</v>
      </c>
      <c r="L364" s="4">
        <v>0</v>
      </c>
      <c r="M364" s="2">
        <v>0</v>
      </c>
      <c r="N364" s="4">
        <v>0</v>
      </c>
      <c r="O364" s="2">
        <v>0</v>
      </c>
      <c r="P364" s="4">
        <v>0</v>
      </c>
      <c r="Q364" s="2">
        <v>0</v>
      </c>
      <c r="R364" s="4">
        <v>0</v>
      </c>
      <c r="S364" s="2">
        <v>0</v>
      </c>
    </row>
    <row r="365" spans="1:20" s="13" customFormat="1" ht="60" x14ac:dyDescent="0.2">
      <c r="A365" s="20" t="s">
        <v>342</v>
      </c>
      <c r="B365" s="23" t="str">
        <f>'[1]1'!B365</f>
        <v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v>
      </c>
      <c r="C365" s="22" t="s">
        <v>299</v>
      </c>
      <c r="D365" s="4">
        <v>0</v>
      </c>
      <c r="E365" s="4">
        <v>0</v>
      </c>
      <c r="F365" s="4">
        <v>0</v>
      </c>
      <c r="G365" s="4">
        <v>0</v>
      </c>
      <c r="H365" s="4">
        <v>0</v>
      </c>
      <c r="I365" s="2">
        <v>0</v>
      </c>
      <c r="J365" s="4">
        <v>0</v>
      </c>
      <c r="K365" s="2">
        <v>0</v>
      </c>
      <c r="L365" s="4">
        <v>0</v>
      </c>
      <c r="M365" s="2">
        <v>0</v>
      </c>
      <c r="N365" s="4">
        <v>0</v>
      </c>
      <c r="O365" s="2">
        <v>0</v>
      </c>
      <c r="P365" s="4">
        <v>0</v>
      </c>
      <c r="Q365" s="2">
        <v>0</v>
      </c>
      <c r="R365" s="4">
        <v>0</v>
      </c>
      <c r="S365" s="2">
        <v>0</v>
      </c>
    </row>
    <row r="366" spans="1:20" s="46" customFormat="1" ht="60" x14ac:dyDescent="0.2">
      <c r="A366" s="20" t="s">
        <v>343</v>
      </c>
      <c r="B366" s="23" t="str">
        <f>'[1]1'!B366</f>
        <v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v>
      </c>
      <c r="C366" s="22" t="s">
        <v>299</v>
      </c>
      <c r="D366" s="4">
        <v>0</v>
      </c>
      <c r="E366" s="4">
        <v>0</v>
      </c>
      <c r="F366" s="4">
        <v>0</v>
      </c>
      <c r="G366" s="4">
        <v>0</v>
      </c>
      <c r="H366" s="4">
        <v>0</v>
      </c>
      <c r="I366" s="2">
        <v>0</v>
      </c>
      <c r="J366" s="4">
        <v>0</v>
      </c>
      <c r="K366" s="2">
        <v>0</v>
      </c>
      <c r="L366" s="4">
        <v>0</v>
      </c>
      <c r="M366" s="2">
        <v>0</v>
      </c>
      <c r="N366" s="4">
        <v>0</v>
      </c>
      <c r="O366" s="2">
        <v>0</v>
      </c>
      <c r="P366" s="4">
        <v>0</v>
      </c>
      <c r="Q366" s="2">
        <v>0</v>
      </c>
      <c r="R366" s="4">
        <v>0</v>
      </c>
      <c r="S366" s="2">
        <v>0</v>
      </c>
    </row>
    <row r="367" spans="1:20" s="13" customFormat="1" ht="30" x14ac:dyDescent="0.2">
      <c r="A367" s="20" t="s">
        <v>344</v>
      </c>
      <c r="B367" s="23" t="str">
        <f>'[1]1'!B367</f>
        <v>средняя мощность поставки электрической энергии по группам точек поставки импорта на оптовом рынке</v>
      </c>
      <c r="C367" s="22" t="s">
        <v>299</v>
      </c>
      <c r="D367" s="4">
        <v>0</v>
      </c>
      <c r="E367" s="4">
        <v>0</v>
      </c>
      <c r="F367" s="4">
        <v>0</v>
      </c>
      <c r="G367" s="4">
        <v>0</v>
      </c>
      <c r="H367" s="4">
        <v>0</v>
      </c>
      <c r="I367" s="2">
        <v>0</v>
      </c>
      <c r="J367" s="4">
        <v>0</v>
      </c>
      <c r="K367" s="2">
        <v>0</v>
      </c>
      <c r="L367" s="4">
        <v>0</v>
      </c>
      <c r="M367" s="2">
        <v>0</v>
      </c>
      <c r="N367" s="4">
        <v>0</v>
      </c>
      <c r="O367" s="2">
        <v>0</v>
      </c>
      <c r="P367" s="4">
        <v>0</v>
      </c>
      <c r="Q367" s="2">
        <v>0</v>
      </c>
      <c r="R367" s="4">
        <v>0</v>
      </c>
      <c r="S367" s="2">
        <v>0</v>
      </c>
      <c r="T367" s="27"/>
    </row>
    <row r="368" spans="1:20" s="13" customFormat="1" ht="30" x14ac:dyDescent="0.2">
      <c r="A368" s="20" t="s">
        <v>345</v>
      </c>
      <c r="B368" s="23" t="str">
        <f>'[1]1'!B368</f>
        <v>Объем потребления в Единой энергетической системе России, в том числе</v>
      </c>
      <c r="C368" s="22" t="s">
        <v>422</v>
      </c>
      <c r="D368" s="4">
        <v>0</v>
      </c>
      <c r="E368" s="4">
        <v>0</v>
      </c>
      <c r="F368" s="4">
        <v>0</v>
      </c>
      <c r="G368" s="4">
        <v>0</v>
      </c>
      <c r="H368" s="4">
        <v>0</v>
      </c>
      <c r="I368" s="2">
        <v>0</v>
      </c>
      <c r="J368" s="4">
        <v>0</v>
      </c>
      <c r="K368" s="2">
        <v>0</v>
      </c>
      <c r="L368" s="4">
        <v>0</v>
      </c>
      <c r="M368" s="2">
        <v>0</v>
      </c>
      <c r="N368" s="4">
        <v>0</v>
      </c>
      <c r="O368" s="2">
        <v>0</v>
      </c>
      <c r="P368" s="4">
        <v>0</v>
      </c>
      <c r="Q368" s="2">
        <v>0</v>
      </c>
      <c r="R368" s="4">
        <v>0</v>
      </c>
      <c r="S368" s="2">
        <v>0</v>
      </c>
      <c r="T368" s="28"/>
    </row>
    <row r="369" spans="1:20" s="13" customFormat="1" ht="45" x14ac:dyDescent="0.2">
      <c r="A369" s="20" t="s">
        <v>346</v>
      </c>
      <c r="B369" s="23" t="str">
        <f>'[1]1'!B369</f>
        <v>суммарный объем потребления (покупки) электрической энергии по всем группам точек поставки, зарегистрированным на оптовом рынке</v>
      </c>
      <c r="C369" s="22" t="s">
        <v>422</v>
      </c>
      <c r="D369" s="4">
        <v>0</v>
      </c>
      <c r="E369" s="4">
        <v>0</v>
      </c>
      <c r="F369" s="4">
        <v>0</v>
      </c>
      <c r="G369" s="4">
        <v>0</v>
      </c>
      <c r="H369" s="4">
        <v>0</v>
      </c>
      <c r="I369" s="2">
        <v>0</v>
      </c>
      <c r="J369" s="4">
        <v>0</v>
      </c>
      <c r="K369" s="2">
        <v>0</v>
      </c>
      <c r="L369" s="4">
        <v>0</v>
      </c>
      <c r="M369" s="2">
        <v>0</v>
      </c>
      <c r="N369" s="4">
        <v>0</v>
      </c>
      <c r="O369" s="2">
        <v>0</v>
      </c>
      <c r="P369" s="4">
        <v>0</v>
      </c>
      <c r="Q369" s="2">
        <v>0</v>
      </c>
      <c r="R369" s="4">
        <v>0</v>
      </c>
      <c r="S369" s="2">
        <v>0</v>
      </c>
      <c r="T369" s="28"/>
    </row>
    <row r="370" spans="1:20" s="13" customFormat="1" ht="30" x14ac:dyDescent="0.2">
      <c r="A370" s="20" t="s">
        <v>347</v>
      </c>
      <c r="B370" s="23" t="str">
        <f>'[1]1'!B370</f>
        <v>суммарный объем поставки электрической энергии на экспорт из России</v>
      </c>
      <c r="C370" s="22" t="s">
        <v>422</v>
      </c>
      <c r="D370" s="4">
        <v>0</v>
      </c>
      <c r="E370" s="4">
        <v>0</v>
      </c>
      <c r="F370" s="4">
        <v>0</v>
      </c>
      <c r="G370" s="4">
        <v>0</v>
      </c>
      <c r="H370" s="4">
        <v>0</v>
      </c>
      <c r="I370" s="2">
        <v>0</v>
      </c>
      <c r="J370" s="4">
        <v>0</v>
      </c>
      <c r="K370" s="2">
        <v>0</v>
      </c>
      <c r="L370" s="4">
        <v>0</v>
      </c>
      <c r="M370" s="2">
        <v>0</v>
      </c>
      <c r="N370" s="4">
        <v>0</v>
      </c>
      <c r="O370" s="2">
        <v>0</v>
      </c>
      <c r="P370" s="4">
        <v>0</v>
      </c>
      <c r="Q370" s="2">
        <v>0</v>
      </c>
      <c r="R370" s="4">
        <v>0</v>
      </c>
      <c r="S370" s="2">
        <v>0</v>
      </c>
      <c r="T370" s="28"/>
    </row>
    <row r="371" spans="1:20" s="13" customFormat="1" ht="30" x14ac:dyDescent="0.2">
      <c r="A371" s="20" t="s">
        <v>348</v>
      </c>
      <c r="B371" s="23" t="str">
        <f>'[1]1'!B371</f>
        <v>Собственная необходимая валовая выручка субъекта оперативно-диспетчерского управления, всего в том числе</v>
      </c>
      <c r="C371" s="22" t="s">
        <v>2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2">
        <v>0</v>
      </c>
      <c r="J371" s="4">
        <v>0</v>
      </c>
      <c r="K371" s="2">
        <v>0</v>
      </c>
      <c r="L371" s="4">
        <v>0</v>
      </c>
      <c r="M371" s="2">
        <v>0</v>
      </c>
      <c r="N371" s="4">
        <v>0</v>
      </c>
      <c r="O371" s="2">
        <v>0</v>
      </c>
      <c r="P371" s="4">
        <v>0</v>
      </c>
      <c r="Q371" s="2">
        <v>0</v>
      </c>
      <c r="R371" s="4">
        <v>0</v>
      </c>
      <c r="S371" s="2">
        <v>0</v>
      </c>
      <c r="T371" s="28"/>
    </row>
    <row r="372" spans="1:20" s="13" customFormat="1" x14ac:dyDescent="0.2">
      <c r="A372" s="20" t="s">
        <v>349</v>
      </c>
      <c r="B372" s="23" t="str">
        <f>'[1]1'!B372</f>
        <v xml:space="preserve"> в части управления технологическими режимами </v>
      </c>
      <c r="C372" s="22" t="s">
        <v>2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2">
        <v>0</v>
      </c>
      <c r="J372" s="4">
        <v>0</v>
      </c>
      <c r="K372" s="2">
        <v>0</v>
      </c>
      <c r="L372" s="4">
        <v>0</v>
      </c>
      <c r="M372" s="2">
        <v>0</v>
      </c>
      <c r="N372" s="4">
        <v>0</v>
      </c>
      <c r="O372" s="2">
        <v>0</v>
      </c>
      <c r="P372" s="4">
        <v>0</v>
      </c>
      <c r="Q372" s="2">
        <v>0</v>
      </c>
      <c r="R372" s="4">
        <v>0</v>
      </c>
      <c r="S372" s="2">
        <v>0</v>
      </c>
      <c r="T372" s="28"/>
    </row>
    <row r="373" spans="1:20" s="13" customFormat="1" x14ac:dyDescent="0.2">
      <c r="A373" s="20" t="s">
        <v>350</v>
      </c>
      <c r="B373" s="23" t="str">
        <f>'[1]1'!B373</f>
        <v>в части обеспечения надежности</v>
      </c>
      <c r="C373" s="22" t="s">
        <v>2</v>
      </c>
      <c r="D373" s="4">
        <v>0</v>
      </c>
      <c r="E373" s="4">
        <v>0</v>
      </c>
      <c r="F373" s="4">
        <v>0</v>
      </c>
      <c r="G373" s="4">
        <v>0</v>
      </c>
      <c r="H373" s="4">
        <v>0</v>
      </c>
      <c r="I373" s="2">
        <v>0</v>
      </c>
      <c r="J373" s="4">
        <v>0</v>
      </c>
      <c r="K373" s="2">
        <v>0</v>
      </c>
      <c r="L373" s="4">
        <v>0</v>
      </c>
      <c r="M373" s="2">
        <v>0</v>
      </c>
      <c r="N373" s="4">
        <v>0</v>
      </c>
      <c r="O373" s="2">
        <v>0</v>
      </c>
      <c r="P373" s="4">
        <v>0</v>
      </c>
      <c r="Q373" s="2">
        <v>0</v>
      </c>
      <c r="R373" s="4">
        <v>0</v>
      </c>
      <c r="S373" s="2">
        <v>0</v>
      </c>
      <c r="T373" s="28"/>
    </row>
    <row r="374" spans="1:20" s="13" customFormat="1" x14ac:dyDescent="0.2">
      <c r="A374" s="20" t="s">
        <v>351</v>
      </c>
      <c r="B374" s="23" t="str">
        <f>'[1]1'!B374</f>
        <v>Среднесписочная численность работников</v>
      </c>
      <c r="C374" s="22" t="s">
        <v>423</v>
      </c>
      <c r="D374" s="47">
        <v>87</v>
      </c>
      <c r="E374" s="48">
        <v>94</v>
      </c>
      <c r="F374" s="48">
        <v>94</v>
      </c>
      <c r="G374" s="48">
        <v>94</v>
      </c>
      <c r="H374" s="48">
        <v>94</v>
      </c>
      <c r="I374" s="48">
        <v>94</v>
      </c>
      <c r="J374" s="48">
        <v>94</v>
      </c>
      <c r="K374" s="48">
        <v>94</v>
      </c>
      <c r="L374" s="48">
        <v>94</v>
      </c>
      <c r="M374" s="48">
        <v>94</v>
      </c>
      <c r="N374" s="48">
        <v>94</v>
      </c>
      <c r="O374" s="48">
        <v>94</v>
      </c>
      <c r="P374" s="48">
        <v>94</v>
      </c>
      <c r="Q374" s="48">
        <v>94</v>
      </c>
      <c r="R374" s="48">
        <v>94</v>
      </c>
      <c r="S374" s="2" t="s">
        <v>406</v>
      </c>
    </row>
    <row r="375" spans="1:20" s="13" customFormat="1" x14ac:dyDescent="0.2">
      <c r="A375" s="54" t="s">
        <v>425</v>
      </c>
      <c r="B375" s="55"/>
      <c r="C375" s="55"/>
      <c r="D375" s="55"/>
      <c r="E375" s="55"/>
      <c r="F375" s="55"/>
      <c r="G375" s="55"/>
      <c r="H375" s="55"/>
      <c r="I375" s="55"/>
      <c r="J375" s="55"/>
      <c r="K375" s="55"/>
      <c r="L375" s="55"/>
      <c r="M375" s="55"/>
      <c r="N375" s="55"/>
      <c r="O375" s="55"/>
      <c r="P375" s="55"/>
      <c r="Q375" s="55"/>
      <c r="R375" s="55"/>
      <c r="S375" s="56"/>
    </row>
    <row r="376" spans="1:20" s="13" customFormat="1" x14ac:dyDescent="0.2">
      <c r="A376" s="50" t="s">
        <v>459</v>
      </c>
      <c r="B376" s="50" t="s">
        <v>3</v>
      </c>
      <c r="C376" s="50" t="s">
        <v>458</v>
      </c>
      <c r="D376" s="16">
        <v>2022</v>
      </c>
      <c r="E376" s="16">
        <v>2023</v>
      </c>
      <c r="F376" s="50">
        <v>2024</v>
      </c>
      <c r="G376" s="50"/>
      <c r="H376" s="50">
        <v>2025</v>
      </c>
      <c r="I376" s="50"/>
      <c r="J376" s="50">
        <v>2026</v>
      </c>
      <c r="K376" s="50"/>
      <c r="L376" s="50">
        <v>2027</v>
      </c>
      <c r="M376" s="50"/>
      <c r="N376" s="50">
        <v>2028</v>
      </c>
      <c r="O376" s="50"/>
      <c r="P376" s="50">
        <v>2029</v>
      </c>
      <c r="Q376" s="50"/>
      <c r="R376" s="50" t="s">
        <v>4</v>
      </c>
      <c r="S376" s="50"/>
    </row>
    <row r="377" spans="1:20" s="13" customFormat="1" ht="75" x14ac:dyDescent="0.2">
      <c r="A377" s="50"/>
      <c r="B377" s="50"/>
      <c r="C377" s="50"/>
      <c r="D377" s="16" t="s">
        <v>0</v>
      </c>
      <c r="E377" s="16" t="s">
        <v>0</v>
      </c>
      <c r="F377" s="16" t="s">
        <v>1</v>
      </c>
      <c r="G377" s="16" t="s">
        <v>5</v>
      </c>
      <c r="H377" s="16" t="s">
        <v>405</v>
      </c>
      <c r="I377" s="16" t="s">
        <v>5</v>
      </c>
      <c r="J377" s="16" t="s">
        <v>405</v>
      </c>
      <c r="K377" s="16" t="s">
        <v>5</v>
      </c>
      <c r="L377" s="16" t="s">
        <v>405</v>
      </c>
      <c r="M377" s="16" t="s">
        <v>5</v>
      </c>
      <c r="N377" s="16" t="s">
        <v>405</v>
      </c>
      <c r="O377" s="16" t="s">
        <v>5</v>
      </c>
      <c r="P377" s="16" t="s">
        <v>405</v>
      </c>
      <c r="Q377" s="16" t="s">
        <v>5</v>
      </c>
      <c r="R377" s="16" t="s">
        <v>405</v>
      </c>
      <c r="S377" s="16" t="s">
        <v>5</v>
      </c>
    </row>
    <row r="378" spans="1:20" s="13" customFormat="1" x14ac:dyDescent="0.2">
      <c r="A378" s="37">
        <v>1</v>
      </c>
      <c r="B378" s="37">
        <v>2</v>
      </c>
      <c r="C378" s="37">
        <v>3</v>
      </c>
      <c r="D378" s="37" t="s">
        <v>78</v>
      </c>
      <c r="E378" s="37" t="s">
        <v>84</v>
      </c>
      <c r="F378" s="37" t="s">
        <v>446</v>
      </c>
      <c r="G378" s="37" t="s">
        <v>447</v>
      </c>
      <c r="H378" s="37" t="s">
        <v>448</v>
      </c>
      <c r="I378" s="37" t="s">
        <v>449</v>
      </c>
      <c r="J378" s="37" t="s">
        <v>450</v>
      </c>
      <c r="K378" s="37" t="s">
        <v>451</v>
      </c>
      <c r="L378" s="37" t="s">
        <v>452</v>
      </c>
      <c r="M378" s="37" t="s">
        <v>453</v>
      </c>
      <c r="N378" s="37" t="s">
        <v>454</v>
      </c>
      <c r="O378" s="37" t="s">
        <v>455</v>
      </c>
      <c r="P378" s="37" t="s">
        <v>456</v>
      </c>
      <c r="Q378" s="37" t="s">
        <v>457</v>
      </c>
      <c r="R378" s="37">
        <v>5</v>
      </c>
      <c r="S378" s="37">
        <v>6</v>
      </c>
      <c r="T378" s="29"/>
    </row>
    <row r="379" spans="1:20" s="13" customFormat="1" ht="30" x14ac:dyDescent="0.2">
      <c r="A379" s="30"/>
      <c r="B379" s="23" t="s">
        <v>426</v>
      </c>
      <c r="C379" s="22" t="s">
        <v>2</v>
      </c>
      <c r="D379" s="38">
        <v>129.02100000000002</v>
      </c>
      <c r="E379" s="38">
        <v>369.05740771199999</v>
      </c>
      <c r="F379" s="39">
        <v>253.19756904686443</v>
      </c>
      <c r="G379" s="39">
        <f>G380+G439</f>
        <v>253.19779982086442</v>
      </c>
      <c r="H379" s="39">
        <f>H380+H439</f>
        <v>206.95792877673662</v>
      </c>
      <c r="I379" s="39">
        <v>0</v>
      </c>
      <c r="J379" s="39">
        <f>J380+J439</f>
        <v>227.71478102161134</v>
      </c>
      <c r="K379" s="39">
        <v>0</v>
      </c>
      <c r="L379" s="39">
        <f>L380+L439</f>
        <v>232.33215936389374</v>
      </c>
      <c r="M379" s="39">
        <v>0</v>
      </c>
      <c r="N379" s="39">
        <f>N380+N439</f>
        <v>244.71171223314172</v>
      </c>
      <c r="O379" s="39">
        <v>0</v>
      </c>
      <c r="P379" s="39">
        <f>P380+P439</f>
        <v>230.51004716091111</v>
      </c>
      <c r="Q379" s="39">
        <v>0</v>
      </c>
      <c r="R379" s="39">
        <f>SUM(H379+J379+L379+N379+P379)</f>
        <v>1142.2266285562946</v>
      </c>
      <c r="S379" s="2">
        <v>0</v>
      </c>
    </row>
    <row r="380" spans="1:20" s="13" customFormat="1" x14ac:dyDescent="0.2">
      <c r="A380" s="20" t="s">
        <v>20</v>
      </c>
      <c r="B380" s="23" t="str">
        <f>'[1]1'!B381</f>
        <v>Собственные средства всего, в том числе:</v>
      </c>
      <c r="C380" s="22" t="s">
        <v>2</v>
      </c>
      <c r="D380" s="38">
        <v>129.02100000000002</v>
      </c>
      <c r="E380" s="38">
        <v>369.05740771199999</v>
      </c>
      <c r="F380" s="39">
        <v>253.19756904686443</v>
      </c>
      <c r="G380" s="39">
        <f>G381+G405+G433+G434</f>
        <v>253.19779982086442</v>
      </c>
      <c r="H380" s="39">
        <f>H381+H405+H433+H434</f>
        <v>206.95792877673662</v>
      </c>
      <c r="I380" s="39">
        <v>0</v>
      </c>
      <c r="J380" s="39">
        <f>J381+J405+J433+J434</f>
        <v>227.71478102161134</v>
      </c>
      <c r="K380" s="39">
        <v>0</v>
      </c>
      <c r="L380" s="39">
        <f t="shared" ref="L380:P380" si="43">L381+L405+L433+L434</f>
        <v>232.33215936389374</v>
      </c>
      <c r="M380" s="39">
        <v>0</v>
      </c>
      <c r="N380" s="39">
        <f t="shared" si="43"/>
        <v>244.71171223314172</v>
      </c>
      <c r="O380" s="39">
        <v>0</v>
      </c>
      <c r="P380" s="39">
        <f t="shared" si="43"/>
        <v>230.51004716091111</v>
      </c>
      <c r="Q380" s="39">
        <v>0</v>
      </c>
      <c r="R380" s="39">
        <f t="shared" ref="R380:R443" si="44">SUM(H380+J380+L380+N380+P380)</f>
        <v>1142.2266285562946</v>
      </c>
      <c r="S380" s="2">
        <v>0</v>
      </c>
    </row>
    <row r="381" spans="1:20" s="13" customFormat="1" x14ac:dyDescent="0.2">
      <c r="A381" s="20" t="s">
        <v>6</v>
      </c>
      <c r="B381" s="23" t="str">
        <f>'[1]1'!B382</f>
        <v>Прибыль, направляемая на инвестиции, в том числе:</v>
      </c>
      <c r="C381" s="22" t="s">
        <v>2</v>
      </c>
      <c r="D381" s="38">
        <v>19.614999999999998</v>
      </c>
      <c r="E381" s="38">
        <v>137.27458147199999</v>
      </c>
      <c r="F381" s="39">
        <v>80.671215737298169</v>
      </c>
      <c r="G381" s="39">
        <f>G382+G387+G388+G389+G390+G395+G396+G397</f>
        <v>96.805458884757812</v>
      </c>
      <c r="H381" s="39">
        <f>H382+H387+H388+H389+H390</f>
        <v>61.212605142296638</v>
      </c>
      <c r="I381" s="39">
        <v>0</v>
      </c>
      <c r="J381" s="39">
        <f t="shared" ref="J381:P381" si="45">J382+J387+J388+J389+J390</f>
        <v>61.212605142296638</v>
      </c>
      <c r="K381" s="39">
        <v>0</v>
      </c>
      <c r="L381" s="39">
        <f t="shared" si="45"/>
        <v>61.212605142296638</v>
      </c>
      <c r="M381" s="39">
        <v>0</v>
      </c>
      <c r="N381" s="39">
        <f t="shared" si="45"/>
        <v>61.212605142296638</v>
      </c>
      <c r="O381" s="39">
        <v>0</v>
      </c>
      <c r="P381" s="39">
        <f t="shared" si="45"/>
        <v>0</v>
      </c>
      <c r="Q381" s="39">
        <v>0</v>
      </c>
      <c r="R381" s="39">
        <f t="shared" si="44"/>
        <v>244.85042056918655</v>
      </c>
      <c r="S381" s="2">
        <v>0</v>
      </c>
    </row>
    <row r="382" spans="1:20" s="13" customFormat="1" ht="30" x14ac:dyDescent="0.2">
      <c r="A382" s="20" t="s">
        <v>7</v>
      </c>
      <c r="B382" s="23" t="str">
        <f>'[1]1'!B383</f>
        <v>полученная от реализации продукции и оказанных услуг по регулируемым ценам (тарифам):</v>
      </c>
      <c r="C382" s="22" t="s">
        <v>2</v>
      </c>
      <c r="D382" s="38">
        <v>19.614999999999998</v>
      </c>
      <c r="E382" s="38">
        <v>137.27458147199999</v>
      </c>
      <c r="F382" s="39">
        <v>0</v>
      </c>
      <c r="G382" s="39">
        <v>0</v>
      </c>
      <c r="H382" s="39">
        <v>0</v>
      </c>
      <c r="I382" s="39">
        <v>0</v>
      </c>
      <c r="J382" s="39">
        <v>0</v>
      </c>
      <c r="K382" s="39">
        <v>0</v>
      </c>
      <c r="L382" s="39">
        <v>0</v>
      </c>
      <c r="M382" s="39">
        <v>0</v>
      </c>
      <c r="N382" s="39">
        <v>0</v>
      </c>
      <c r="O382" s="39">
        <v>0</v>
      </c>
      <c r="P382" s="39">
        <v>0</v>
      </c>
      <c r="Q382" s="39">
        <v>0</v>
      </c>
      <c r="R382" s="39">
        <f t="shared" si="44"/>
        <v>0</v>
      </c>
      <c r="S382" s="2">
        <v>0</v>
      </c>
    </row>
    <row r="383" spans="1:20" s="13" customFormat="1" x14ac:dyDescent="0.2">
      <c r="A383" s="20" t="s">
        <v>352</v>
      </c>
      <c r="B383" s="23" t="str">
        <f>'[1]1'!B384</f>
        <v>производства и поставки электрической энергии и мощности</v>
      </c>
      <c r="C383" s="22" t="s">
        <v>2</v>
      </c>
      <c r="D383" s="38">
        <v>0</v>
      </c>
      <c r="E383" s="38">
        <v>0</v>
      </c>
      <c r="F383" s="38">
        <v>0</v>
      </c>
      <c r="G383" s="39">
        <v>0</v>
      </c>
      <c r="H383" s="39">
        <v>0</v>
      </c>
      <c r="I383" s="39">
        <v>0</v>
      </c>
      <c r="J383" s="39">
        <v>0</v>
      </c>
      <c r="K383" s="39">
        <v>0</v>
      </c>
      <c r="L383" s="39">
        <v>0</v>
      </c>
      <c r="M383" s="39">
        <v>0</v>
      </c>
      <c r="N383" s="39">
        <v>0</v>
      </c>
      <c r="O383" s="39">
        <v>0</v>
      </c>
      <c r="P383" s="39">
        <v>0</v>
      </c>
      <c r="Q383" s="39">
        <v>0</v>
      </c>
      <c r="R383" s="39">
        <f t="shared" si="44"/>
        <v>0</v>
      </c>
      <c r="S383" s="2">
        <v>0</v>
      </c>
    </row>
    <row r="384" spans="1:20" s="13" customFormat="1" ht="30" x14ac:dyDescent="0.2">
      <c r="A384" s="20" t="s">
        <v>353</v>
      </c>
      <c r="B384" s="23" t="str">
        <f>'[1]1'!B385</f>
        <v>производство и поставка электрической энергии на оптовом рынке электрической энергии и мощности</v>
      </c>
      <c r="C384" s="22" t="s">
        <v>2</v>
      </c>
      <c r="D384" s="38">
        <v>0</v>
      </c>
      <c r="E384" s="38">
        <v>0</v>
      </c>
      <c r="F384" s="38">
        <v>0</v>
      </c>
      <c r="G384" s="39">
        <v>0</v>
      </c>
      <c r="H384" s="39">
        <v>0</v>
      </c>
      <c r="I384" s="39">
        <v>0</v>
      </c>
      <c r="J384" s="39">
        <v>0</v>
      </c>
      <c r="K384" s="39">
        <v>0</v>
      </c>
      <c r="L384" s="39">
        <v>0</v>
      </c>
      <c r="M384" s="39">
        <v>0</v>
      </c>
      <c r="N384" s="39">
        <v>0</v>
      </c>
      <c r="O384" s="39">
        <v>0</v>
      </c>
      <c r="P384" s="39">
        <v>0</v>
      </c>
      <c r="Q384" s="39">
        <v>0</v>
      </c>
      <c r="R384" s="39">
        <f t="shared" si="44"/>
        <v>0</v>
      </c>
      <c r="S384" s="2">
        <v>0</v>
      </c>
    </row>
    <row r="385" spans="1:37" s="13" customFormat="1" ht="30" x14ac:dyDescent="0.2">
      <c r="A385" s="20" t="s">
        <v>354</v>
      </c>
      <c r="B385" s="23" t="str">
        <f>'[1]1'!B386</f>
        <v>производство и поставка электрической мощности на оптовом рынке электрической энергии и мощности</v>
      </c>
      <c r="C385" s="22" t="s">
        <v>2</v>
      </c>
      <c r="D385" s="38">
        <v>0</v>
      </c>
      <c r="E385" s="38">
        <v>0</v>
      </c>
      <c r="F385" s="38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>
        <v>0</v>
      </c>
      <c r="O385" s="39">
        <v>0</v>
      </c>
      <c r="P385" s="39">
        <v>0</v>
      </c>
      <c r="Q385" s="39">
        <v>0</v>
      </c>
      <c r="R385" s="39">
        <f t="shared" si="44"/>
        <v>0</v>
      </c>
      <c r="S385" s="2">
        <v>0</v>
      </c>
    </row>
    <row r="386" spans="1:37" s="13" customFormat="1" ht="30" x14ac:dyDescent="0.2">
      <c r="A386" s="20" t="s">
        <v>355</v>
      </c>
      <c r="B386" s="23" t="str">
        <f>'[1]1'!B387</f>
        <v>производство и поставка электрической энергии (мощности) на розничных рынках электрической энергии</v>
      </c>
      <c r="C386" s="22" t="s">
        <v>2</v>
      </c>
      <c r="D386" s="38">
        <v>0</v>
      </c>
      <c r="E386" s="38">
        <v>0</v>
      </c>
      <c r="F386" s="38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>
        <v>0</v>
      </c>
      <c r="O386" s="39">
        <v>0</v>
      </c>
      <c r="P386" s="39">
        <v>0</v>
      </c>
      <c r="Q386" s="39">
        <v>0</v>
      </c>
      <c r="R386" s="39">
        <f t="shared" si="44"/>
        <v>0</v>
      </c>
      <c r="S386" s="2">
        <v>0</v>
      </c>
    </row>
    <row r="387" spans="1:37" s="13" customFormat="1" x14ac:dyDescent="0.2">
      <c r="A387" s="20" t="s">
        <v>356</v>
      </c>
      <c r="B387" s="23" t="str">
        <f>'[1]1'!B388</f>
        <v>производства и поставки тепловой энергии (мощности)</v>
      </c>
      <c r="C387" s="22" t="s">
        <v>2</v>
      </c>
      <c r="D387" s="38">
        <v>0</v>
      </c>
      <c r="E387" s="38">
        <v>0</v>
      </c>
      <c r="F387" s="38">
        <v>0</v>
      </c>
      <c r="G387" s="39">
        <v>0</v>
      </c>
      <c r="H387" s="39">
        <v>0</v>
      </c>
      <c r="I387" s="39">
        <v>0</v>
      </c>
      <c r="J387" s="39">
        <v>0</v>
      </c>
      <c r="K387" s="39">
        <v>0</v>
      </c>
      <c r="L387" s="39">
        <v>0</v>
      </c>
      <c r="M387" s="39">
        <v>0</v>
      </c>
      <c r="N387" s="39">
        <v>0</v>
      </c>
      <c r="O387" s="39">
        <v>0</v>
      </c>
      <c r="P387" s="39">
        <v>0</v>
      </c>
      <c r="Q387" s="39">
        <v>0</v>
      </c>
      <c r="R387" s="39">
        <f t="shared" si="44"/>
        <v>0</v>
      </c>
      <c r="S387" s="2">
        <v>0</v>
      </c>
      <c r="V387" s="31"/>
      <c r="AA387" s="31"/>
      <c r="AF387" s="31"/>
      <c r="AK387" s="31"/>
    </row>
    <row r="388" spans="1:37" s="13" customFormat="1" x14ac:dyDescent="0.2">
      <c r="A388" s="20" t="s">
        <v>357</v>
      </c>
      <c r="B388" s="23" t="str">
        <f>'[1]1'!B389</f>
        <v>оказания услуг по передаче электрической энергии</v>
      </c>
      <c r="C388" s="22" t="s">
        <v>2</v>
      </c>
      <c r="D388" s="38">
        <v>0</v>
      </c>
      <c r="E388" s="38">
        <v>0</v>
      </c>
      <c r="F388" s="38">
        <v>0</v>
      </c>
      <c r="G388" s="39">
        <v>0</v>
      </c>
      <c r="H388" s="39">
        <v>0</v>
      </c>
      <c r="I388" s="39">
        <v>0</v>
      </c>
      <c r="J388" s="39">
        <v>0</v>
      </c>
      <c r="K388" s="39">
        <v>0</v>
      </c>
      <c r="L388" s="39">
        <v>0</v>
      </c>
      <c r="M388" s="39">
        <v>0</v>
      </c>
      <c r="N388" s="39">
        <v>0</v>
      </c>
      <c r="O388" s="39">
        <v>0</v>
      </c>
      <c r="P388" s="39">
        <v>0</v>
      </c>
      <c r="Q388" s="39">
        <v>0</v>
      </c>
      <c r="R388" s="39">
        <f t="shared" si="44"/>
        <v>0</v>
      </c>
      <c r="S388" s="2">
        <v>0</v>
      </c>
      <c r="V388" s="31"/>
    </row>
    <row r="389" spans="1:37" s="13" customFormat="1" x14ac:dyDescent="0.2">
      <c r="A389" s="20" t="s">
        <v>358</v>
      </c>
      <c r="B389" s="23" t="str">
        <f>'[1]1'!B390</f>
        <v>оказания услуг по передаче тепловой энергии, теплоносителя</v>
      </c>
      <c r="C389" s="22" t="s">
        <v>2</v>
      </c>
      <c r="D389" s="38">
        <v>0</v>
      </c>
      <c r="E389" s="38">
        <v>0</v>
      </c>
      <c r="F389" s="38">
        <v>0</v>
      </c>
      <c r="G389" s="39">
        <v>0</v>
      </c>
      <c r="H389" s="39">
        <v>0</v>
      </c>
      <c r="I389" s="39">
        <v>0</v>
      </c>
      <c r="J389" s="39">
        <v>0</v>
      </c>
      <c r="K389" s="39">
        <v>0</v>
      </c>
      <c r="L389" s="39">
        <v>0</v>
      </c>
      <c r="M389" s="39">
        <v>0</v>
      </c>
      <c r="N389" s="39">
        <v>0</v>
      </c>
      <c r="O389" s="39">
        <v>0</v>
      </c>
      <c r="P389" s="39">
        <v>0</v>
      </c>
      <c r="Q389" s="39">
        <v>0</v>
      </c>
      <c r="R389" s="39">
        <f t="shared" si="44"/>
        <v>0</v>
      </c>
      <c r="S389" s="2">
        <v>0</v>
      </c>
    </row>
    <row r="390" spans="1:37" s="13" customFormat="1" x14ac:dyDescent="0.2">
      <c r="A390" s="20" t="s">
        <v>359</v>
      </c>
      <c r="B390" s="23" t="str">
        <f>'[1]1'!B391</f>
        <v>от технологического присоединения, в том числе</v>
      </c>
      <c r="C390" s="22" t="s">
        <v>2</v>
      </c>
      <c r="D390" s="38">
        <v>19.614999999999998</v>
      </c>
      <c r="E390" s="38">
        <v>137.27458147199999</v>
      </c>
      <c r="F390" s="39">
        <v>80.671215737298169</v>
      </c>
      <c r="G390" s="39">
        <f>G391+G393</f>
        <v>96.805458884757812</v>
      </c>
      <c r="H390" s="39">
        <f>SUM(H391:H393)</f>
        <v>61.212605142296638</v>
      </c>
      <c r="I390" s="39">
        <v>0</v>
      </c>
      <c r="J390" s="39">
        <f>SUM(J391:J393)</f>
        <v>61.212605142296638</v>
      </c>
      <c r="K390" s="39">
        <v>0</v>
      </c>
      <c r="L390" s="39">
        <f>SUM(L391:L393)</f>
        <v>61.212605142296638</v>
      </c>
      <c r="M390" s="39">
        <v>0</v>
      </c>
      <c r="N390" s="39">
        <f>SUM(N391:N393)</f>
        <v>61.212605142296638</v>
      </c>
      <c r="O390" s="39">
        <v>0</v>
      </c>
      <c r="P390" s="39">
        <f>SUM(P391:P393)</f>
        <v>0</v>
      </c>
      <c r="Q390" s="39">
        <v>0</v>
      </c>
      <c r="R390" s="39">
        <f t="shared" si="44"/>
        <v>244.85042056918655</v>
      </c>
      <c r="S390" s="2">
        <v>0</v>
      </c>
    </row>
    <row r="391" spans="1:37" s="13" customFormat="1" ht="30" x14ac:dyDescent="0.2">
      <c r="A391" s="20" t="s">
        <v>360</v>
      </c>
      <c r="B391" s="23" t="str">
        <f>'[1]1'!B392</f>
        <v>от технологического присоединения объектов по производству электрической и тепловой энергии</v>
      </c>
      <c r="C391" s="22" t="s">
        <v>2</v>
      </c>
      <c r="D391" s="38">
        <v>0</v>
      </c>
      <c r="E391" s="38">
        <v>0</v>
      </c>
      <c r="F391" s="38">
        <v>0</v>
      </c>
      <c r="G391" s="38">
        <v>0</v>
      </c>
      <c r="H391" s="39">
        <v>0</v>
      </c>
      <c r="I391" s="39">
        <v>0</v>
      </c>
      <c r="J391" s="39">
        <v>0</v>
      </c>
      <c r="K391" s="39">
        <v>0</v>
      </c>
      <c r="L391" s="39">
        <v>0</v>
      </c>
      <c r="M391" s="39">
        <v>0</v>
      </c>
      <c r="N391" s="39">
        <v>0</v>
      </c>
      <c r="O391" s="39">
        <v>0</v>
      </c>
      <c r="P391" s="39">
        <v>0</v>
      </c>
      <c r="Q391" s="39">
        <v>0</v>
      </c>
      <c r="R391" s="39">
        <f t="shared" si="44"/>
        <v>0</v>
      </c>
      <c r="S391" s="2">
        <v>0</v>
      </c>
    </row>
    <row r="392" spans="1:37" s="13" customFormat="1" x14ac:dyDescent="0.2">
      <c r="A392" s="20" t="s">
        <v>361</v>
      </c>
      <c r="B392" s="23" t="str">
        <f>'[1]1'!B393</f>
        <v xml:space="preserve">    авансовое использование прибыли</v>
      </c>
      <c r="C392" s="22" t="s">
        <v>2</v>
      </c>
      <c r="D392" s="38">
        <v>0</v>
      </c>
      <c r="E392" s="38">
        <v>0</v>
      </c>
      <c r="F392" s="38">
        <v>0</v>
      </c>
      <c r="G392" s="38">
        <v>0</v>
      </c>
      <c r="H392" s="39">
        <v>0</v>
      </c>
      <c r="I392" s="39">
        <v>0</v>
      </c>
      <c r="J392" s="39">
        <v>0</v>
      </c>
      <c r="K392" s="39">
        <v>0</v>
      </c>
      <c r="L392" s="39">
        <v>0</v>
      </c>
      <c r="M392" s="39">
        <v>0</v>
      </c>
      <c r="N392" s="39">
        <v>0</v>
      </c>
      <c r="O392" s="39">
        <v>0</v>
      </c>
      <c r="P392" s="39">
        <v>0</v>
      </c>
      <c r="Q392" s="39">
        <v>0</v>
      </c>
      <c r="R392" s="39">
        <f t="shared" si="44"/>
        <v>0</v>
      </c>
      <c r="S392" s="2">
        <v>0</v>
      </c>
      <c r="T392" s="32"/>
    </row>
    <row r="393" spans="1:37" s="13" customFormat="1" x14ac:dyDescent="0.2">
      <c r="A393" s="20" t="s">
        <v>362</v>
      </c>
      <c r="B393" s="23" t="str">
        <f>'[1]1'!B394</f>
        <v>от технологического присоединения потребителей</v>
      </c>
      <c r="C393" s="22" t="s">
        <v>2</v>
      </c>
      <c r="D393" s="38">
        <v>19.614999999999998</v>
      </c>
      <c r="E393" s="38">
        <v>137.27458147199999</v>
      </c>
      <c r="F393" s="39">
        <v>80.671215737298169</v>
      </c>
      <c r="G393" s="39">
        <v>96.805458884757812</v>
      </c>
      <c r="H393" s="39">
        <v>61.212605142296638</v>
      </c>
      <c r="I393" s="39">
        <v>0</v>
      </c>
      <c r="J393" s="39">
        <v>61.212605142296638</v>
      </c>
      <c r="K393" s="39">
        <v>0</v>
      </c>
      <c r="L393" s="39">
        <v>61.212605142296638</v>
      </c>
      <c r="M393" s="39">
        <v>0</v>
      </c>
      <c r="N393" s="39">
        <v>61.212605142296638</v>
      </c>
      <c r="O393" s="39">
        <v>0</v>
      </c>
      <c r="P393" s="39">
        <v>0</v>
      </c>
      <c r="Q393" s="39">
        <v>0</v>
      </c>
      <c r="R393" s="39">
        <f t="shared" si="44"/>
        <v>244.85042056918655</v>
      </c>
      <c r="S393" s="2">
        <v>0</v>
      </c>
    </row>
    <row r="394" spans="1:37" s="13" customFormat="1" x14ac:dyDescent="0.2">
      <c r="A394" s="20" t="s">
        <v>363</v>
      </c>
      <c r="B394" s="23" t="str">
        <f>'[1]1'!B395</f>
        <v xml:space="preserve">    авансовое использование прибыли</v>
      </c>
      <c r="C394" s="22" t="s">
        <v>2</v>
      </c>
      <c r="D394" s="38">
        <v>0</v>
      </c>
      <c r="E394" s="38">
        <v>0</v>
      </c>
      <c r="F394" s="38">
        <v>0</v>
      </c>
      <c r="G394" s="38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>
        <v>0</v>
      </c>
      <c r="O394" s="39">
        <v>0</v>
      </c>
      <c r="P394" s="39">
        <v>0</v>
      </c>
      <c r="Q394" s="39">
        <v>0</v>
      </c>
      <c r="R394" s="39">
        <f t="shared" si="44"/>
        <v>0</v>
      </c>
      <c r="S394" s="2">
        <v>0</v>
      </c>
    </row>
    <row r="395" spans="1:37" s="13" customFormat="1" x14ac:dyDescent="0.2">
      <c r="A395" s="20" t="s">
        <v>364</v>
      </c>
      <c r="B395" s="23" t="str">
        <f>'[1]1'!B396</f>
        <v>реализации электрической энергии и мощности</v>
      </c>
      <c r="C395" s="22" t="s">
        <v>2</v>
      </c>
      <c r="D395" s="38">
        <v>0</v>
      </c>
      <c r="E395" s="38">
        <v>0</v>
      </c>
      <c r="F395" s="38">
        <v>0</v>
      </c>
      <c r="G395" s="38">
        <v>0</v>
      </c>
      <c r="H395" s="39">
        <v>0</v>
      </c>
      <c r="I395" s="39">
        <v>0</v>
      </c>
      <c r="J395" s="39">
        <v>0</v>
      </c>
      <c r="K395" s="39">
        <v>0</v>
      </c>
      <c r="L395" s="39">
        <v>0</v>
      </c>
      <c r="M395" s="39">
        <v>0</v>
      </c>
      <c r="N395" s="39">
        <v>0</v>
      </c>
      <c r="O395" s="39">
        <v>0</v>
      </c>
      <c r="P395" s="39">
        <v>0</v>
      </c>
      <c r="Q395" s="39">
        <v>0</v>
      </c>
      <c r="R395" s="39">
        <f t="shared" si="44"/>
        <v>0</v>
      </c>
      <c r="S395" s="2">
        <v>0</v>
      </c>
    </row>
    <row r="396" spans="1:37" s="13" customFormat="1" x14ac:dyDescent="0.2">
      <c r="A396" s="20" t="s">
        <v>365</v>
      </c>
      <c r="B396" s="23" t="str">
        <f>'[1]1'!B397</f>
        <v>реализации тепловой энергии (мощности)</v>
      </c>
      <c r="C396" s="22" t="s">
        <v>2</v>
      </c>
      <c r="D396" s="38">
        <v>0</v>
      </c>
      <c r="E396" s="38">
        <v>0</v>
      </c>
      <c r="F396" s="38">
        <v>0</v>
      </c>
      <c r="G396" s="38">
        <v>0</v>
      </c>
      <c r="H396" s="39">
        <v>0</v>
      </c>
      <c r="I396" s="39">
        <v>0</v>
      </c>
      <c r="J396" s="39">
        <v>0</v>
      </c>
      <c r="K396" s="39">
        <v>0</v>
      </c>
      <c r="L396" s="39">
        <v>0</v>
      </c>
      <c r="M396" s="39">
        <v>0</v>
      </c>
      <c r="N396" s="39">
        <v>0</v>
      </c>
      <c r="O396" s="39">
        <v>0</v>
      </c>
      <c r="P396" s="39">
        <v>0</v>
      </c>
      <c r="Q396" s="39">
        <v>0</v>
      </c>
      <c r="R396" s="39">
        <f t="shared" si="44"/>
        <v>0</v>
      </c>
      <c r="S396" s="2">
        <v>0</v>
      </c>
    </row>
    <row r="397" spans="1:37" s="13" customFormat="1" ht="30" x14ac:dyDescent="0.2">
      <c r="A397" s="20" t="s">
        <v>366</v>
      </c>
      <c r="B397" s="23" t="str">
        <f>'[1]1'!B398</f>
        <v>оказания услуг по оперативно-диспетчерскому управлению в электроэнергетике всего, в том числе:</v>
      </c>
      <c r="C397" s="22" t="s">
        <v>2</v>
      </c>
      <c r="D397" s="38">
        <v>0</v>
      </c>
      <c r="E397" s="38">
        <v>0</v>
      </c>
      <c r="F397" s="38">
        <v>0</v>
      </c>
      <c r="G397" s="38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>
        <v>0</v>
      </c>
      <c r="O397" s="39">
        <v>0</v>
      </c>
      <c r="P397" s="39">
        <v>0</v>
      </c>
      <c r="Q397" s="39">
        <v>0</v>
      </c>
      <c r="R397" s="39">
        <f t="shared" si="44"/>
        <v>0</v>
      </c>
      <c r="S397" s="2">
        <v>0</v>
      </c>
    </row>
    <row r="398" spans="1:37" s="13" customFormat="1" x14ac:dyDescent="0.2">
      <c r="A398" s="20" t="s">
        <v>367</v>
      </c>
      <c r="B398" s="23" t="str">
        <f>'[1]1'!B399</f>
        <v xml:space="preserve">в части управления технологическими режимами </v>
      </c>
      <c r="C398" s="22" t="s">
        <v>2</v>
      </c>
      <c r="D398" s="38">
        <v>0</v>
      </c>
      <c r="E398" s="38">
        <v>0</v>
      </c>
      <c r="F398" s="38">
        <v>0</v>
      </c>
      <c r="G398" s="38">
        <v>0</v>
      </c>
      <c r="H398" s="39">
        <v>0</v>
      </c>
      <c r="I398" s="39">
        <v>0</v>
      </c>
      <c r="J398" s="39">
        <v>0</v>
      </c>
      <c r="K398" s="39">
        <v>0</v>
      </c>
      <c r="L398" s="39">
        <v>0</v>
      </c>
      <c r="M398" s="39">
        <v>0</v>
      </c>
      <c r="N398" s="39">
        <v>0</v>
      </c>
      <c r="O398" s="39">
        <v>0</v>
      </c>
      <c r="P398" s="39">
        <v>0</v>
      </c>
      <c r="Q398" s="39">
        <v>0</v>
      </c>
      <c r="R398" s="39">
        <f t="shared" si="44"/>
        <v>0</v>
      </c>
      <c r="S398" s="2">
        <v>0</v>
      </c>
    </row>
    <row r="399" spans="1:37" s="13" customFormat="1" x14ac:dyDescent="0.2">
      <c r="A399" s="20" t="s">
        <v>368</v>
      </c>
      <c r="B399" s="23" t="str">
        <f>'[1]1'!B400</f>
        <v>в части обеспечения надежности</v>
      </c>
      <c r="C399" s="22" t="s">
        <v>2</v>
      </c>
      <c r="D399" s="38">
        <v>0</v>
      </c>
      <c r="E399" s="38">
        <v>0</v>
      </c>
      <c r="F399" s="38">
        <v>0</v>
      </c>
      <c r="G399" s="38">
        <v>0</v>
      </c>
      <c r="H399" s="39">
        <v>0</v>
      </c>
      <c r="I399" s="39">
        <v>0</v>
      </c>
      <c r="J399" s="39">
        <v>0</v>
      </c>
      <c r="K399" s="39">
        <v>0</v>
      </c>
      <c r="L399" s="39">
        <v>0</v>
      </c>
      <c r="M399" s="39">
        <v>0</v>
      </c>
      <c r="N399" s="39">
        <v>0</v>
      </c>
      <c r="O399" s="39">
        <v>0</v>
      </c>
      <c r="P399" s="39">
        <v>0</v>
      </c>
      <c r="Q399" s="39">
        <v>0</v>
      </c>
      <c r="R399" s="39">
        <f t="shared" si="44"/>
        <v>0</v>
      </c>
      <c r="S399" s="2">
        <v>0</v>
      </c>
    </row>
    <row r="400" spans="1:37" s="13" customFormat="1" ht="30" x14ac:dyDescent="0.2">
      <c r="A400" s="20" t="s">
        <v>8</v>
      </c>
      <c r="B400" s="23" t="str">
        <f>'[1]1'!B401</f>
        <v>прибыль от продажи электрической энергии (мощности) по нерегулируемым ценам, всего в том числе:</v>
      </c>
      <c r="C400" s="22" t="s">
        <v>2</v>
      </c>
      <c r="D400" s="38">
        <v>0</v>
      </c>
      <c r="E400" s="38">
        <v>0</v>
      </c>
      <c r="F400" s="38">
        <v>0</v>
      </c>
      <c r="G400" s="38">
        <v>0</v>
      </c>
      <c r="H400" s="39">
        <v>0</v>
      </c>
      <c r="I400" s="39">
        <v>0</v>
      </c>
      <c r="J400" s="39">
        <v>0</v>
      </c>
      <c r="K400" s="39">
        <v>0</v>
      </c>
      <c r="L400" s="39">
        <v>0</v>
      </c>
      <c r="M400" s="39">
        <v>0</v>
      </c>
      <c r="N400" s="39">
        <v>0</v>
      </c>
      <c r="O400" s="39">
        <v>0</v>
      </c>
      <c r="P400" s="39">
        <v>0</v>
      </c>
      <c r="Q400" s="39">
        <v>0</v>
      </c>
      <c r="R400" s="39">
        <f t="shared" si="44"/>
        <v>0</v>
      </c>
      <c r="S400" s="2">
        <v>0</v>
      </c>
    </row>
    <row r="401" spans="1:19" s="13" customFormat="1" ht="30" x14ac:dyDescent="0.2">
      <c r="A401" s="20" t="s">
        <v>369</v>
      </c>
      <c r="B401" s="23" t="str">
        <f>'[1]1'!B402</f>
        <v>производство и поставка электрической энергии на оптовом рынке электрической энергии и мощности</v>
      </c>
      <c r="C401" s="22" t="s">
        <v>2</v>
      </c>
      <c r="D401" s="38">
        <v>0</v>
      </c>
      <c r="E401" s="38">
        <v>0</v>
      </c>
      <c r="F401" s="38">
        <v>0</v>
      </c>
      <c r="G401" s="38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>
        <v>0</v>
      </c>
      <c r="O401" s="39">
        <v>0</v>
      </c>
      <c r="P401" s="39">
        <v>0</v>
      </c>
      <c r="Q401" s="39">
        <v>0</v>
      </c>
      <c r="R401" s="39">
        <f t="shared" si="44"/>
        <v>0</v>
      </c>
      <c r="S401" s="2">
        <v>0</v>
      </c>
    </row>
    <row r="402" spans="1:19" s="13" customFormat="1" ht="30" x14ac:dyDescent="0.2">
      <c r="A402" s="20" t="s">
        <v>370</v>
      </c>
      <c r="B402" s="23" t="str">
        <f>'[1]1'!B403</f>
        <v>производство и поставка электрической мощности на оптовом рынке электрической энергии и мощности</v>
      </c>
      <c r="C402" s="22" t="s">
        <v>2</v>
      </c>
      <c r="D402" s="38">
        <v>0</v>
      </c>
      <c r="E402" s="38">
        <v>0</v>
      </c>
      <c r="F402" s="38">
        <v>0</v>
      </c>
      <c r="G402" s="38">
        <v>0</v>
      </c>
      <c r="H402" s="39">
        <v>0</v>
      </c>
      <c r="I402" s="39">
        <v>0</v>
      </c>
      <c r="J402" s="39">
        <v>0</v>
      </c>
      <c r="K402" s="39">
        <v>0</v>
      </c>
      <c r="L402" s="39">
        <v>0</v>
      </c>
      <c r="M402" s="39">
        <v>0</v>
      </c>
      <c r="N402" s="39">
        <v>0</v>
      </c>
      <c r="O402" s="39">
        <v>0</v>
      </c>
      <c r="P402" s="39">
        <v>0</v>
      </c>
      <c r="Q402" s="39">
        <v>0</v>
      </c>
      <c r="R402" s="39">
        <f t="shared" si="44"/>
        <v>0</v>
      </c>
      <c r="S402" s="2">
        <v>0</v>
      </c>
    </row>
    <row r="403" spans="1:19" s="13" customFormat="1" ht="30" x14ac:dyDescent="0.2">
      <c r="A403" s="20" t="s">
        <v>371</v>
      </c>
      <c r="B403" s="23" t="str">
        <f>'[1]1'!B404</f>
        <v>производство и поставка электрической энергии (мощности) на розничных рынках электрической энергии</v>
      </c>
      <c r="C403" s="22" t="s">
        <v>2</v>
      </c>
      <c r="D403" s="38">
        <v>0</v>
      </c>
      <c r="E403" s="38">
        <v>0</v>
      </c>
      <c r="F403" s="38">
        <v>0</v>
      </c>
      <c r="G403" s="38">
        <v>0</v>
      </c>
      <c r="H403" s="39">
        <v>0</v>
      </c>
      <c r="I403" s="39">
        <v>0</v>
      </c>
      <c r="J403" s="39">
        <v>0</v>
      </c>
      <c r="K403" s="39">
        <v>0</v>
      </c>
      <c r="L403" s="39">
        <v>0</v>
      </c>
      <c r="M403" s="39">
        <v>0</v>
      </c>
      <c r="N403" s="39">
        <v>0</v>
      </c>
      <c r="O403" s="39">
        <v>0</v>
      </c>
      <c r="P403" s="39">
        <v>0</v>
      </c>
      <c r="Q403" s="39">
        <v>0</v>
      </c>
      <c r="R403" s="39">
        <f t="shared" si="44"/>
        <v>0</v>
      </c>
      <c r="S403" s="2">
        <v>0</v>
      </c>
    </row>
    <row r="404" spans="1:19" s="13" customFormat="1" x14ac:dyDescent="0.2">
      <c r="A404" s="20" t="s">
        <v>9</v>
      </c>
      <c r="B404" s="23" t="str">
        <f>'[1]1'!B405</f>
        <v>прочая прибыль</v>
      </c>
      <c r="C404" s="22" t="s">
        <v>2</v>
      </c>
      <c r="D404" s="38">
        <v>0</v>
      </c>
      <c r="E404" s="38">
        <v>0</v>
      </c>
      <c r="F404" s="38">
        <v>0</v>
      </c>
      <c r="G404" s="38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>
        <v>0</v>
      </c>
      <c r="O404" s="39">
        <v>0</v>
      </c>
      <c r="P404" s="39">
        <v>0</v>
      </c>
      <c r="Q404" s="39">
        <v>0</v>
      </c>
      <c r="R404" s="39">
        <f t="shared" si="44"/>
        <v>0</v>
      </c>
      <c r="S404" s="2">
        <v>0</v>
      </c>
    </row>
    <row r="405" spans="1:19" s="13" customFormat="1" x14ac:dyDescent="0.2">
      <c r="A405" s="20" t="s">
        <v>10</v>
      </c>
      <c r="B405" s="23" t="str">
        <f>'[1]1'!B406</f>
        <v>Амортизация основных средств всего, в том числе:</v>
      </c>
      <c r="C405" s="22" t="s">
        <v>2</v>
      </c>
      <c r="D405" s="38">
        <v>109.40600000000001</v>
      </c>
      <c r="E405" s="38">
        <v>231.78282623999999</v>
      </c>
      <c r="F405" s="39">
        <v>130.44217513508883</v>
      </c>
      <c r="G405" s="39">
        <f>G406+G419+G420</f>
        <v>156.39234093610659</v>
      </c>
      <c r="H405" s="39">
        <f t="shared" ref="H405:P405" si="46">H406+H419+H420</f>
        <v>145.74532363443998</v>
      </c>
      <c r="I405" s="39">
        <v>0</v>
      </c>
      <c r="J405" s="39">
        <f t="shared" si="46"/>
        <v>166.50217587931471</v>
      </c>
      <c r="K405" s="39">
        <v>0</v>
      </c>
      <c r="L405" s="39">
        <f t="shared" si="46"/>
        <v>171.1195542215971</v>
      </c>
      <c r="M405" s="39">
        <v>0</v>
      </c>
      <c r="N405" s="39">
        <f t="shared" si="46"/>
        <v>183.49910709084509</v>
      </c>
      <c r="O405" s="39">
        <v>0</v>
      </c>
      <c r="P405" s="39">
        <f t="shared" si="46"/>
        <v>230.51004716091111</v>
      </c>
      <c r="Q405" s="39">
        <v>0</v>
      </c>
      <c r="R405" s="39">
        <f t="shared" si="44"/>
        <v>897.37620798710793</v>
      </c>
      <c r="S405" s="2">
        <v>0</v>
      </c>
    </row>
    <row r="406" spans="1:19" s="13" customFormat="1" ht="30" x14ac:dyDescent="0.2">
      <c r="A406" s="20" t="s">
        <v>372</v>
      </c>
      <c r="B406" s="23" t="str">
        <f>'[1]1'!B407</f>
        <v>текущая амортизация, учтенная в ценах (тарифах) всего, в том числе:</v>
      </c>
      <c r="C406" s="22" t="s">
        <v>2</v>
      </c>
      <c r="D406" s="38">
        <v>109.40600000000001</v>
      </c>
      <c r="E406" s="38">
        <v>231.78282623999999</v>
      </c>
      <c r="F406" s="39">
        <v>130.44217513508883</v>
      </c>
      <c r="G406" s="39">
        <v>156.39234093610659</v>
      </c>
      <c r="H406" s="39">
        <f>H412</f>
        <v>145.74532363443998</v>
      </c>
      <c r="I406" s="39">
        <v>0</v>
      </c>
      <c r="J406" s="39">
        <f>J412</f>
        <v>166.50217587931471</v>
      </c>
      <c r="K406" s="39">
        <v>0</v>
      </c>
      <c r="L406" s="39">
        <f>L412</f>
        <v>171.1195542215971</v>
      </c>
      <c r="M406" s="39">
        <v>0</v>
      </c>
      <c r="N406" s="39">
        <f>N412</f>
        <v>183.49910709084509</v>
      </c>
      <c r="O406" s="39">
        <v>0</v>
      </c>
      <c r="P406" s="39">
        <f>P412</f>
        <v>230.51004716091111</v>
      </c>
      <c r="Q406" s="39">
        <v>0</v>
      </c>
      <c r="R406" s="39">
        <f t="shared" si="44"/>
        <v>897.37620798710793</v>
      </c>
      <c r="S406" s="2">
        <v>0</v>
      </c>
    </row>
    <row r="407" spans="1:19" s="13" customFormat="1" x14ac:dyDescent="0.2">
      <c r="A407" s="20" t="s">
        <v>373</v>
      </c>
      <c r="B407" s="23" t="str">
        <f>'[1]1'!B408</f>
        <v>производство и поставка электрической энергии и мощности</v>
      </c>
      <c r="C407" s="22" t="s">
        <v>2</v>
      </c>
      <c r="D407" s="38">
        <v>0</v>
      </c>
      <c r="E407" s="38">
        <v>0</v>
      </c>
      <c r="F407" s="38">
        <v>0</v>
      </c>
      <c r="G407" s="39">
        <v>0</v>
      </c>
      <c r="H407" s="39">
        <v>0</v>
      </c>
      <c r="I407" s="39">
        <v>0</v>
      </c>
      <c r="J407" s="39">
        <v>0</v>
      </c>
      <c r="K407" s="39">
        <v>0</v>
      </c>
      <c r="L407" s="39">
        <v>0</v>
      </c>
      <c r="M407" s="39">
        <v>0</v>
      </c>
      <c r="N407" s="39">
        <v>0</v>
      </c>
      <c r="O407" s="39">
        <v>0</v>
      </c>
      <c r="P407" s="39">
        <v>0</v>
      </c>
      <c r="Q407" s="39">
        <v>0</v>
      </c>
      <c r="R407" s="39">
        <f t="shared" si="44"/>
        <v>0</v>
      </c>
      <c r="S407" s="2">
        <v>0</v>
      </c>
    </row>
    <row r="408" spans="1:19" s="13" customFormat="1" ht="30" x14ac:dyDescent="0.2">
      <c r="A408" s="20" t="s">
        <v>374</v>
      </c>
      <c r="B408" s="23" t="str">
        <f>'[1]1'!B409</f>
        <v>производство и поставка электрической энергии на оптовом рынке электрической энергии и мощности</v>
      </c>
      <c r="C408" s="22" t="s">
        <v>2</v>
      </c>
      <c r="D408" s="38">
        <v>0</v>
      </c>
      <c r="E408" s="38">
        <v>0</v>
      </c>
      <c r="F408" s="38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>
        <v>0</v>
      </c>
      <c r="O408" s="39">
        <v>0</v>
      </c>
      <c r="P408" s="39">
        <v>0</v>
      </c>
      <c r="Q408" s="39">
        <v>0</v>
      </c>
      <c r="R408" s="39">
        <f t="shared" si="44"/>
        <v>0</v>
      </c>
      <c r="S408" s="2">
        <v>0</v>
      </c>
    </row>
    <row r="409" spans="1:19" s="13" customFormat="1" ht="30" x14ac:dyDescent="0.2">
      <c r="A409" s="20" t="s">
        <v>375</v>
      </c>
      <c r="B409" s="23" t="str">
        <f>'[1]1'!B410</f>
        <v>производство и поставка электрической мощности на оптовом рынке электрической энергии и мощности</v>
      </c>
      <c r="C409" s="22" t="s">
        <v>2</v>
      </c>
      <c r="D409" s="38">
        <v>0</v>
      </c>
      <c r="E409" s="38">
        <v>0</v>
      </c>
      <c r="F409" s="38">
        <v>0</v>
      </c>
      <c r="G409" s="39">
        <v>0</v>
      </c>
      <c r="H409" s="39">
        <v>0</v>
      </c>
      <c r="I409" s="39">
        <v>0</v>
      </c>
      <c r="J409" s="39">
        <v>0</v>
      </c>
      <c r="K409" s="39">
        <v>0</v>
      </c>
      <c r="L409" s="39">
        <v>0</v>
      </c>
      <c r="M409" s="39">
        <v>0</v>
      </c>
      <c r="N409" s="39">
        <v>0</v>
      </c>
      <c r="O409" s="39">
        <v>0</v>
      </c>
      <c r="P409" s="39">
        <v>0</v>
      </c>
      <c r="Q409" s="39">
        <v>0</v>
      </c>
      <c r="R409" s="39">
        <f t="shared" si="44"/>
        <v>0</v>
      </c>
      <c r="S409" s="2">
        <v>0</v>
      </c>
    </row>
    <row r="410" spans="1:19" s="13" customFormat="1" ht="30" x14ac:dyDescent="0.2">
      <c r="A410" s="20" t="s">
        <v>376</v>
      </c>
      <c r="B410" s="23" t="str">
        <f>'[1]1'!B411</f>
        <v>производство и поставка электрической энергии (мощности) на розничных рынках электрической энергии</v>
      </c>
      <c r="C410" s="22" t="s">
        <v>2</v>
      </c>
      <c r="D410" s="38">
        <v>0</v>
      </c>
      <c r="E410" s="38">
        <v>0</v>
      </c>
      <c r="F410" s="38">
        <v>0</v>
      </c>
      <c r="G410" s="39">
        <v>0</v>
      </c>
      <c r="H410" s="39">
        <v>0</v>
      </c>
      <c r="I410" s="39">
        <v>0</v>
      </c>
      <c r="J410" s="39">
        <v>0</v>
      </c>
      <c r="K410" s="39">
        <v>0</v>
      </c>
      <c r="L410" s="39">
        <v>0</v>
      </c>
      <c r="M410" s="39">
        <v>0</v>
      </c>
      <c r="N410" s="39">
        <v>0</v>
      </c>
      <c r="O410" s="39">
        <v>0</v>
      </c>
      <c r="P410" s="39">
        <v>0</v>
      </c>
      <c r="Q410" s="39">
        <v>0</v>
      </c>
      <c r="R410" s="39">
        <f t="shared" si="44"/>
        <v>0</v>
      </c>
      <c r="S410" s="2">
        <v>0</v>
      </c>
    </row>
    <row r="411" spans="1:19" s="13" customFormat="1" x14ac:dyDescent="0.2">
      <c r="A411" s="20" t="s">
        <v>377</v>
      </c>
      <c r="B411" s="23" t="str">
        <f>'[1]1'!B412</f>
        <v>производство и поставка тепловой энергии (мощности)</v>
      </c>
      <c r="C411" s="22" t="s">
        <v>2</v>
      </c>
      <c r="D411" s="38">
        <v>0</v>
      </c>
      <c r="E411" s="38">
        <v>0</v>
      </c>
      <c r="F411" s="38">
        <v>0</v>
      </c>
      <c r="G411" s="39">
        <v>0</v>
      </c>
      <c r="H411" s="39">
        <v>0</v>
      </c>
      <c r="I411" s="39">
        <v>0</v>
      </c>
      <c r="J411" s="39">
        <v>0</v>
      </c>
      <c r="K411" s="39">
        <v>0</v>
      </c>
      <c r="L411" s="39">
        <v>0</v>
      </c>
      <c r="M411" s="39">
        <v>0</v>
      </c>
      <c r="N411" s="39">
        <v>0</v>
      </c>
      <c r="O411" s="39">
        <v>0</v>
      </c>
      <c r="P411" s="39">
        <v>0</v>
      </c>
      <c r="Q411" s="39">
        <v>0</v>
      </c>
      <c r="R411" s="39">
        <f t="shared" si="44"/>
        <v>0</v>
      </c>
      <c r="S411" s="2">
        <v>0</v>
      </c>
    </row>
    <row r="412" spans="1:19" s="13" customFormat="1" x14ac:dyDescent="0.2">
      <c r="A412" s="20" t="s">
        <v>378</v>
      </c>
      <c r="B412" s="23" t="str">
        <f>'[1]1'!B413</f>
        <v>оказание услуг по передаче электрической энергии</v>
      </c>
      <c r="C412" s="22" t="s">
        <v>2</v>
      </c>
      <c r="D412" s="38">
        <v>109.40600000000001</v>
      </c>
      <c r="E412" s="38">
        <v>231.78282623999999</v>
      </c>
      <c r="F412" s="39">
        <v>130.44217513508883</v>
      </c>
      <c r="G412" s="39">
        <v>156.39234093610659</v>
      </c>
      <c r="H412" s="39">
        <v>145.74532363443998</v>
      </c>
      <c r="I412" s="39">
        <v>0</v>
      </c>
      <c r="J412" s="39">
        <v>166.50217587931471</v>
      </c>
      <c r="K412" s="39">
        <v>0</v>
      </c>
      <c r="L412" s="39">
        <v>171.1195542215971</v>
      </c>
      <c r="M412" s="39">
        <v>0</v>
      </c>
      <c r="N412" s="39">
        <v>183.49910709084509</v>
      </c>
      <c r="O412" s="39">
        <v>0</v>
      </c>
      <c r="P412" s="39">
        <v>230.51004716091111</v>
      </c>
      <c r="Q412" s="39">
        <v>0</v>
      </c>
      <c r="R412" s="39">
        <f>SUM(H412+J412+L412+N412+P412)</f>
        <v>897.37620798710793</v>
      </c>
      <c r="S412" s="2">
        <v>0</v>
      </c>
    </row>
    <row r="413" spans="1:19" s="13" customFormat="1" x14ac:dyDescent="0.2">
      <c r="A413" s="20" t="s">
        <v>379</v>
      </c>
      <c r="B413" s="23" t="str">
        <f>'[1]1'!B414</f>
        <v>оказание услуг по передаче тепловой энергии, теплоносителя</v>
      </c>
      <c r="C413" s="22" t="s">
        <v>2</v>
      </c>
      <c r="D413" s="38">
        <v>0</v>
      </c>
      <c r="E413" s="38">
        <v>0</v>
      </c>
      <c r="F413" s="38">
        <v>0</v>
      </c>
      <c r="G413" s="39">
        <v>0</v>
      </c>
      <c r="H413" s="39">
        <v>0</v>
      </c>
      <c r="I413" s="39">
        <v>0</v>
      </c>
      <c r="J413" s="39">
        <v>0</v>
      </c>
      <c r="K413" s="39">
        <v>0</v>
      </c>
      <c r="L413" s="39">
        <v>0</v>
      </c>
      <c r="M413" s="39">
        <v>0</v>
      </c>
      <c r="N413" s="39">
        <v>0</v>
      </c>
      <c r="O413" s="39">
        <v>0</v>
      </c>
      <c r="P413" s="39">
        <v>0</v>
      </c>
      <c r="Q413" s="39">
        <v>0</v>
      </c>
      <c r="R413" s="39">
        <f t="shared" si="44"/>
        <v>0</v>
      </c>
      <c r="S413" s="2">
        <v>0</v>
      </c>
    </row>
    <row r="414" spans="1:19" s="13" customFormat="1" x14ac:dyDescent="0.2">
      <c r="A414" s="20" t="s">
        <v>380</v>
      </c>
      <c r="B414" s="23" t="str">
        <f>'[1]1'!B415</f>
        <v>реализация электрической энергии и мощности</v>
      </c>
      <c r="C414" s="22" t="s">
        <v>2</v>
      </c>
      <c r="D414" s="38">
        <v>0</v>
      </c>
      <c r="E414" s="38">
        <v>0</v>
      </c>
      <c r="F414" s="38">
        <v>0</v>
      </c>
      <c r="G414" s="39">
        <v>0</v>
      </c>
      <c r="H414" s="39">
        <v>0</v>
      </c>
      <c r="I414" s="39">
        <v>0</v>
      </c>
      <c r="J414" s="39">
        <v>0</v>
      </c>
      <c r="K414" s="39">
        <v>0</v>
      </c>
      <c r="L414" s="39">
        <v>0</v>
      </c>
      <c r="M414" s="39">
        <v>0</v>
      </c>
      <c r="N414" s="39">
        <v>0</v>
      </c>
      <c r="O414" s="39">
        <v>0</v>
      </c>
      <c r="P414" s="39">
        <v>0</v>
      </c>
      <c r="Q414" s="39">
        <v>0</v>
      </c>
      <c r="R414" s="39">
        <f t="shared" si="44"/>
        <v>0</v>
      </c>
      <c r="S414" s="2">
        <v>0</v>
      </c>
    </row>
    <row r="415" spans="1:19" s="13" customFormat="1" x14ac:dyDescent="0.2">
      <c r="A415" s="20" t="s">
        <v>381</v>
      </c>
      <c r="B415" s="23" t="str">
        <f>'[1]1'!B416</f>
        <v>реализации тепловой энергии (мощности)</v>
      </c>
      <c r="C415" s="22" t="s">
        <v>2</v>
      </c>
      <c r="D415" s="38">
        <v>0</v>
      </c>
      <c r="E415" s="38">
        <v>0</v>
      </c>
      <c r="F415" s="38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>
        <v>0</v>
      </c>
      <c r="O415" s="39">
        <v>0</v>
      </c>
      <c r="P415" s="39">
        <v>0</v>
      </c>
      <c r="Q415" s="39">
        <v>0</v>
      </c>
      <c r="R415" s="39">
        <f t="shared" si="44"/>
        <v>0</v>
      </c>
      <c r="S415" s="2">
        <v>0</v>
      </c>
    </row>
    <row r="416" spans="1:19" s="13" customFormat="1" ht="30" x14ac:dyDescent="0.2">
      <c r="A416" s="20" t="s">
        <v>382</v>
      </c>
      <c r="B416" s="23" t="str">
        <f>'[1]1'!B417</f>
        <v>оказание услуг по оперативно-диспетчерскому управлению в электроэнергетике всего, в том числе:</v>
      </c>
      <c r="C416" s="22" t="s">
        <v>2</v>
      </c>
      <c r="D416" s="38">
        <v>0</v>
      </c>
      <c r="E416" s="38">
        <v>0</v>
      </c>
      <c r="F416" s="38">
        <v>0</v>
      </c>
      <c r="G416" s="39">
        <v>0</v>
      </c>
      <c r="H416" s="39">
        <v>0</v>
      </c>
      <c r="I416" s="39">
        <v>0</v>
      </c>
      <c r="J416" s="39">
        <v>0</v>
      </c>
      <c r="K416" s="39">
        <v>0</v>
      </c>
      <c r="L416" s="39">
        <v>0</v>
      </c>
      <c r="M416" s="39">
        <v>0</v>
      </c>
      <c r="N416" s="39">
        <v>0</v>
      </c>
      <c r="O416" s="39">
        <v>0</v>
      </c>
      <c r="P416" s="39">
        <v>0</v>
      </c>
      <c r="Q416" s="39">
        <v>0</v>
      </c>
      <c r="R416" s="39">
        <f t="shared" si="44"/>
        <v>0</v>
      </c>
      <c r="S416" s="2">
        <v>0</v>
      </c>
    </row>
    <row r="417" spans="1:19" s="13" customFormat="1" x14ac:dyDescent="0.2">
      <c r="A417" s="20" t="s">
        <v>383</v>
      </c>
      <c r="B417" s="23" t="str">
        <f>'[1]1'!B418</f>
        <v xml:space="preserve">в части управления технологическими режимами </v>
      </c>
      <c r="C417" s="22" t="s">
        <v>2</v>
      </c>
      <c r="D417" s="38">
        <v>0</v>
      </c>
      <c r="E417" s="38">
        <v>0</v>
      </c>
      <c r="F417" s="38">
        <v>0</v>
      </c>
      <c r="G417" s="39">
        <v>0</v>
      </c>
      <c r="H417" s="39">
        <v>0</v>
      </c>
      <c r="I417" s="39">
        <v>0</v>
      </c>
      <c r="J417" s="39">
        <v>0</v>
      </c>
      <c r="K417" s="39">
        <v>0</v>
      </c>
      <c r="L417" s="39">
        <v>0</v>
      </c>
      <c r="M417" s="39">
        <v>0</v>
      </c>
      <c r="N417" s="39">
        <v>0</v>
      </c>
      <c r="O417" s="39">
        <v>0</v>
      </c>
      <c r="P417" s="39">
        <v>0</v>
      </c>
      <c r="Q417" s="39">
        <v>0</v>
      </c>
      <c r="R417" s="39">
        <f t="shared" si="44"/>
        <v>0</v>
      </c>
      <c r="S417" s="2">
        <v>0</v>
      </c>
    </row>
    <row r="418" spans="1:19" s="13" customFormat="1" x14ac:dyDescent="0.2">
      <c r="A418" s="20" t="s">
        <v>384</v>
      </c>
      <c r="B418" s="23" t="str">
        <f>'[1]1'!B419</f>
        <v>в части обеспечения надежности</v>
      </c>
      <c r="C418" s="22" t="s">
        <v>2</v>
      </c>
      <c r="D418" s="38">
        <v>0</v>
      </c>
      <c r="E418" s="38">
        <v>0</v>
      </c>
      <c r="F418" s="38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>
        <v>0</v>
      </c>
      <c r="O418" s="39">
        <v>0</v>
      </c>
      <c r="P418" s="39">
        <v>0</v>
      </c>
      <c r="Q418" s="39">
        <v>0</v>
      </c>
      <c r="R418" s="39">
        <f t="shared" si="44"/>
        <v>0</v>
      </c>
      <c r="S418" s="2">
        <v>0</v>
      </c>
    </row>
    <row r="419" spans="1:19" s="13" customFormat="1" x14ac:dyDescent="0.2">
      <c r="A419" s="20" t="s">
        <v>385</v>
      </c>
      <c r="B419" s="23" t="str">
        <f>'[1]1'!B420</f>
        <v>прочая текущая амортизация</v>
      </c>
      <c r="C419" s="22" t="s">
        <v>2</v>
      </c>
      <c r="D419" s="38">
        <v>0</v>
      </c>
      <c r="E419" s="38">
        <v>0</v>
      </c>
      <c r="F419" s="38">
        <v>0</v>
      </c>
      <c r="G419" s="39">
        <v>0</v>
      </c>
      <c r="H419" s="39">
        <v>0</v>
      </c>
      <c r="I419" s="39">
        <v>0</v>
      </c>
      <c r="J419" s="39">
        <v>0</v>
      </c>
      <c r="K419" s="39">
        <v>0</v>
      </c>
      <c r="L419" s="39">
        <v>0</v>
      </c>
      <c r="M419" s="39">
        <v>0</v>
      </c>
      <c r="N419" s="39">
        <v>0</v>
      </c>
      <c r="O419" s="39">
        <v>0</v>
      </c>
      <c r="P419" s="39">
        <v>0</v>
      </c>
      <c r="Q419" s="39">
        <v>0</v>
      </c>
      <c r="R419" s="39">
        <f t="shared" si="44"/>
        <v>0</v>
      </c>
      <c r="S419" s="2">
        <v>0</v>
      </c>
    </row>
    <row r="420" spans="1:19" s="13" customFormat="1" ht="30" x14ac:dyDescent="0.2">
      <c r="A420" s="20" t="s">
        <v>386</v>
      </c>
      <c r="B420" s="23" t="str">
        <f>'[1]1'!B421</f>
        <v>недоиспользованная амортизация прошлых лет всего, в том числе:</v>
      </c>
      <c r="C420" s="22" t="s">
        <v>2</v>
      </c>
      <c r="D420" s="38">
        <v>0</v>
      </c>
      <c r="E420" s="38">
        <v>0</v>
      </c>
      <c r="F420" s="38">
        <v>0</v>
      </c>
      <c r="G420" s="39">
        <v>0</v>
      </c>
      <c r="H420" s="39">
        <v>0</v>
      </c>
      <c r="I420" s="39">
        <v>0</v>
      </c>
      <c r="J420" s="39">
        <v>0</v>
      </c>
      <c r="K420" s="39">
        <v>0</v>
      </c>
      <c r="L420" s="39">
        <v>0</v>
      </c>
      <c r="M420" s="39">
        <v>0</v>
      </c>
      <c r="N420" s="39">
        <v>0</v>
      </c>
      <c r="O420" s="39">
        <v>0</v>
      </c>
      <c r="P420" s="39">
        <v>0</v>
      </c>
      <c r="Q420" s="39">
        <v>0</v>
      </c>
      <c r="R420" s="39">
        <f t="shared" si="44"/>
        <v>0</v>
      </c>
      <c r="S420" s="2">
        <v>0</v>
      </c>
    </row>
    <row r="421" spans="1:19" s="13" customFormat="1" x14ac:dyDescent="0.2">
      <c r="A421" s="20" t="s">
        <v>387</v>
      </c>
      <c r="B421" s="23" t="str">
        <f>'[1]1'!B422</f>
        <v>производство и поставка электрической энергии и мощности</v>
      </c>
      <c r="C421" s="22" t="s">
        <v>2</v>
      </c>
      <c r="D421" s="38">
        <v>0</v>
      </c>
      <c r="E421" s="38">
        <v>0</v>
      </c>
      <c r="F421" s="38">
        <v>0</v>
      </c>
      <c r="G421" s="39">
        <v>0</v>
      </c>
      <c r="H421" s="39">
        <v>0</v>
      </c>
      <c r="I421" s="39">
        <v>0</v>
      </c>
      <c r="J421" s="39">
        <v>0</v>
      </c>
      <c r="K421" s="39">
        <v>0</v>
      </c>
      <c r="L421" s="39">
        <v>0</v>
      </c>
      <c r="M421" s="39">
        <v>0</v>
      </c>
      <c r="N421" s="39">
        <v>0</v>
      </c>
      <c r="O421" s="39">
        <v>0</v>
      </c>
      <c r="P421" s="39">
        <v>0</v>
      </c>
      <c r="Q421" s="39">
        <v>0</v>
      </c>
      <c r="R421" s="39">
        <f t="shared" si="44"/>
        <v>0</v>
      </c>
      <c r="S421" s="2">
        <v>0</v>
      </c>
    </row>
    <row r="422" spans="1:19" s="13" customFormat="1" ht="30" x14ac:dyDescent="0.2">
      <c r="A422" s="20" t="s">
        <v>388</v>
      </c>
      <c r="B422" s="23" t="str">
        <f>'[1]1'!B423</f>
        <v>производство и поставка электрической энергии на оптовом рынке электрической энергии и мощности</v>
      </c>
      <c r="C422" s="22" t="s">
        <v>2</v>
      </c>
      <c r="D422" s="38">
        <v>0</v>
      </c>
      <c r="E422" s="38">
        <v>0</v>
      </c>
      <c r="F422" s="38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>
        <v>0</v>
      </c>
      <c r="O422" s="39">
        <v>0</v>
      </c>
      <c r="P422" s="39">
        <v>0</v>
      </c>
      <c r="Q422" s="39">
        <v>0</v>
      </c>
      <c r="R422" s="39">
        <f t="shared" si="44"/>
        <v>0</v>
      </c>
      <c r="S422" s="2">
        <v>0</v>
      </c>
    </row>
    <row r="423" spans="1:19" s="13" customFormat="1" ht="30" x14ac:dyDescent="0.2">
      <c r="A423" s="20" t="s">
        <v>427</v>
      </c>
      <c r="B423" s="23" t="str">
        <f>'[1]1'!B424</f>
        <v>производство и поставка электрической мощности на оптовом рынке электрической энергии и мощности</v>
      </c>
      <c r="C423" s="22" t="s">
        <v>2</v>
      </c>
      <c r="D423" s="38">
        <v>0</v>
      </c>
      <c r="E423" s="38">
        <v>0</v>
      </c>
      <c r="F423" s="38">
        <v>0</v>
      </c>
      <c r="G423" s="39">
        <v>0</v>
      </c>
      <c r="H423" s="39">
        <v>0</v>
      </c>
      <c r="I423" s="39">
        <v>0</v>
      </c>
      <c r="J423" s="39">
        <v>0</v>
      </c>
      <c r="K423" s="39">
        <v>0</v>
      </c>
      <c r="L423" s="39">
        <v>0</v>
      </c>
      <c r="M423" s="39">
        <v>0</v>
      </c>
      <c r="N423" s="39">
        <v>0</v>
      </c>
      <c r="O423" s="39">
        <v>0</v>
      </c>
      <c r="P423" s="39">
        <v>0</v>
      </c>
      <c r="Q423" s="39">
        <v>0</v>
      </c>
      <c r="R423" s="39">
        <f t="shared" si="44"/>
        <v>0</v>
      </c>
      <c r="S423" s="2">
        <v>0</v>
      </c>
    </row>
    <row r="424" spans="1:19" s="13" customFormat="1" ht="30" x14ac:dyDescent="0.2">
      <c r="A424" s="20" t="s">
        <v>428</v>
      </c>
      <c r="B424" s="23" t="str">
        <f>'[1]1'!B425</f>
        <v>производство и поставка электрической энергии (мощности) на розничных рынках электрической энергии</v>
      </c>
      <c r="C424" s="22" t="s">
        <v>2</v>
      </c>
      <c r="D424" s="38">
        <v>0</v>
      </c>
      <c r="E424" s="38">
        <v>0</v>
      </c>
      <c r="F424" s="38">
        <v>0</v>
      </c>
      <c r="G424" s="39">
        <v>0</v>
      </c>
      <c r="H424" s="39">
        <v>0</v>
      </c>
      <c r="I424" s="39">
        <v>0</v>
      </c>
      <c r="J424" s="39">
        <v>0</v>
      </c>
      <c r="K424" s="39">
        <v>0</v>
      </c>
      <c r="L424" s="39">
        <v>0</v>
      </c>
      <c r="M424" s="39">
        <v>0</v>
      </c>
      <c r="N424" s="39">
        <v>0</v>
      </c>
      <c r="O424" s="39">
        <v>0</v>
      </c>
      <c r="P424" s="39">
        <v>0</v>
      </c>
      <c r="Q424" s="39">
        <v>0</v>
      </c>
      <c r="R424" s="39">
        <f t="shared" si="44"/>
        <v>0</v>
      </c>
      <c r="S424" s="2">
        <v>0</v>
      </c>
    </row>
    <row r="425" spans="1:19" s="13" customFormat="1" x14ac:dyDescent="0.2">
      <c r="A425" s="20" t="s">
        <v>389</v>
      </c>
      <c r="B425" s="23" t="str">
        <f>'[1]1'!B426</f>
        <v>производство и поставка тепловой энергии (мощности)</v>
      </c>
      <c r="C425" s="22" t="s">
        <v>2</v>
      </c>
      <c r="D425" s="38">
        <v>0</v>
      </c>
      <c r="E425" s="38">
        <v>0</v>
      </c>
      <c r="F425" s="38">
        <v>0</v>
      </c>
      <c r="G425" s="39">
        <v>0</v>
      </c>
      <c r="H425" s="39">
        <v>0</v>
      </c>
      <c r="I425" s="39">
        <v>0</v>
      </c>
      <c r="J425" s="39">
        <v>0</v>
      </c>
      <c r="K425" s="39">
        <v>0</v>
      </c>
      <c r="L425" s="39">
        <v>0</v>
      </c>
      <c r="M425" s="39">
        <v>0</v>
      </c>
      <c r="N425" s="39">
        <v>0</v>
      </c>
      <c r="O425" s="39">
        <v>0</v>
      </c>
      <c r="P425" s="39">
        <v>0</v>
      </c>
      <c r="Q425" s="39">
        <v>0</v>
      </c>
      <c r="R425" s="39">
        <f t="shared" si="44"/>
        <v>0</v>
      </c>
      <c r="S425" s="2">
        <v>0</v>
      </c>
    </row>
    <row r="426" spans="1:19" s="13" customFormat="1" x14ac:dyDescent="0.2">
      <c r="A426" s="20" t="s">
        <v>390</v>
      </c>
      <c r="B426" s="23" t="str">
        <f>'[1]1'!B427</f>
        <v>оказание услуг по передаче электрической энергии</v>
      </c>
      <c r="C426" s="22" t="s">
        <v>2</v>
      </c>
      <c r="D426" s="38">
        <v>0</v>
      </c>
      <c r="E426" s="38">
        <v>0</v>
      </c>
      <c r="F426" s="38">
        <v>0</v>
      </c>
      <c r="G426" s="39">
        <v>0</v>
      </c>
      <c r="H426" s="39">
        <v>0</v>
      </c>
      <c r="I426" s="39">
        <v>0</v>
      </c>
      <c r="J426" s="39">
        <v>0</v>
      </c>
      <c r="K426" s="39">
        <v>0</v>
      </c>
      <c r="L426" s="39">
        <v>0</v>
      </c>
      <c r="M426" s="39">
        <v>0</v>
      </c>
      <c r="N426" s="39">
        <v>0</v>
      </c>
      <c r="O426" s="39">
        <v>0</v>
      </c>
      <c r="P426" s="39">
        <v>0</v>
      </c>
      <c r="Q426" s="39">
        <v>0</v>
      </c>
      <c r="R426" s="39">
        <f t="shared" si="44"/>
        <v>0</v>
      </c>
      <c r="S426" s="2">
        <v>0</v>
      </c>
    </row>
    <row r="427" spans="1:19" s="13" customFormat="1" x14ac:dyDescent="0.2">
      <c r="A427" s="20" t="s">
        <v>391</v>
      </c>
      <c r="B427" s="23" t="str">
        <f>'[1]1'!B428</f>
        <v>оказание услуг по передаче тепловой энергии, теплоносителя</v>
      </c>
      <c r="C427" s="22" t="s">
        <v>2</v>
      </c>
      <c r="D427" s="38">
        <v>0</v>
      </c>
      <c r="E427" s="38">
        <v>0</v>
      </c>
      <c r="F427" s="38">
        <v>0</v>
      </c>
      <c r="G427" s="39">
        <v>0</v>
      </c>
      <c r="H427" s="39">
        <v>0</v>
      </c>
      <c r="I427" s="39">
        <v>0</v>
      </c>
      <c r="J427" s="39">
        <v>0</v>
      </c>
      <c r="K427" s="39">
        <v>0</v>
      </c>
      <c r="L427" s="39">
        <v>0</v>
      </c>
      <c r="M427" s="39">
        <v>0</v>
      </c>
      <c r="N427" s="39">
        <v>0</v>
      </c>
      <c r="O427" s="39">
        <v>0</v>
      </c>
      <c r="P427" s="39">
        <v>0</v>
      </c>
      <c r="Q427" s="39">
        <v>0</v>
      </c>
      <c r="R427" s="39">
        <f t="shared" si="44"/>
        <v>0</v>
      </c>
      <c r="S427" s="2">
        <v>0</v>
      </c>
    </row>
    <row r="428" spans="1:19" s="13" customFormat="1" x14ac:dyDescent="0.2">
      <c r="A428" s="20" t="s">
        <v>392</v>
      </c>
      <c r="B428" s="23" t="str">
        <f>'[1]1'!B429</f>
        <v>реализация электрической энергии и мощности</v>
      </c>
      <c r="C428" s="22" t="s">
        <v>2</v>
      </c>
      <c r="D428" s="38">
        <v>0</v>
      </c>
      <c r="E428" s="38">
        <v>0</v>
      </c>
      <c r="F428" s="38">
        <v>0</v>
      </c>
      <c r="G428" s="39">
        <v>0</v>
      </c>
      <c r="H428" s="39">
        <v>0</v>
      </c>
      <c r="I428" s="39">
        <v>0</v>
      </c>
      <c r="J428" s="39">
        <v>0</v>
      </c>
      <c r="K428" s="39">
        <v>0</v>
      </c>
      <c r="L428" s="39">
        <v>0</v>
      </c>
      <c r="M428" s="39">
        <v>0</v>
      </c>
      <c r="N428" s="39">
        <v>0</v>
      </c>
      <c r="O428" s="39">
        <v>0</v>
      </c>
      <c r="P428" s="39">
        <v>0</v>
      </c>
      <c r="Q428" s="39">
        <v>0</v>
      </c>
      <c r="R428" s="39">
        <f t="shared" si="44"/>
        <v>0</v>
      </c>
      <c r="S428" s="2">
        <v>0</v>
      </c>
    </row>
    <row r="429" spans="1:19" s="13" customFormat="1" x14ac:dyDescent="0.2">
      <c r="A429" s="20" t="s">
        <v>393</v>
      </c>
      <c r="B429" s="23" t="str">
        <f>'[1]1'!B430</f>
        <v>реализации тепловой энергии (мощности)</v>
      </c>
      <c r="C429" s="22" t="s">
        <v>2</v>
      </c>
      <c r="D429" s="38">
        <v>0</v>
      </c>
      <c r="E429" s="38">
        <v>0</v>
      </c>
      <c r="F429" s="38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>
        <v>0</v>
      </c>
      <c r="O429" s="39">
        <v>0</v>
      </c>
      <c r="P429" s="39">
        <v>0</v>
      </c>
      <c r="Q429" s="39">
        <v>0</v>
      </c>
      <c r="R429" s="39">
        <f t="shared" si="44"/>
        <v>0</v>
      </c>
      <c r="S429" s="2">
        <v>0</v>
      </c>
    </row>
    <row r="430" spans="1:19" s="13" customFormat="1" ht="30" x14ac:dyDescent="0.2">
      <c r="A430" s="20" t="s">
        <v>394</v>
      </c>
      <c r="B430" s="23" t="str">
        <f>'[1]1'!B431</f>
        <v>оказание услуг по оперативно-диспетчерскому управлению в электроэнергетике всего, в том числе:</v>
      </c>
      <c r="C430" s="22" t="s">
        <v>2</v>
      </c>
      <c r="D430" s="38">
        <v>0</v>
      </c>
      <c r="E430" s="38">
        <v>0</v>
      </c>
      <c r="F430" s="38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>
        <v>0</v>
      </c>
      <c r="O430" s="39">
        <v>0</v>
      </c>
      <c r="P430" s="39">
        <v>0</v>
      </c>
      <c r="Q430" s="39">
        <v>0</v>
      </c>
      <c r="R430" s="39">
        <f t="shared" si="44"/>
        <v>0</v>
      </c>
      <c r="S430" s="2">
        <v>0</v>
      </c>
    </row>
    <row r="431" spans="1:19" s="13" customFormat="1" x14ac:dyDescent="0.2">
      <c r="A431" s="20" t="s">
        <v>395</v>
      </c>
      <c r="B431" s="23" t="str">
        <f>'[1]1'!B432</f>
        <v xml:space="preserve">в части управления технологическими режимами </v>
      </c>
      <c r="C431" s="22" t="s">
        <v>2</v>
      </c>
      <c r="D431" s="38">
        <v>0</v>
      </c>
      <c r="E431" s="38">
        <v>0</v>
      </c>
      <c r="F431" s="38">
        <v>0</v>
      </c>
      <c r="G431" s="39">
        <v>0</v>
      </c>
      <c r="H431" s="39">
        <v>0</v>
      </c>
      <c r="I431" s="39">
        <v>0</v>
      </c>
      <c r="J431" s="39">
        <v>0</v>
      </c>
      <c r="K431" s="39">
        <v>0</v>
      </c>
      <c r="L431" s="39">
        <v>0</v>
      </c>
      <c r="M431" s="39">
        <v>0</v>
      </c>
      <c r="N431" s="39">
        <v>0</v>
      </c>
      <c r="O431" s="39">
        <v>0</v>
      </c>
      <c r="P431" s="39">
        <v>0</v>
      </c>
      <c r="Q431" s="39">
        <v>0</v>
      </c>
      <c r="R431" s="39">
        <f t="shared" si="44"/>
        <v>0</v>
      </c>
      <c r="S431" s="2">
        <v>0</v>
      </c>
    </row>
    <row r="432" spans="1:19" s="13" customFormat="1" x14ac:dyDescent="0.2">
      <c r="A432" s="20" t="s">
        <v>396</v>
      </c>
      <c r="B432" s="23" t="str">
        <f>'[1]1'!B433</f>
        <v>в части обеспечения надежности</v>
      </c>
      <c r="C432" s="22" t="s">
        <v>2</v>
      </c>
      <c r="D432" s="38">
        <v>0</v>
      </c>
      <c r="E432" s="38">
        <v>0</v>
      </c>
      <c r="F432" s="38">
        <v>0</v>
      </c>
      <c r="G432" s="39">
        <v>0</v>
      </c>
      <c r="H432" s="39">
        <v>0</v>
      </c>
      <c r="I432" s="39">
        <v>0</v>
      </c>
      <c r="J432" s="39">
        <v>0</v>
      </c>
      <c r="K432" s="39">
        <v>0</v>
      </c>
      <c r="L432" s="39">
        <v>0</v>
      </c>
      <c r="M432" s="39">
        <v>0</v>
      </c>
      <c r="N432" s="39">
        <v>0</v>
      </c>
      <c r="O432" s="39">
        <v>0</v>
      </c>
      <c r="P432" s="39">
        <v>0</v>
      </c>
      <c r="Q432" s="39">
        <v>0</v>
      </c>
      <c r="R432" s="39">
        <f t="shared" si="44"/>
        <v>0</v>
      </c>
      <c r="S432" s="2">
        <v>0</v>
      </c>
    </row>
    <row r="433" spans="1:19" s="13" customFormat="1" x14ac:dyDescent="0.2">
      <c r="A433" s="20" t="s">
        <v>11</v>
      </c>
      <c r="B433" s="23" t="str">
        <f>'[1]1'!B434</f>
        <v>Возврат налога на добавленную стоимость</v>
      </c>
      <c r="C433" s="22" t="s">
        <v>2</v>
      </c>
      <c r="D433" s="39">
        <v>20.216000000000001</v>
      </c>
      <c r="E433" s="39">
        <v>0</v>
      </c>
      <c r="F433" s="39">
        <v>42.084178174477401</v>
      </c>
      <c r="G433" s="39">
        <v>0</v>
      </c>
      <c r="H433" s="39">
        <v>0</v>
      </c>
      <c r="I433" s="39">
        <v>0</v>
      </c>
      <c r="J433" s="39">
        <v>0</v>
      </c>
      <c r="K433" s="39">
        <v>0</v>
      </c>
      <c r="L433" s="39">
        <v>0</v>
      </c>
      <c r="M433" s="39">
        <v>0</v>
      </c>
      <c r="N433" s="39">
        <v>0</v>
      </c>
      <c r="O433" s="39">
        <v>0</v>
      </c>
      <c r="P433" s="39">
        <v>0</v>
      </c>
      <c r="Q433" s="39">
        <v>0</v>
      </c>
      <c r="R433" s="39">
        <f t="shared" si="44"/>
        <v>0</v>
      </c>
      <c r="S433" s="2">
        <v>0</v>
      </c>
    </row>
    <row r="434" spans="1:19" s="13" customFormat="1" x14ac:dyDescent="0.2">
      <c r="A434" s="20" t="s">
        <v>12</v>
      </c>
      <c r="B434" s="23" t="str">
        <f>'[1]1'!B435</f>
        <v>Прочие собственные средства всего, в том числе:</v>
      </c>
      <c r="C434" s="22" t="s">
        <v>2</v>
      </c>
      <c r="D434" s="38">
        <v>0</v>
      </c>
      <c r="E434" s="38">
        <v>0</v>
      </c>
      <c r="F434" s="38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>
        <v>0</v>
      </c>
      <c r="O434" s="39">
        <v>0</v>
      </c>
      <c r="P434" s="39">
        <v>0</v>
      </c>
      <c r="Q434" s="39">
        <v>0</v>
      </c>
      <c r="R434" s="39">
        <f t="shared" si="44"/>
        <v>0</v>
      </c>
      <c r="S434" s="2">
        <v>0</v>
      </c>
    </row>
    <row r="435" spans="1:19" s="13" customFormat="1" x14ac:dyDescent="0.2">
      <c r="A435" s="20" t="s">
        <v>397</v>
      </c>
      <c r="B435" s="23" t="str">
        <f>'[1]1'!B436</f>
        <v>средства от эмиссии акций</v>
      </c>
      <c r="C435" s="22" t="s">
        <v>2</v>
      </c>
      <c r="D435" s="38">
        <v>0</v>
      </c>
      <c r="E435" s="38">
        <v>0</v>
      </c>
      <c r="F435" s="38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>
        <v>0</v>
      </c>
      <c r="O435" s="39">
        <v>0</v>
      </c>
      <c r="P435" s="39">
        <v>0</v>
      </c>
      <c r="Q435" s="39">
        <v>0</v>
      </c>
      <c r="R435" s="39">
        <f t="shared" si="44"/>
        <v>0</v>
      </c>
      <c r="S435" s="2">
        <v>0</v>
      </c>
    </row>
    <row r="436" spans="1:19" s="13" customFormat="1" x14ac:dyDescent="0.2">
      <c r="A436" s="20" t="s">
        <v>398</v>
      </c>
      <c r="B436" s="23" t="str">
        <f>'[1]1'!B437</f>
        <v>остаток собственных средств на начало года</v>
      </c>
      <c r="C436" s="22" t="s">
        <v>2</v>
      </c>
      <c r="D436" s="38">
        <v>0</v>
      </c>
      <c r="E436" s="38">
        <v>0</v>
      </c>
      <c r="F436" s="38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>
        <v>0</v>
      </c>
      <c r="O436" s="39">
        <v>0</v>
      </c>
      <c r="P436" s="39">
        <v>0</v>
      </c>
      <c r="Q436" s="39">
        <v>0</v>
      </c>
      <c r="R436" s="39">
        <f t="shared" si="44"/>
        <v>0</v>
      </c>
      <c r="S436" s="2">
        <v>0</v>
      </c>
    </row>
    <row r="437" spans="1:19" s="13" customFormat="1" ht="30" x14ac:dyDescent="0.2">
      <c r="A437" s="20" t="s">
        <v>429</v>
      </c>
      <c r="B437" s="23" t="str">
        <f>'[1]1'!B438</f>
        <v>от реализации продукции и оказания услуг по регулируемым ценам (тарифам)</v>
      </c>
      <c r="C437" s="22" t="s">
        <v>2</v>
      </c>
      <c r="D437" s="38">
        <v>0</v>
      </c>
      <c r="E437" s="38">
        <v>0</v>
      </c>
      <c r="F437" s="38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>
        <v>0</v>
      </c>
      <c r="O437" s="39">
        <v>0</v>
      </c>
      <c r="P437" s="39">
        <v>0</v>
      </c>
      <c r="Q437" s="39">
        <v>0</v>
      </c>
      <c r="R437" s="39">
        <f t="shared" si="44"/>
        <v>0</v>
      </c>
      <c r="S437" s="2">
        <v>0</v>
      </c>
    </row>
    <row r="438" spans="1:19" s="13" customFormat="1" x14ac:dyDescent="0.2">
      <c r="A438" s="20" t="s">
        <v>430</v>
      </c>
      <c r="B438" s="23" t="str">
        <f>'[1]1'!B439</f>
        <v>прочие</v>
      </c>
      <c r="C438" s="22" t="s">
        <v>2</v>
      </c>
      <c r="D438" s="38">
        <v>0</v>
      </c>
      <c r="E438" s="38">
        <v>0</v>
      </c>
      <c r="F438" s="38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>
        <v>0</v>
      </c>
      <c r="O438" s="39">
        <v>0</v>
      </c>
      <c r="P438" s="39">
        <v>0</v>
      </c>
      <c r="Q438" s="39">
        <v>0</v>
      </c>
      <c r="R438" s="39">
        <f t="shared" si="44"/>
        <v>0</v>
      </c>
      <c r="S438" s="2">
        <v>0</v>
      </c>
    </row>
    <row r="439" spans="1:19" s="13" customFormat="1" x14ac:dyDescent="0.2">
      <c r="A439" s="20" t="s">
        <v>21</v>
      </c>
      <c r="B439" s="23" t="str">
        <f>'[1]1'!B440</f>
        <v>Привлеченные средства всего, в том числе:</v>
      </c>
      <c r="C439" s="22" t="s">
        <v>2</v>
      </c>
      <c r="D439" s="38">
        <v>0</v>
      </c>
      <c r="E439" s="38">
        <v>0</v>
      </c>
      <c r="F439" s="38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>
        <v>0</v>
      </c>
      <c r="O439" s="39">
        <v>0</v>
      </c>
      <c r="P439" s="39">
        <v>0</v>
      </c>
      <c r="Q439" s="39">
        <v>0</v>
      </c>
      <c r="R439" s="39">
        <f t="shared" si="44"/>
        <v>0</v>
      </c>
      <c r="S439" s="2">
        <v>0</v>
      </c>
    </row>
    <row r="440" spans="1:19" s="13" customFormat="1" x14ac:dyDescent="0.2">
      <c r="A440" s="20" t="s">
        <v>23</v>
      </c>
      <c r="B440" s="23" t="str">
        <f>'[1]1'!B441</f>
        <v>Кредиты</v>
      </c>
      <c r="C440" s="22" t="s">
        <v>2</v>
      </c>
      <c r="D440" s="38">
        <v>0</v>
      </c>
      <c r="E440" s="38">
        <v>0</v>
      </c>
      <c r="F440" s="38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>
        <v>0</v>
      </c>
      <c r="O440" s="39">
        <v>0</v>
      </c>
      <c r="P440" s="39">
        <v>0</v>
      </c>
      <c r="Q440" s="39">
        <v>0</v>
      </c>
      <c r="R440" s="39">
        <f t="shared" si="44"/>
        <v>0</v>
      </c>
      <c r="S440" s="2">
        <v>0</v>
      </c>
    </row>
    <row r="441" spans="1:19" s="13" customFormat="1" x14ac:dyDescent="0.2">
      <c r="A441" s="20" t="s">
        <v>26</v>
      </c>
      <c r="B441" s="23" t="str">
        <f>'[1]1'!B442</f>
        <v>Облигационные займы</v>
      </c>
      <c r="C441" s="22" t="s">
        <v>2</v>
      </c>
      <c r="D441" s="38">
        <v>0</v>
      </c>
      <c r="E441" s="38">
        <v>0</v>
      </c>
      <c r="F441" s="38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>
        <v>0</v>
      </c>
      <c r="O441" s="39">
        <v>0</v>
      </c>
      <c r="P441" s="39">
        <v>0</v>
      </c>
      <c r="Q441" s="39">
        <v>0</v>
      </c>
      <c r="R441" s="39">
        <f t="shared" si="44"/>
        <v>0</v>
      </c>
      <c r="S441" s="2">
        <v>0</v>
      </c>
    </row>
    <row r="442" spans="1:19" s="13" customFormat="1" x14ac:dyDescent="0.2">
      <c r="A442" s="20" t="s">
        <v>27</v>
      </c>
      <c r="B442" s="23" t="str">
        <f>'[1]1'!B443</f>
        <v>Векселя</v>
      </c>
      <c r="C442" s="22" t="s">
        <v>2</v>
      </c>
      <c r="D442" s="38">
        <v>0</v>
      </c>
      <c r="E442" s="38">
        <v>0</v>
      </c>
      <c r="F442" s="38">
        <v>0</v>
      </c>
      <c r="G442" s="39">
        <v>0</v>
      </c>
      <c r="H442" s="39">
        <v>0</v>
      </c>
      <c r="I442" s="39">
        <v>0</v>
      </c>
      <c r="J442" s="39">
        <v>0</v>
      </c>
      <c r="K442" s="39">
        <v>0</v>
      </c>
      <c r="L442" s="39">
        <v>0</v>
      </c>
      <c r="M442" s="39">
        <v>0</v>
      </c>
      <c r="N442" s="39">
        <v>0</v>
      </c>
      <c r="O442" s="39">
        <v>0</v>
      </c>
      <c r="P442" s="39">
        <v>0</v>
      </c>
      <c r="Q442" s="39">
        <v>0</v>
      </c>
      <c r="R442" s="39">
        <f t="shared" si="44"/>
        <v>0</v>
      </c>
      <c r="S442" s="2">
        <v>0</v>
      </c>
    </row>
    <row r="443" spans="1:19" s="13" customFormat="1" x14ac:dyDescent="0.2">
      <c r="A443" s="20" t="s">
        <v>28</v>
      </c>
      <c r="B443" s="23" t="str">
        <f>'[1]1'!B444</f>
        <v>Займы организаций</v>
      </c>
      <c r="C443" s="22" t="s">
        <v>2</v>
      </c>
      <c r="D443" s="38">
        <v>0</v>
      </c>
      <c r="E443" s="38">
        <v>0</v>
      </c>
      <c r="F443" s="38">
        <v>0</v>
      </c>
      <c r="G443" s="39">
        <v>0</v>
      </c>
      <c r="H443" s="39">
        <v>0</v>
      </c>
      <c r="I443" s="39">
        <v>0</v>
      </c>
      <c r="J443" s="39">
        <v>0</v>
      </c>
      <c r="K443" s="39">
        <v>0</v>
      </c>
      <c r="L443" s="39">
        <v>0</v>
      </c>
      <c r="M443" s="39">
        <v>0</v>
      </c>
      <c r="N443" s="39">
        <v>0</v>
      </c>
      <c r="O443" s="39">
        <v>0</v>
      </c>
      <c r="P443" s="39">
        <v>0</v>
      </c>
      <c r="Q443" s="39">
        <v>0</v>
      </c>
      <c r="R443" s="39">
        <f t="shared" si="44"/>
        <v>0</v>
      </c>
      <c r="S443" s="2">
        <v>0</v>
      </c>
    </row>
    <row r="444" spans="1:19" s="13" customFormat="1" x14ac:dyDescent="0.2">
      <c r="A444" s="20" t="s">
        <v>29</v>
      </c>
      <c r="B444" s="23" t="str">
        <f>'[1]1'!B445</f>
        <v>Бюджетное финансирование</v>
      </c>
      <c r="C444" s="22" t="s">
        <v>2</v>
      </c>
      <c r="D444" s="38">
        <v>0</v>
      </c>
      <c r="E444" s="38">
        <v>0</v>
      </c>
      <c r="F444" s="38">
        <v>0</v>
      </c>
      <c r="G444" s="39">
        <v>0</v>
      </c>
      <c r="H444" s="39">
        <v>0</v>
      </c>
      <c r="I444" s="39">
        <v>0</v>
      </c>
      <c r="J444" s="39">
        <v>0</v>
      </c>
      <c r="K444" s="39">
        <v>0</v>
      </c>
      <c r="L444" s="39">
        <v>0</v>
      </c>
      <c r="M444" s="39">
        <v>0</v>
      </c>
      <c r="N444" s="39">
        <v>0</v>
      </c>
      <c r="O444" s="39">
        <v>0</v>
      </c>
      <c r="P444" s="39">
        <v>0</v>
      </c>
      <c r="Q444" s="39">
        <v>0</v>
      </c>
      <c r="R444" s="39">
        <f t="shared" ref="R444:R462" si="47">SUM(H444+J444+L444+N444+P444)</f>
        <v>0</v>
      </c>
      <c r="S444" s="2">
        <v>0</v>
      </c>
    </row>
    <row r="445" spans="1:19" s="15" customFormat="1" x14ac:dyDescent="0.2">
      <c r="A445" s="20" t="s">
        <v>52</v>
      </c>
      <c r="B445" s="23" t="str">
        <f>'[1]1'!B446</f>
        <v>средства федерального бюджета</v>
      </c>
      <c r="C445" s="22" t="s">
        <v>2</v>
      </c>
      <c r="D445" s="38">
        <v>0</v>
      </c>
      <c r="E445" s="38">
        <v>0</v>
      </c>
      <c r="F445" s="38">
        <v>0</v>
      </c>
      <c r="G445" s="39">
        <v>0</v>
      </c>
      <c r="H445" s="39">
        <v>0</v>
      </c>
      <c r="I445" s="39">
        <v>0</v>
      </c>
      <c r="J445" s="39">
        <v>0</v>
      </c>
      <c r="K445" s="39">
        <v>0</v>
      </c>
      <c r="L445" s="39">
        <v>0</v>
      </c>
      <c r="M445" s="39">
        <v>0</v>
      </c>
      <c r="N445" s="39">
        <v>0</v>
      </c>
      <c r="O445" s="39">
        <v>0</v>
      </c>
      <c r="P445" s="39">
        <v>0</v>
      </c>
      <c r="Q445" s="39">
        <v>0</v>
      </c>
      <c r="R445" s="39">
        <f t="shared" si="47"/>
        <v>0</v>
      </c>
      <c r="S445" s="2">
        <v>0</v>
      </c>
    </row>
    <row r="446" spans="1:19" s="15" customFormat="1" ht="30" x14ac:dyDescent="0.2">
      <c r="A446" s="20" t="s">
        <v>399</v>
      </c>
      <c r="B446" s="23" t="str">
        <f>'[1]1'!B447</f>
        <v>в том числе средства федерального бюджета, недоиспользованные в прошлых периодах</v>
      </c>
      <c r="C446" s="22" t="s">
        <v>2</v>
      </c>
      <c r="D446" s="38">
        <v>0</v>
      </c>
      <c r="E446" s="38">
        <v>0</v>
      </c>
      <c r="F446" s="38">
        <v>0</v>
      </c>
      <c r="G446" s="39">
        <v>0</v>
      </c>
      <c r="H446" s="39">
        <v>0</v>
      </c>
      <c r="I446" s="39">
        <v>0</v>
      </c>
      <c r="J446" s="39">
        <v>0</v>
      </c>
      <c r="K446" s="39">
        <v>0</v>
      </c>
      <c r="L446" s="39">
        <v>0</v>
      </c>
      <c r="M446" s="39">
        <v>0</v>
      </c>
      <c r="N446" s="39">
        <v>0</v>
      </c>
      <c r="O446" s="39">
        <v>0</v>
      </c>
      <c r="P446" s="39">
        <v>0</v>
      </c>
      <c r="Q446" s="39">
        <v>0</v>
      </c>
      <c r="R446" s="39">
        <f t="shared" si="47"/>
        <v>0</v>
      </c>
      <c r="S446" s="2">
        <v>0</v>
      </c>
    </row>
    <row r="447" spans="1:19" s="15" customFormat="1" ht="30" x14ac:dyDescent="0.2">
      <c r="A447" s="20" t="s">
        <v>53</v>
      </c>
      <c r="B447" s="23" t="str">
        <f>'[1]1'!B448</f>
        <v>средства консолидированного бюджета субъекта Российской Федерации</v>
      </c>
      <c r="C447" s="22" t="s">
        <v>2</v>
      </c>
      <c r="D447" s="38">
        <v>0</v>
      </c>
      <c r="E447" s="38">
        <v>0</v>
      </c>
      <c r="F447" s="38">
        <v>0</v>
      </c>
      <c r="G447" s="39">
        <v>0</v>
      </c>
      <c r="H447" s="39">
        <v>0</v>
      </c>
      <c r="I447" s="39">
        <v>0</v>
      </c>
      <c r="J447" s="39">
        <v>0</v>
      </c>
      <c r="K447" s="39">
        <v>0</v>
      </c>
      <c r="L447" s="39">
        <v>0</v>
      </c>
      <c r="M447" s="39">
        <v>0</v>
      </c>
      <c r="N447" s="39">
        <v>0</v>
      </c>
      <c r="O447" s="39">
        <v>0</v>
      </c>
      <c r="P447" s="39">
        <v>0</v>
      </c>
      <c r="Q447" s="39">
        <v>0</v>
      </c>
      <c r="R447" s="39">
        <f t="shared" si="47"/>
        <v>0</v>
      </c>
      <c r="S447" s="2">
        <v>0</v>
      </c>
    </row>
    <row r="448" spans="1:19" s="15" customFormat="1" ht="45" x14ac:dyDescent="0.2">
      <c r="A448" s="20" t="s">
        <v>400</v>
      </c>
      <c r="B448" s="23" t="str">
        <f>'[1]1'!B449</f>
        <v>в том числе средства консолидированного бюджета субъекта Российской Федерации, недоиспользованные в прошлых периодах</v>
      </c>
      <c r="C448" s="22" t="s">
        <v>2</v>
      </c>
      <c r="D448" s="38">
        <v>0</v>
      </c>
      <c r="E448" s="38">
        <v>0</v>
      </c>
      <c r="F448" s="38">
        <v>0</v>
      </c>
      <c r="G448" s="39">
        <v>0</v>
      </c>
      <c r="H448" s="39">
        <v>0</v>
      </c>
      <c r="I448" s="39">
        <v>0</v>
      </c>
      <c r="J448" s="39">
        <v>0</v>
      </c>
      <c r="K448" s="39">
        <v>0</v>
      </c>
      <c r="L448" s="39">
        <v>0</v>
      </c>
      <c r="M448" s="39">
        <v>0</v>
      </c>
      <c r="N448" s="39">
        <v>0</v>
      </c>
      <c r="O448" s="39">
        <v>0</v>
      </c>
      <c r="P448" s="39">
        <v>0</v>
      </c>
      <c r="Q448" s="39">
        <v>0</v>
      </c>
      <c r="R448" s="39">
        <f t="shared" si="47"/>
        <v>0</v>
      </c>
      <c r="S448" s="2">
        <v>0</v>
      </c>
    </row>
    <row r="449" spans="1:19" s="15" customFormat="1" x14ac:dyDescent="0.2">
      <c r="A449" s="20" t="s">
        <v>30</v>
      </c>
      <c r="B449" s="23" t="str">
        <f>'[1]1'!B450</f>
        <v>Использование лизинга</v>
      </c>
      <c r="C449" s="22" t="s">
        <v>2</v>
      </c>
      <c r="D449" s="38">
        <v>0</v>
      </c>
      <c r="E449" s="38">
        <v>0</v>
      </c>
      <c r="F449" s="38">
        <v>0</v>
      </c>
      <c r="G449" s="39">
        <v>0</v>
      </c>
      <c r="H449" s="39">
        <v>0</v>
      </c>
      <c r="I449" s="39">
        <v>0</v>
      </c>
      <c r="J449" s="39">
        <v>0</v>
      </c>
      <c r="K449" s="39">
        <v>0</v>
      </c>
      <c r="L449" s="39">
        <v>0</v>
      </c>
      <c r="M449" s="39">
        <v>0</v>
      </c>
      <c r="N449" s="39">
        <v>0</v>
      </c>
      <c r="O449" s="39">
        <v>0</v>
      </c>
      <c r="P449" s="39">
        <v>0</v>
      </c>
      <c r="Q449" s="39">
        <v>0</v>
      </c>
      <c r="R449" s="39">
        <f t="shared" si="47"/>
        <v>0</v>
      </c>
      <c r="S449" s="2">
        <v>0</v>
      </c>
    </row>
    <row r="450" spans="1:19" s="15" customFormat="1" x14ac:dyDescent="0.2">
      <c r="A450" s="20" t="s">
        <v>31</v>
      </c>
      <c r="B450" s="23" t="str">
        <f>'[1]1'!B451</f>
        <v>Прочие привлеченные средства</v>
      </c>
      <c r="C450" s="22" t="s">
        <v>2</v>
      </c>
      <c r="D450" s="38">
        <v>0</v>
      </c>
      <c r="E450" s="38">
        <v>0</v>
      </c>
      <c r="F450" s="38">
        <v>0</v>
      </c>
      <c r="G450" s="39">
        <v>0</v>
      </c>
      <c r="H450" s="39">
        <v>0</v>
      </c>
      <c r="I450" s="39">
        <v>0</v>
      </c>
      <c r="J450" s="39">
        <v>0</v>
      </c>
      <c r="K450" s="39">
        <v>0</v>
      </c>
      <c r="L450" s="39">
        <v>0</v>
      </c>
      <c r="M450" s="39">
        <v>0</v>
      </c>
      <c r="N450" s="39">
        <v>0</v>
      </c>
      <c r="O450" s="39">
        <v>0</v>
      </c>
      <c r="P450" s="39">
        <v>0</v>
      </c>
      <c r="Q450" s="39">
        <v>0</v>
      </c>
      <c r="R450" s="39">
        <f t="shared" si="47"/>
        <v>0</v>
      </c>
      <c r="S450" s="2">
        <v>0</v>
      </c>
    </row>
    <row r="451" spans="1:19" s="15" customFormat="1" x14ac:dyDescent="0.2">
      <c r="A451" s="20" t="s">
        <v>62</v>
      </c>
      <c r="B451" s="23" t="str">
        <f>'[1]1'!B452</f>
        <v>Иные сведения:</v>
      </c>
      <c r="C451" s="33" t="s">
        <v>298</v>
      </c>
      <c r="D451" s="38">
        <v>0</v>
      </c>
      <c r="E451" s="38">
        <v>0</v>
      </c>
      <c r="F451" s="38">
        <v>0</v>
      </c>
      <c r="G451" s="39">
        <v>0</v>
      </c>
      <c r="H451" s="39">
        <v>0</v>
      </c>
      <c r="I451" s="39">
        <v>0</v>
      </c>
      <c r="J451" s="39">
        <v>0</v>
      </c>
      <c r="K451" s="39">
        <v>0</v>
      </c>
      <c r="L451" s="39">
        <v>0</v>
      </c>
      <c r="M451" s="39">
        <v>0</v>
      </c>
      <c r="N451" s="39">
        <v>0</v>
      </c>
      <c r="O451" s="39">
        <v>0</v>
      </c>
      <c r="P451" s="39">
        <v>0</v>
      </c>
      <c r="Q451" s="39">
        <v>0</v>
      </c>
      <c r="R451" s="39">
        <f t="shared" si="47"/>
        <v>0</v>
      </c>
      <c r="S451" s="2">
        <v>0</v>
      </c>
    </row>
    <row r="452" spans="1:19" s="15" customFormat="1" ht="45" x14ac:dyDescent="0.2">
      <c r="A452" s="34" t="s">
        <v>431</v>
      </c>
      <c r="B452" s="23" t="str">
        <f>'[1]1'!B453</f>
        <v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v>
      </c>
      <c r="C452" s="22" t="s">
        <v>2</v>
      </c>
      <c r="D452" s="38">
        <v>0</v>
      </c>
      <c r="E452" s="38">
        <v>0</v>
      </c>
      <c r="F452" s="38">
        <v>0</v>
      </c>
      <c r="G452" s="39">
        <v>0</v>
      </c>
      <c r="H452" s="39">
        <v>0</v>
      </c>
      <c r="I452" s="39">
        <v>0</v>
      </c>
      <c r="J452" s="39">
        <v>0</v>
      </c>
      <c r="K452" s="39">
        <v>0</v>
      </c>
      <c r="L452" s="39">
        <v>0</v>
      </c>
      <c r="M452" s="39">
        <v>0</v>
      </c>
      <c r="N452" s="39">
        <v>0</v>
      </c>
      <c r="O452" s="39">
        <v>0</v>
      </c>
      <c r="P452" s="39">
        <v>0</v>
      </c>
      <c r="Q452" s="39">
        <v>0</v>
      </c>
      <c r="R452" s="39">
        <f t="shared" si="47"/>
        <v>0</v>
      </c>
      <c r="S452" s="2">
        <v>0</v>
      </c>
    </row>
    <row r="453" spans="1:19" s="15" customFormat="1" x14ac:dyDescent="0.2">
      <c r="A453" s="34" t="s">
        <v>64</v>
      </c>
      <c r="B453" s="23" t="str">
        <f>'[1]1'!B454</f>
        <v>цен (тарифов) на услуги по передаче электрической энергии;</v>
      </c>
      <c r="C453" s="22" t="s">
        <v>2</v>
      </c>
      <c r="D453" s="38">
        <v>0</v>
      </c>
      <c r="E453" s="38">
        <v>0</v>
      </c>
      <c r="F453" s="38">
        <v>0</v>
      </c>
      <c r="G453" s="39">
        <v>0</v>
      </c>
      <c r="H453" s="39">
        <v>0</v>
      </c>
      <c r="I453" s="39">
        <v>0</v>
      </c>
      <c r="J453" s="39">
        <v>0</v>
      </c>
      <c r="K453" s="39">
        <v>0</v>
      </c>
      <c r="L453" s="39">
        <v>0</v>
      </c>
      <c r="M453" s="39">
        <v>0</v>
      </c>
      <c r="N453" s="39">
        <v>0</v>
      </c>
      <c r="O453" s="39">
        <v>0</v>
      </c>
      <c r="P453" s="39">
        <v>0</v>
      </c>
      <c r="Q453" s="39">
        <v>0</v>
      </c>
      <c r="R453" s="39">
        <f t="shared" si="47"/>
        <v>0</v>
      </c>
      <c r="S453" s="2">
        <v>0</v>
      </c>
    </row>
    <row r="454" spans="1:19" s="15" customFormat="1" ht="30" x14ac:dyDescent="0.2">
      <c r="A454" s="34" t="s">
        <v>432</v>
      </c>
      <c r="B454" s="23" t="str">
        <f>'[1]1'!B455</f>
        <v>амортизации, учтенной в ценах (тарифах) на услуги по передаче электрической энергии;</v>
      </c>
      <c r="C454" s="22" t="s">
        <v>2</v>
      </c>
      <c r="D454" s="38">
        <v>0</v>
      </c>
      <c r="E454" s="38">
        <v>0</v>
      </c>
      <c r="F454" s="38">
        <v>0</v>
      </c>
      <c r="G454" s="39">
        <v>0</v>
      </c>
      <c r="H454" s="39">
        <v>0</v>
      </c>
      <c r="I454" s="39">
        <v>0</v>
      </c>
      <c r="J454" s="39">
        <v>0</v>
      </c>
      <c r="K454" s="39">
        <v>0</v>
      </c>
      <c r="L454" s="39">
        <v>0</v>
      </c>
      <c r="M454" s="39">
        <v>0</v>
      </c>
      <c r="N454" s="39">
        <v>0</v>
      </c>
      <c r="O454" s="39">
        <v>0</v>
      </c>
      <c r="P454" s="39">
        <v>0</v>
      </c>
      <c r="Q454" s="39">
        <v>0</v>
      </c>
      <c r="R454" s="39">
        <f t="shared" si="47"/>
        <v>0</v>
      </c>
      <c r="S454" s="2">
        <v>0</v>
      </c>
    </row>
    <row r="455" spans="1:19" s="13" customFormat="1" ht="105" x14ac:dyDescent="0.2">
      <c r="A455" s="34" t="s">
        <v>433</v>
      </c>
      <c r="B455" s="23" t="str">
        <f>'[1]1'!B456</f>
        <v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v>
      </c>
      <c r="C455" s="22" t="s">
        <v>2</v>
      </c>
      <c r="D455" s="39">
        <v>0</v>
      </c>
      <c r="E455" s="39">
        <v>0</v>
      </c>
      <c r="F455" s="39">
        <v>0</v>
      </c>
      <c r="G455" s="39">
        <v>0</v>
      </c>
      <c r="H455" s="39">
        <v>19190</v>
      </c>
      <c r="I455" s="39">
        <v>0</v>
      </c>
      <c r="J455" s="39">
        <v>0</v>
      </c>
      <c r="K455" s="39">
        <v>0</v>
      </c>
      <c r="L455" s="39">
        <v>0</v>
      </c>
      <c r="M455" s="39">
        <v>0</v>
      </c>
      <c r="N455" s="39">
        <v>0</v>
      </c>
      <c r="O455" s="39">
        <v>0</v>
      </c>
      <c r="P455" s="39">
        <v>0</v>
      </c>
      <c r="Q455" s="39">
        <v>0</v>
      </c>
      <c r="R455" s="39">
        <f t="shared" si="47"/>
        <v>19190</v>
      </c>
      <c r="S455" s="2">
        <v>0</v>
      </c>
    </row>
    <row r="456" spans="1:19" s="13" customFormat="1" x14ac:dyDescent="0.2">
      <c r="A456" s="34" t="s">
        <v>66</v>
      </c>
      <c r="B456" s="23" t="str">
        <f>'[1]1'!B457</f>
        <v>кредитов</v>
      </c>
      <c r="C456" s="22" t="s">
        <v>2</v>
      </c>
      <c r="D456" s="39">
        <v>0</v>
      </c>
      <c r="E456" s="39">
        <v>0</v>
      </c>
      <c r="F456" s="39">
        <v>0</v>
      </c>
      <c r="G456" s="39">
        <v>0</v>
      </c>
      <c r="H456" s="39">
        <v>0</v>
      </c>
      <c r="I456" s="39">
        <v>0</v>
      </c>
      <c r="J456" s="39">
        <v>0</v>
      </c>
      <c r="K456" s="39">
        <v>0</v>
      </c>
      <c r="L456" s="39">
        <v>0</v>
      </c>
      <c r="M456" s="39">
        <v>0</v>
      </c>
      <c r="N456" s="39">
        <v>0</v>
      </c>
      <c r="O456" s="39">
        <v>0</v>
      </c>
      <c r="P456" s="39">
        <v>0</v>
      </c>
      <c r="Q456" s="39">
        <v>0</v>
      </c>
      <c r="R456" s="39">
        <f t="shared" si="47"/>
        <v>0</v>
      </c>
      <c r="S456" s="2">
        <v>0</v>
      </c>
    </row>
    <row r="457" spans="1:19" s="13" customFormat="1" x14ac:dyDescent="0.2">
      <c r="A457" s="34" t="s">
        <v>434</v>
      </c>
      <c r="B457" s="23" t="str">
        <f>'[1]1'!B458</f>
        <v>прибыль от услуг по технологическому присоединению</v>
      </c>
      <c r="C457" s="22" t="s">
        <v>2</v>
      </c>
      <c r="D457" s="39">
        <v>0</v>
      </c>
      <c r="E457" s="39">
        <v>0</v>
      </c>
      <c r="F457" s="39">
        <v>0</v>
      </c>
      <c r="G457" s="39">
        <v>0</v>
      </c>
      <c r="H457" s="39">
        <v>0</v>
      </c>
      <c r="I457" s="39">
        <v>0</v>
      </c>
      <c r="J457" s="39">
        <v>0</v>
      </c>
      <c r="K457" s="39">
        <v>0</v>
      </c>
      <c r="L457" s="39">
        <v>0</v>
      </c>
      <c r="M457" s="39">
        <v>0</v>
      </c>
      <c r="N457" s="39">
        <v>0</v>
      </c>
      <c r="O457" s="39">
        <v>0</v>
      </c>
      <c r="P457" s="39">
        <v>0</v>
      </c>
      <c r="Q457" s="39">
        <v>0</v>
      </c>
      <c r="R457" s="39">
        <f t="shared" si="47"/>
        <v>0</v>
      </c>
      <c r="S457" s="2">
        <v>0</v>
      </c>
    </row>
    <row r="458" spans="1:19" s="13" customFormat="1" ht="45" x14ac:dyDescent="0.2">
      <c r="A458" s="34" t="s">
        <v>67</v>
      </c>
      <c r="B458" s="23" t="str">
        <f>'[1]1'!B459</f>
        <v>Для субъектов электроэнергетики, осуществляющих регулируемые виды деятельности с использованием метода доходности инвестированного капитала:</v>
      </c>
      <c r="C458" s="33" t="s">
        <v>298</v>
      </c>
      <c r="D458" s="39">
        <v>0</v>
      </c>
      <c r="E458" s="39">
        <v>0</v>
      </c>
      <c r="F458" s="39">
        <v>0</v>
      </c>
      <c r="G458" s="39">
        <v>0</v>
      </c>
      <c r="H458" s="39">
        <v>0</v>
      </c>
      <c r="I458" s="39">
        <v>0</v>
      </c>
      <c r="J458" s="39">
        <v>0</v>
      </c>
      <c r="K458" s="39">
        <v>0</v>
      </c>
      <c r="L458" s="39">
        <v>0</v>
      </c>
      <c r="M458" s="39">
        <v>0</v>
      </c>
      <c r="N458" s="39">
        <v>0</v>
      </c>
      <c r="O458" s="39">
        <v>0</v>
      </c>
      <c r="P458" s="39">
        <v>0</v>
      </c>
      <c r="Q458" s="39">
        <v>0</v>
      </c>
      <c r="R458" s="39">
        <f t="shared" si="47"/>
        <v>0</v>
      </c>
      <c r="S458" s="2">
        <v>0</v>
      </c>
    </row>
    <row r="459" spans="1:19" s="13" customFormat="1" ht="30" x14ac:dyDescent="0.2">
      <c r="A459" s="34" t="s">
        <v>401</v>
      </c>
      <c r="B459" s="23" t="str">
        <f>'[1]1'!B460</f>
        <v>возврат инвестированного капитала, направляемый на инвестиции</v>
      </c>
      <c r="C459" s="22" t="s">
        <v>2</v>
      </c>
      <c r="D459" s="39">
        <v>0</v>
      </c>
      <c r="E459" s="39">
        <v>0</v>
      </c>
      <c r="F459" s="39">
        <v>0</v>
      </c>
      <c r="G459" s="39">
        <v>0</v>
      </c>
      <c r="H459" s="39">
        <v>0</v>
      </c>
      <c r="I459" s="39">
        <v>0</v>
      </c>
      <c r="J459" s="39">
        <v>0</v>
      </c>
      <c r="K459" s="39">
        <v>0</v>
      </c>
      <c r="L459" s="39">
        <v>0</v>
      </c>
      <c r="M459" s="39">
        <v>0</v>
      </c>
      <c r="N459" s="39">
        <v>0</v>
      </c>
      <c r="O459" s="39">
        <v>0</v>
      </c>
      <c r="P459" s="39">
        <v>0</v>
      </c>
      <c r="Q459" s="39">
        <v>0</v>
      </c>
      <c r="R459" s="39">
        <f t="shared" si="47"/>
        <v>0</v>
      </c>
      <c r="S459" s="2">
        <v>0</v>
      </c>
    </row>
    <row r="460" spans="1:19" s="13" customFormat="1" ht="30" x14ac:dyDescent="0.2">
      <c r="A460" s="34" t="s">
        <v>402</v>
      </c>
      <c r="B460" s="23" t="str">
        <f>'[1]1'!B461</f>
        <v>доход на инвестированный капитал, направляемый на инвестиции</v>
      </c>
      <c r="C460" s="22" t="s">
        <v>2</v>
      </c>
      <c r="D460" s="39">
        <v>0</v>
      </c>
      <c r="E460" s="39">
        <v>0</v>
      </c>
      <c r="F460" s="39">
        <v>0</v>
      </c>
      <c r="G460" s="39">
        <v>0</v>
      </c>
      <c r="H460" s="39">
        <v>0</v>
      </c>
      <c r="I460" s="39">
        <v>0</v>
      </c>
      <c r="J460" s="39">
        <v>0</v>
      </c>
      <c r="K460" s="39">
        <v>0</v>
      </c>
      <c r="L460" s="39">
        <v>0</v>
      </c>
      <c r="M460" s="39">
        <v>0</v>
      </c>
      <c r="N460" s="39">
        <v>0</v>
      </c>
      <c r="O460" s="39">
        <v>0</v>
      </c>
      <c r="P460" s="39">
        <v>0</v>
      </c>
      <c r="Q460" s="39">
        <v>0</v>
      </c>
      <c r="R460" s="39">
        <f t="shared" si="47"/>
        <v>0</v>
      </c>
      <c r="S460" s="2">
        <v>0</v>
      </c>
    </row>
    <row r="461" spans="1:19" s="13" customFormat="1" x14ac:dyDescent="0.2">
      <c r="A461" s="34" t="s">
        <v>403</v>
      </c>
      <c r="B461" s="23" t="str">
        <f>'[1]1'!B462</f>
        <v>заемные средства, направляемые на инвестиции</v>
      </c>
      <c r="C461" s="22" t="s">
        <v>2</v>
      </c>
      <c r="D461" s="39">
        <v>0</v>
      </c>
      <c r="E461" s="39">
        <v>0</v>
      </c>
      <c r="F461" s="39">
        <v>0</v>
      </c>
      <c r="G461" s="39">
        <v>0</v>
      </c>
      <c r="H461" s="39">
        <v>0</v>
      </c>
      <c r="I461" s="39">
        <v>0</v>
      </c>
      <c r="J461" s="39">
        <v>0</v>
      </c>
      <c r="K461" s="39">
        <v>0</v>
      </c>
      <c r="L461" s="39">
        <v>0</v>
      </c>
      <c r="M461" s="39">
        <v>0</v>
      </c>
      <c r="N461" s="39">
        <v>0</v>
      </c>
      <c r="O461" s="39">
        <v>0</v>
      </c>
      <c r="P461" s="39">
        <v>0</v>
      </c>
      <c r="Q461" s="39">
        <v>0</v>
      </c>
      <c r="R461" s="39">
        <f t="shared" si="47"/>
        <v>0</v>
      </c>
      <c r="S461" s="2">
        <v>0</v>
      </c>
    </row>
    <row r="462" spans="1:19" s="13" customFormat="1" ht="60" x14ac:dyDescent="0.2">
      <c r="A462" s="35" t="s">
        <v>68</v>
      </c>
      <c r="B462" s="61" t="str">
        <f>'[1]1'!B463</f>
        <v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v>
      </c>
      <c r="C462" s="36" t="s">
        <v>2</v>
      </c>
      <c r="D462" s="39">
        <v>0</v>
      </c>
      <c r="E462" s="39">
        <v>0</v>
      </c>
      <c r="F462" s="39">
        <v>0</v>
      </c>
      <c r="G462" s="39">
        <v>0</v>
      </c>
      <c r="H462" s="39">
        <v>0</v>
      </c>
      <c r="I462" s="39">
        <v>0</v>
      </c>
      <c r="J462" s="39">
        <v>0</v>
      </c>
      <c r="K462" s="39">
        <v>0</v>
      </c>
      <c r="L462" s="39">
        <v>0</v>
      </c>
      <c r="M462" s="39">
        <v>0</v>
      </c>
      <c r="N462" s="39">
        <v>0</v>
      </c>
      <c r="O462" s="39">
        <v>0</v>
      </c>
      <c r="P462" s="39">
        <v>0</v>
      </c>
      <c r="Q462" s="39">
        <v>0</v>
      </c>
      <c r="R462" s="39">
        <f t="shared" si="47"/>
        <v>0</v>
      </c>
      <c r="S462" s="2">
        <v>0</v>
      </c>
    </row>
    <row r="463" spans="1:19" x14ac:dyDescent="0.25"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</row>
  </sheetData>
  <autoFilter ref="A16:S462" xr:uid="{00000000-0001-0000-0000-000000000000}"/>
  <mergeCells count="35">
    <mergeCell ref="H376:I376"/>
    <mergeCell ref="J376:K376"/>
    <mergeCell ref="L376:M376"/>
    <mergeCell ref="N376:O376"/>
    <mergeCell ref="A172:S172"/>
    <mergeCell ref="A375:S375"/>
    <mergeCell ref="A325:S325"/>
    <mergeCell ref="B17:S17"/>
    <mergeCell ref="P376:Q376"/>
    <mergeCell ref="F12:G12"/>
    <mergeCell ref="C14:C15"/>
    <mergeCell ref="B376:B377"/>
    <mergeCell ref="C376:C377"/>
    <mergeCell ref="A376:A377"/>
    <mergeCell ref="F14:G14"/>
    <mergeCell ref="R376:S376"/>
    <mergeCell ref="F376:G376"/>
    <mergeCell ref="H14:I14"/>
    <mergeCell ref="J14:K14"/>
    <mergeCell ref="L14:M14"/>
    <mergeCell ref="N14:O14"/>
    <mergeCell ref="R7:S7"/>
    <mergeCell ref="B14:B15"/>
    <mergeCell ref="A14:A15"/>
    <mergeCell ref="A13:S13"/>
    <mergeCell ref="B7:I7"/>
    <mergeCell ref="B9:L9"/>
    <mergeCell ref="B10:I10"/>
    <mergeCell ref="J12:K12"/>
    <mergeCell ref="L12:M12"/>
    <mergeCell ref="N12:O12"/>
    <mergeCell ref="P12:Q12"/>
    <mergeCell ref="H12:I12"/>
    <mergeCell ref="R14:S14"/>
    <mergeCell ref="P14:Q14"/>
  </mergeCells>
  <phoneticPr fontId="4" type="noConversion"/>
  <pageMargins left="0.39370078740157483" right="0.31496062992125984" top="0.39370078740157483" bottom="0.31496062992125984" header="0.19685039370078741" footer="0.19685039370078741"/>
  <pageSetup paperSize="9" scale="85" fitToHeight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  <oddFooter>&amp;C&amp;P</oddFooter>
  </headerFooter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20</vt:lpstr>
      <vt:lpstr>'форма 20'!Заголовки_для_печати</vt:lpstr>
      <vt:lpstr>'форма 20'!Область_печати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79114852218</cp:lastModifiedBy>
  <cp:lastPrinted>2020-03-31T06:25:50Z</cp:lastPrinted>
  <dcterms:created xsi:type="dcterms:W3CDTF">2012-05-12T07:32:36Z</dcterms:created>
  <dcterms:modified xsi:type="dcterms:W3CDTF">2024-04-25T13:32:52Z</dcterms:modified>
</cp:coreProperties>
</file>