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J 19-02_обоснование стоимости\"/>
    </mc:Choice>
  </mc:AlternateContent>
  <xr:revisionPtr revIDLastSave="0" documentId="8_{7094D079-E654-41E0-AE2F-B67F09CCE0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СРСС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41" i="1"/>
  <c r="D37" i="1"/>
  <c r="D31" i="1"/>
  <c r="H31" i="1" s="1"/>
  <c r="D29" i="1"/>
  <c r="D23" i="1"/>
  <c r="D22" i="1"/>
  <c r="F38" i="1"/>
  <c r="E38" i="1"/>
  <c r="G64" i="1" l="1"/>
  <c r="G65" i="1" s="1"/>
  <c r="F65" i="1"/>
  <c r="E65" i="1"/>
  <c r="D65" i="1"/>
  <c r="H64" i="1" l="1"/>
  <c r="H65" i="1"/>
  <c r="D24" i="1" l="1"/>
  <c r="D21" i="1"/>
  <c r="H23" i="1" l="1"/>
  <c r="H16" i="1"/>
  <c r="H37" i="1"/>
  <c r="H36" i="1"/>
  <c r="H35" i="1"/>
  <c r="H34" i="1"/>
  <c r="H33" i="1"/>
  <c r="H32" i="1"/>
  <c r="D19" i="1"/>
  <c r="D38" i="1" s="1"/>
  <c r="G42" i="1"/>
  <c r="F42" i="1"/>
  <c r="E42" i="1"/>
  <c r="D42" i="1"/>
  <c r="G38" i="1"/>
  <c r="H19" i="1" l="1"/>
  <c r="H41" i="1"/>
  <c r="H42" i="1" s="1"/>
  <c r="H54" i="1" l="1"/>
  <c r="H53" i="1"/>
  <c r="H52" i="1"/>
  <c r="H51" i="1"/>
  <c r="H50" i="1"/>
  <c r="H49" i="1"/>
  <c r="H30" i="1"/>
  <c r="H29" i="1"/>
  <c r="H28" i="1"/>
  <c r="H27" i="1"/>
  <c r="H26" i="1"/>
  <c r="H25" i="1"/>
  <c r="H24" i="1"/>
  <c r="H22" i="1"/>
  <c r="H20" i="1"/>
  <c r="G17" i="1"/>
  <c r="G39" i="1" s="1"/>
  <c r="G43" i="1" s="1"/>
  <c r="G45" i="1" s="1"/>
  <c r="G46" i="1" s="1"/>
  <c r="G47" i="1" s="1"/>
  <c r="F17" i="1"/>
  <c r="F39" i="1" s="1"/>
  <c r="F43" i="1" s="1"/>
  <c r="F45" i="1" l="1"/>
  <c r="F46" i="1" s="1"/>
  <c r="F47" i="1" s="1"/>
  <c r="G56" i="1"/>
  <c r="D17" i="1"/>
  <c r="D39" i="1" s="1"/>
  <c r="D43" i="1" s="1"/>
  <c r="H21" i="1"/>
  <c r="H38" i="1" s="1"/>
  <c r="E17" i="1"/>
  <c r="F56" i="1" l="1"/>
  <c r="F57" i="1" s="1"/>
  <c r="F58" i="1" s="1"/>
  <c r="D45" i="1"/>
  <c r="G57" i="1"/>
  <c r="G58" i="1" s="1"/>
  <c r="G60" i="1" s="1"/>
  <c r="E39" i="1"/>
  <c r="E43" i="1" s="1"/>
  <c r="H17" i="1"/>
  <c r="H39" i="1" s="1"/>
  <c r="H43" i="1" s="1"/>
  <c r="E45" i="1" l="1"/>
  <c r="E46" i="1" s="1"/>
  <c r="E47" i="1" s="1"/>
  <c r="F60" i="1"/>
  <c r="F61" i="1" s="1"/>
  <c r="F62" i="1" s="1"/>
  <c r="F66" i="1" s="1"/>
  <c r="G61" i="1"/>
  <c r="G62" i="1" s="1"/>
  <c r="F67" i="1" l="1"/>
  <c r="F68" i="1" s="1"/>
  <c r="E56" i="1"/>
  <c r="E55" i="1"/>
  <c r="G66" i="1"/>
  <c r="H45" i="1"/>
  <c r="H46" i="1" s="1"/>
  <c r="H47" i="1" s="1"/>
  <c r="D46" i="1"/>
  <c r="D47" i="1" s="1"/>
  <c r="F69" i="1" l="1"/>
  <c r="F70" i="1" s="1"/>
  <c r="G67" i="1"/>
  <c r="G68" i="1" s="1"/>
  <c r="D55" i="1"/>
  <c r="D56" i="1"/>
  <c r="H56" i="1" s="1"/>
  <c r="E57" i="1"/>
  <c r="E58" i="1" s="1"/>
  <c r="G69" i="1" l="1"/>
  <c r="G70" i="1" s="1"/>
  <c r="D57" i="1"/>
  <c r="D58" i="1" s="1"/>
  <c r="H55" i="1"/>
  <c r="H57" i="1" s="1"/>
  <c r="H58" i="1" s="1"/>
  <c r="E60" i="1"/>
  <c r="E61" i="1" l="1"/>
  <c r="D60" i="1"/>
  <c r="D61" i="1" l="1"/>
  <c r="D62" i="1" s="1"/>
  <c r="D66" i="1" s="1"/>
  <c r="H60" i="1"/>
  <c r="H61" i="1" s="1"/>
  <c r="H62" i="1" s="1"/>
  <c r="E62" i="1"/>
  <c r="E66" i="1" s="1"/>
  <c r="E67" i="1" l="1"/>
  <c r="E68" i="1" s="1"/>
  <c r="H66" i="1"/>
  <c r="H67" i="1" s="1"/>
  <c r="H68" i="1" s="1"/>
  <c r="H69" i="1" s="1"/>
  <c r="H70" i="1" s="1"/>
  <c r="D67" i="1"/>
  <c r="D68" i="1" s="1"/>
  <c r="D69" i="1" l="1"/>
  <c r="D70" i="1" s="1"/>
  <c r="E69" i="1"/>
  <c r="E70" i="1" s="1"/>
</calcChain>
</file>

<file path=xl/sharedStrings.xml><?xml version="1.0" encoding="utf-8"?>
<sst xmlns="http://schemas.openxmlformats.org/spreadsheetml/2006/main" count="111" uniqueCount="111">
  <si>
    <t>"Согласовано"</t>
  </si>
  <si>
    <t>"Утверждаю"</t>
  </si>
  <si>
    <t xml:space="preserve">
Генеральный директор АО "Западная энергетическая компания"</t>
  </si>
  <si>
    <t>_____________________________________ /Ретиков М.Т./</t>
  </si>
  <si>
    <t xml:space="preserve">СВОДНЫЙ СМЕТНЫЙ РАСЧЕТ СТОИМОСТИ СТРОИТЕЛЬСТВА </t>
  </si>
  <si>
    <t>(наименование стройки)</t>
  </si>
  <si>
    <t>Составлен в прогнозных ценах на 1 квартал 2021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</si>
  <si>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</si>
  <si>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</si>
  <si>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</si>
  <si>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</si>
  <si>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</si>
  <si>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</si>
  <si>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</si>
  <si>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</t>
  </si>
  <si>
    <t xml:space="preserve">прочих </t>
  </si>
  <si>
    <t>Вертикальная планировка площадки</t>
  </si>
  <si>
    <t>Ограждение периметра</t>
  </si>
  <si>
    <t>Контур заземления</t>
  </si>
  <si>
    <t>Прокладка труб по территории подстанции. Кабельное хозяйство. Кабельный канал.</t>
  </si>
  <si>
    <t>Электротехнические решения</t>
  </si>
  <si>
    <t>Релейная защита и автоматика</t>
  </si>
  <si>
    <t>Охранно-пожарная сигнализация и система оповещения о пожаре</t>
  </si>
  <si>
    <t>Наружное освещение</t>
  </si>
  <si>
    <t>Глава 7. Благоустройство и озеленение территории</t>
  </si>
  <si>
    <t>07-01-01</t>
  </si>
  <si>
    <t>Благоустройство и озеленение территории</t>
  </si>
  <si>
    <t>Итого по главе 7</t>
  </si>
  <si>
    <t>ИТОГО по главам 1-7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</si>
  <si>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</si>
  <si>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</si>
  <si>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</si>
  <si>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</si>
  <si>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</si>
  <si>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</si>
  <si>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09-01-01</t>
  </si>
  <si>
    <t>Электрооборудование. Пусконаладочные работы.</t>
  </si>
  <si>
    <t>09-01-02</t>
  </si>
  <si>
    <t>Релейная защита и автоматика. Пусконаладочные работы.</t>
  </si>
  <si>
    <t>09-01-03</t>
  </si>
  <si>
    <t xml:space="preserve">Автоматизированная информационно-измерительная система коммерческого учета электроэнергии (АИИС КУЭ) 
и качество электроэнергии (СМиУКЭ). Пусконаладочные работы. </t>
  </si>
  <si>
    <t>09-01-04</t>
  </si>
  <si>
    <t>09-01-05</t>
  </si>
  <si>
    <t>Системы вентиляции и кондиционирования воздуха. Автоматизация систем вентиляции. Пусконаладочные работы.</t>
  </si>
  <si>
    <t>09-01-06</t>
  </si>
  <si>
    <t xml:space="preserve">Охранно-пожарная сигнализация и система оповещения о пожаре. Пусконаладочные работы. </t>
  </si>
  <si>
    <t xml:space="preserve">ГСН 81-05-02-2007 </t>
  </si>
  <si>
    <t>Зимнее удорожание 0,756%</t>
  </si>
  <si>
    <t>МДС 81-11.2000</t>
  </si>
  <si>
    <t xml:space="preserve">Средства на организацию и проведение подрядных торгов 0,168% (по итогам глав 1-8) </t>
  </si>
  <si>
    <t>Итого по главе 9</t>
  </si>
  <si>
    <t>ИТОГО по главам 1-9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</si>
  <si>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</si>
  <si>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</si>
  <si>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</si>
  <si>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</si>
  <si>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</si>
  <si>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t>МДС 81-35.2004 п.4.96</t>
  </si>
  <si>
    <t>Итого с непредвиденными затратами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</si>
  <si>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</si>
  <si>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</si>
  <si>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</si>
  <si>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</si>
  <si>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</si>
  <si>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</si>
  <si>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</si>
  <si>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02-01-01</t>
  </si>
  <si>
    <t>02-01-02</t>
  </si>
  <si>
    <t>02-01-03</t>
  </si>
  <si>
    <t>02-01-04</t>
  </si>
  <si>
    <t>02-01-05</t>
  </si>
  <si>
    <t>02-01-06</t>
  </si>
  <si>
    <t>02-01-07</t>
  </si>
  <si>
    <t>02-01-08</t>
  </si>
  <si>
    <t>02-01-09</t>
  </si>
  <si>
    <t>02-01-10</t>
  </si>
  <si>
    <t>02-01-11</t>
  </si>
  <si>
    <t xml:space="preserve">Устройство дорожного покрытия </t>
  </si>
  <si>
    <t>02-01-12</t>
  </si>
  <si>
    <t>02-01-13</t>
  </si>
  <si>
    <t>02-01-14</t>
  </si>
  <si>
    <t>02-01-15</t>
  </si>
  <si>
    <t>02-01-16</t>
  </si>
  <si>
    <t>02-01-17</t>
  </si>
  <si>
    <t>02-01-18</t>
  </si>
  <si>
    <t>02-01-19</t>
  </si>
  <si>
    <t>Глава 1. Подготовительные работы</t>
  </si>
  <si>
    <t>01-01-01</t>
  </si>
  <si>
    <t>Итого по Главе 1:</t>
  </si>
  <si>
    <t xml:space="preserve">Сети связи </t>
  </si>
  <si>
    <t>Автоматизированная информационно-измерительная система коммерческого учета электроэнергии (АИИС КУЭ). Система мониторинга и управления качеством электроэнергии (СМиУКЭ).</t>
  </si>
  <si>
    <t>Система видеонаблюдения</t>
  </si>
  <si>
    <t>Маслосборник. Маслопроводы.</t>
  </si>
  <si>
    <t>Наружные сети канализации</t>
  </si>
  <si>
    <t>Строительство ПС 110 кВ Ялтинская</t>
  </si>
  <si>
    <t>Устройство свайного поля.</t>
  </si>
  <si>
    <t>Фундаменты и маслоприёмники под оборудование ОРУ 110/15 кВ, Т-1, Т-2, ТСН- 1,2; Т ДГР и ДГР-1; Т ДГР и ДГР-2</t>
  </si>
  <si>
    <t>Металлоконструкции под оборудование ОРУ 110/15 кВ, Т-1, Т-2 ,ТСН-1,2; ТДГР-1, 2, ДГР-1,2.</t>
  </si>
  <si>
    <t>Подготовительные работы. Демонтаж существующих зданий и сооружений.</t>
  </si>
  <si>
    <t xml:space="preserve">Глава 2. Основные объекты строительства. ПС 110 кВ </t>
  </si>
  <si>
    <t>Итого по главе 2</t>
  </si>
  <si>
    <t>ИТОГО по главам 1-2</t>
  </si>
  <si>
    <t>Здание ЗРУ, совмещенное с ОПУ</t>
  </si>
  <si>
    <t>Система сбора и передачи информации (ССПИ). Автоматизация систем водоснабжения, аварийных маслопроводов,
вентиляции и кондиционирования</t>
  </si>
  <si>
    <t xml:space="preserve">Система сбора и передачи информации (ССПИ). Автоматизация систем водоснабжения, аварийных маслопроводов.Пусконаладочные работы. 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</si>
  <si>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</si>
  <si>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</si>
  <si>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</si>
  <si>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</si>
  <si>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Разработка проектной и рабочей документации по объекту: «Строительство ПС 110 кВ Ялтинская»</t>
  </si>
  <si>
    <t>Непредвиденные затраты - 3,0%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</si>
</sst>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;[Red]#,##0.000"/>
    <numFmt numFmtId="166" formatCode="#,##0.00_р_.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165" fontId="3" fillId="0" borderId="2" xfId="0" applyNumberFormat="1" applyFont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166" fontId="3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166" fontId="2" fillId="2" borderId="2" xfId="0" applyNumberFormat="1" applyFont="1" applyFill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right" vertical="top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5" fillId="0" borderId="5" xfId="0" applyFont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6"/>
  <sheetViews>
    <sheetView tabSelected="1" workbookViewId="0">
      <selection activeCell="H71" sqref="H71"/>
    </sheetView>
  </sheetViews>
  <sheetFormatPr defaultRowHeight="12.75" x14ac:dyDescent="0.2"/>
  <cols>
    <col min="1" max="1" width="4.7109375" style="48" customWidth="1"/>
    <col min="2" max="2" width="16" style="1" customWidth="1"/>
    <col min="3" max="3" width="64.42578125" style="2" customWidth="1"/>
    <col min="4" max="4" width="13.42578125" style="3" customWidth="1"/>
    <col min="5" max="5" width="14.28515625" style="3" customWidth="1"/>
    <col min="6" max="7" width="12.7109375" style="3" customWidth="1"/>
    <col min="8" max="8" width="15" style="3" customWidth="1"/>
    <col min="9" max="16384" width="9.140625" style="4"/>
  </cols>
  <sheetData>
    <row r="1" spans="1:8" ht="9" customHeight="1" x14ac:dyDescent="0.2"/>
    <row r="2" spans="1:8" ht="15" customHeight="1" x14ac:dyDescent="0.2">
      <c r="B2" s="72" t="s">
        <v>0</v>
      </c>
      <c r="C2" s="73"/>
      <c r="D2" s="72" t="s">
        <v>1</v>
      </c>
      <c r="E2" s="72"/>
      <c r="F2" s="72"/>
      <c r="G2" s="72"/>
      <c r="H2" s="72"/>
    </row>
    <row r="3" spans="1:8" ht="16.5" customHeight="1" x14ac:dyDescent="0.2">
      <c r="B3" s="61"/>
      <c r="C3" s="63"/>
      <c r="D3" s="61" t="s">
        <v>2</v>
      </c>
      <c r="E3" s="61"/>
      <c r="F3" s="61"/>
      <c r="G3" s="61"/>
      <c r="H3" s="61"/>
    </row>
    <row r="4" spans="1:8" ht="18" customHeight="1" x14ac:dyDescent="0.2">
      <c r="B4" s="61"/>
      <c r="C4" s="63"/>
      <c r="D4" s="63" t="s">
        <v>3</v>
      </c>
      <c r="E4" s="63"/>
      <c r="F4" s="63"/>
      <c r="G4" s="63"/>
      <c r="H4" s="63"/>
    </row>
    <row r="5" spans="1:8" ht="9.75" customHeight="1" x14ac:dyDescent="0.2"/>
    <row r="6" spans="1:8" ht="15" customHeight="1" x14ac:dyDescent="0.2">
      <c r="A6" s="64"/>
      <c r="B6" s="64"/>
      <c r="C6" s="65" t="s">
        <v>4</v>
      </c>
      <c r="D6" s="65"/>
      <c r="E6" s="65"/>
      <c r="F6" s="65"/>
      <c r="G6" s="65"/>
      <c r="H6" s="5"/>
    </row>
    <row r="7" spans="1:8" ht="15" customHeight="1" x14ac:dyDescent="0.2">
      <c r="B7" s="66" t="s">
        <v>94</v>
      </c>
      <c r="C7" s="66"/>
      <c r="D7" s="66"/>
      <c r="E7" s="66"/>
      <c r="F7" s="66"/>
      <c r="G7" s="66"/>
      <c r="H7" s="66"/>
    </row>
    <row r="8" spans="1:8" x14ac:dyDescent="0.2">
      <c r="B8" s="48"/>
      <c r="C8" s="67" t="s">
        <v>5</v>
      </c>
      <c r="D8" s="67"/>
      <c r="E8" s="67"/>
      <c r="F8" s="67"/>
      <c r="G8" s="67"/>
      <c r="H8" s="5"/>
    </row>
    <row r="9" spans="1:8" ht="19.5" customHeight="1" x14ac:dyDescent="0.2">
      <c r="A9" s="68" t="s">
        <v>6</v>
      </c>
      <c r="B9" s="68"/>
      <c r="C9" s="68"/>
      <c r="D9" s="68"/>
      <c r="E9" s="68"/>
      <c r="F9" s="68"/>
      <c r="G9" s="68"/>
      <c r="H9" s="68"/>
    </row>
    <row r="10" spans="1:8" ht="18.75" customHeight="1" x14ac:dyDescent="0.2">
      <c r="A10" s="69" t="s">
        <v>7</v>
      </c>
      <c r="B10" s="70" t="s">
        <v>8</v>
      </c>
      <c r="C10" s="69" t="s">
        <v>9</v>
      </c>
      <c r="D10" s="71" t="s">
        <v>10</v>
      </c>
      <c r="E10" s="71"/>
      <c r="F10" s="71"/>
      <c r="G10" s="71"/>
      <c r="H10" s="69" t="s">
        <v>11</v>
      </c>
    </row>
    <row r="11" spans="1:8" x14ac:dyDescent="0.2">
      <c r="A11" s="69"/>
      <c r="B11" s="70"/>
      <c r="C11" s="69"/>
      <c r="D11" s="69" t="s">
        <v>12</v>
      </c>
      <c r="E11" s="69" t="s">
        <v>13</v>
      </c>
      <c r="F11" s="69" t="s">
        <v>14</v>
      </c>
      <c r="G11" s="69" t="s">
        <v>15</v>
      </c>
      <c r="H11" s="69"/>
    </row>
    <row r="12" spans="1:8" ht="12" customHeight="1" x14ac:dyDescent="0.2">
      <c r="A12" s="69"/>
      <c r="B12" s="70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0"/>
      <c r="C13" s="69"/>
      <c r="D13" s="69"/>
      <c r="E13" s="69"/>
      <c r="F13" s="69"/>
      <c r="G13" s="69"/>
      <c r="H13" s="69"/>
    </row>
    <row r="14" spans="1:8" ht="13.5" customHeight="1" x14ac:dyDescent="0.2">
      <c r="A14" s="34">
        <v>1</v>
      </c>
      <c r="B14" s="6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</row>
    <row r="15" spans="1:8" ht="18" customHeight="1" x14ac:dyDescent="0.2">
      <c r="A15" s="34"/>
      <c r="B15" s="55" t="s">
        <v>86</v>
      </c>
      <c r="C15" s="56"/>
      <c r="D15" s="7"/>
      <c r="E15" s="7"/>
      <c r="F15" s="8"/>
      <c r="G15" s="7"/>
      <c r="H15" s="9"/>
    </row>
    <row r="16" spans="1:8" ht="18" customHeight="1" x14ac:dyDescent="0.2">
      <c r="A16" s="34">
        <v>1</v>
      </c>
      <c r="B16" s="39" t="s">
        <v>87</v>
      </c>
      <c r="C16" s="50" t="s">
        <v>98</v>
      </c>
      <c r="D16" s="11">
        <v>2644.7840000000001</v>
      </c>
      <c r="E16" s="11">
        <v>0</v>
      </c>
      <c r="F16" s="11">
        <v>0</v>
      </c>
      <c r="G16" s="11">
        <v>0</v>
      </c>
      <c r="H16" s="12">
        <f>D16+E16+F16+G16</f>
        <v>2644.7840000000001</v>
      </c>
    </row>
    <row r="17" spans="1:8" ht="18" customHeight="1" x14ac:dyDescent="0.2">
      <c r="A17" s="34"/>
      <c r="B17" s="51"/>
      <c r="C17" s="52" t="s">
        <v>88</v>
      </c>
      <c r="D17" s="12">
        <f>SUM(D16:D16)</f>
        <v>2644.7840000000001</v>
      </c>
      <c r="E17" s="12">
        <f>SUM(E16:E16)</f>
        <v>0</v>
      </c>
      <c r="F17" s="12">
        <f>SUM(F16:F16)</f>
        <v>0</v>
      </c>
      <c r="G17" s="12">
        <f>SUM(G16:G16)</f>
        <v>0</v>
      </c>
      <c r="H17" s="12">
        <f>SUM(H16:H16)</f>
        <v>2644.7840000000001</v>
      </c>
    </row>
    <row r="18" spans="1:8" ht="18" customHeight="1" x14ac:dyDescent="0.2">
      <c r="A18" s="34"/>
      <c r="B18" s="57" t="s">
        <v>99</v>
      </c>
      <c r="C18" s="58"/>
      <c r="D18" s="12"/>
      <c r="E18" s="12"/>
      <c r="F18" s="12"/>
      <c r="G18" s="12"/>
      <c r="H18" s="12"/>
    </row>
    <row r="19" spans="1:8" ht="18" customHeight="1" x14ac:dyDescent="0.2">
      <c r="A19" s="34">
        <v>2</v>
      </c>
      <c r="B19" s="39" t="s">
        <v>66</v>
      </c>
      <c r="C19" s="40" t="s">
        <v>16</v>
      </c>
      <c r="D19" s="11">
        <f>791.351</f>
        <v>791.351</v>
      </c>
      <c r="E19" s="11">
        <v>0</v>
      </c>
      <c r="F19" s="11">
        <v>0</v>
      </c>
      <c r="G19" s="11">
        <v>0</v>
      </c>
      <c r="H19" s="12">
        <f>D19+E19+F19+G19</f>
        <v>791.351</v>
      </c>
    </row>
    <row r="20" spans="1:8" ht="18" customHeight="1" x14ac:dyDescent="0.2">
      <c r="A20" s="34">
        <v>3</v>
      </c>
      <c r="B20" s="39" t="s">
        <v>67</v>
      </c>
      <c r="C20" s="40" t="s">
        <v>95</v>
      </c>
      <c r="D20" s="11">
        <v>14822.308499999999</v>
      </c>
      <c r="E20" s="11">
        <v>0</v>
      </c>
      <c r="F20" s="11">
        <v>0</v>
      </c>
      <c r="G20" s="11">
        <v>0</v>
      </c>
      <c r="H20" s="12">
        <f>D20+E20+F20+G20</f>
        <v>14822.308499999999</v>
      </c>
    </row>
    <row r="21" spans="1:8" ht="27" customHeight="1" x14ac:dyDescent="0.2">
      <c r="A21" s="34">
        <v>4</v>
      </c>
      <c r="B21" s="39" t="s">
        <v>68</v>
      </c>
      <c r="C21" s="40" t="s">
        <v>96</v>
      </c>
      <c r="D21" s="11">
        <f>8922.466+130.054+0.439+203.84</f>
        <v>9256.7990000000009</v>
      </c>
      <c r="E21" s="11">
        <v>74.221999999999994</v>
      </c>
      <c r="F21" s="11">
        <v>0</v>
      </c>
      <c r="G21" s="11">
        <v>0</v>
      </c>
      <c r="H21" s="12">
        <f>D21+E21+F21+G21</f>
        <v>9331.0210000000006</v>
      </c>
    </row>
    <row r="22" spans="1:8" ht="18" customHeight="1" x14ac:dyDescent="0.2">
      <c r="A22" s="34">
        <v>5</v>
      </c>
      <c r="B22" s="39" t="s">
        <v>69</v>
      </c>
      <c r="C22" s="40" t="s">
        <v>102</v>
      </c>
      <c r="D22" s="11">
        <f>21213.9+4005.295+97.848</f>
        <v>25317.043000000001</v>
      </c>
      <c r="E22" s="11">
        <v>755.79499999999996</v>
      </c>
      <c r="F22" s="11">
        <v>0</v>
      </c>
      <c r="G22" s="11">
        <v>0</v>
      </c>
      <c r="H22" s="12">
        <f>D22+E22+F22+G22</f>
        <v>26072.838</v>
      </c>
    </row>
    <row r="23" spans="1:8" ht="29.25" customHeight="1" x14ac:dyDescent="0.2">
      <c r="A23" s="34">
        <v>6</v>
      </c>
      <c r="B23" s="39" t="s">
        <v>70</v>
      </c>
      <c r="C23" s="40" t="s">
        <v>97</v>
      </c>
      <c r="D23" s="13">
        <f>5605.046+1.498+6.931</f>
        <v>5613.4749999999995</v>
      </c>
      <c r="E23" s="13">
        <v>85.025000000000006</v>
      </c>
      <c r="F23" s="13">
        <v>0</v>
      </c>
      <c r="G23" s="13">
        <v>0</v>
      </c>
      <c r="H23" s="14">
        <f>SUM(D23:G23)</f>
        <v>5698.4999999999991</v>
      </c>
    </row>
    <row r="24" spans="1:8" ht="20.25" customHeight="1" x14ac:dyDescent="0.2">
      <c r="A24" s="34">
        <v>7</v>
      </c>
      <c r="B24" s="39" t="s">
        <v>71</v>
      </c>
      <c r="C24" s="40" t="s">
        <v>92</v>
      </c>
      <c r="D24" s="15">
        <f>6429.508+303.101+197.624</f>
        <v>6930.2329999999993</v>
      </c>
      <c r="E24" s="15">
        <v>1783.3</v>
      </c>
      <c r="F24" s="15">
        <v>0</v>
      </c>
      <c r="G24" s="15">
        <v>0</v>
      </c>
      <c r="H24" s="14">
        <f>D24+E24+F24+G24</f>
        <v>8713.5329999999994</v>
      </c>
    </row>
    <row r="25" spans="1:8" ht="27.75" customHeight="1" x14ac:dyDescent="0.2">
      <c r="A25" s="34">
        <v>8</v>
      </c>
      <c r="B25" s="44" t="s">
        <v>72</v>
      </c>
      <c r="C25" s="43" t="s">
        <v>19</v>
      </c>
      <c r="D25" s="13">
        <v>2100.5810000000001</v>
      </c>
      <c r="E25" s="13">
        <v>151.01499999999999</v>
      </c>
      <c r="F25" s="13">
        <v>0</v>
      </c>
      <c r="G25" s="15">
        <v>0</v>
      </c>
      <c r="H25" s="14">
        <f>D25+E25+F25+G25</f>
        <v>2251.596</v>
      </c>
    </row>
    <row r="26" spans="1:8" ht="17.25" customHeight="1" x14ac:dyDescent="0.2">
      <c r="A26" s="34">
        <v>9</v>
      </c>
      <c r="B26" s="41" t="s">
        <v>73</v>
      </c>
      <c r="C26" s="42" t="s">
        <v>23</v>
      </c>
      <c r="D26" s="13">
        <v>627.81899999999996</v>
      </c>
      <c r="E26" s="13">
        <v>5536.3540000000003</v>
      </c>
      <c r="F26" s="13">
        <v>0</v>
      </c>
      <c r="G26" s="15">
        <v>0</v>
      </c>
      <c r="H26" s="14">
        <f t="shared" ref="H26:H30" si="0">D26+E26+F26+G26</f>
        <v>6164.1730000000007</v>
      </c>
    </row>
    <row r="27" spans="1:8" ht="17.25" customHeight="1" x14ac:dyDescent="0.2">
      <c r="A27" s="34">
        <v>10</v>
      </c>
      <c r="B27" s="39" t="s">
        <v>74</v>
      </c>
      <c r="C27" s="40" t="s">
        <v>93</v>
      </c>
      <c r="D27" s="13">
        <f>1678.31+13.89+29.57+54.733</f>
        <v>1776.5029999999999</v>
      </c>
      <c r="E27" s="13">
        <v>1394.5319999999999</v>
      </c>
      <c r="F27" s="13">
        <v>34.564999999999998</v>
      </c>
      <c r="G27" s="13">
        <v>0</v>
      </c>
      <c r="H27" s="14">
        <f t="shared" si="0"/>
        <v>3205.6</v>
      </c>
    </row>
    <row r="28" spans="1:8" ht="17.25" customHeight="1" x14ac:dyDescent="0.2">
      <c r="A28" s="34">
        <v>11</v>
      </c>
      <c r="B28" s="41" t="s">
        <v>75</v>
      </c>
      <c r="C28" s="40" t="s">
        <v>18</v>
      </c>
      <c r="D28" s="13">
        <v>526.74599999999998</v>
      </c>
      <c r="E28" s="13">
        <v>250.97499999999999</v>
      </c>
      <c r="F28" s="13">
        <v>0</v>
      </c>
      <c r="G28" s="13">
        <v>0</v>
      </c>
      <c r="H28" s="12">
        <f t="shared" si="0"/>
        <v>777.721</v>
      </c>
    </row>
    <row r="29" spans="1:8" ht="17.25" customHeight="1" x14ac:dyDescent="0.2">
      <c r="A29" s="34">
        <v>12</v>
      </c>
      <c r="B29" s="41" t="s">
        <v>76</v>
      </c>
      <c r="C29" s="40" t="s">
        <v>17</v>
      </c>
      <c r="D29" s="13">
        <f>6418.424+60.192+342.744</f>
        <v>6821.36</v>
      </c>
      <c r="E29" s="13">
        <v>60.86</v>
      </c>
      <c r="F29" s="13">
        <v>13.714</v>
      </c>
      <c r="G29" s="13">
        <v>0</v>
      </c>
      <c r="H29" s="14">
        <f t="shared" si="0"/>
        <v>6895.9339999999993</v>
      </c>
    </row>
    <row r="30" spans="1:8" ht="17.25" customHeight="1" x14ac:dyDescent="0.2">
      <c r="A30" s="34">
        <v>13</v>
      </c>
      <c r="B30" s="54" t="s">
        <v>78</v>
      </c>
      <c r="C30" s="42" t="s">
        <v>77</v>
      </c>
      <c r="D30" s="13">
        <v>13618.321</v>
      </c>
      <c r="E30" s="13">
        <v>0</v>
      </c>
      <c r="F30" s="13">
        <v>0</v>
      </c>
      <c r="G30" s="13">
        <v>0</v>
      </c>
      <c r="H30" s="14">
        <f t="shared" si="0"/>
        <v>13618.321</v>
      </c>
    </row>
    <row r="31" spans="1:8" ht="17.25" customHeight="1" x14ac:dyDescent="0.2">
      <c r="A31" s="34">
        <v>14</v>
      </c>
      <c r="B31" s="41" t="s">
        <v>79</v>
      </c>
      <c r="C31" s="42" t="s">
        <v>20</v>
      </c>
      <c r="D31" s="13">
        <f>130.377+3.633+34.373</f>
        <v>168.38300000000001</v>
      </c>
      <c r="E31" s="13">
        <v>23513.627</v>
      </c>
      <c r="F31" s="13">
        <v>86126.850999999995</v>
      </c>
      <c r="G31" s="13">
        <v>0</v>
      </c>
      <c r="H31" s="14">
        <f>D31+E31+F31+G31</f>
        <v>109808.861</v>
      </c>
    </row>
    <row r="32" spans="1:8" ht="17.25" customHeight="1" x14ac:dyDescent="0.2">
      <c r="A32" s="34">
        <v>15</v>
      </c>
      <c r="B32" s="41" t="s">
        <v>80</v>
      </c>
      <c r="C32" s="42" t="s">
        <v>21</v>
      </c>
      <c r="D32" s="13">
        <v>0.80600000000000005</v>
      </c>
      <c r="E32" s="13">
        <v>4336.8220000000001</v>
      </c>
      <c r="F32" s="13">
        <v>15928.182000000001</v>
      </c>
      <c r="G32" s="13">
        <v>0</v>
      </c>
      <c r="H32" s="14">
        <f t="shared" ref="H32:H37" si="1">D32+E32+F32+G32</f>
        <v>20265.810000000001</v>
      </c>
    </row>
    <row r="33" spans="1:8" ht="45" customHeight="1" x14ac:dyDescent="0.2">
      <c r="A33" s="34">
        <v>16</v>
      </c>
      <c r="B33" s="41" t="s">
        <v>81</v>
      </c>
      <c r="C33" s="42" t="s">
        <v>90</v>
      </c>
      <c r="D33" s="13">
        <v>0.161</v>
      </c>
      <c r="E33" s="13">
        <v>3373.1460000000002</v>
      </c>
      <c r="F33" s="13">
        <v>2243.8589999999999</v>
      </c>
      <c r="G33" s="13">
        <v>0</v>
      </c>
      <c r="H33" s="14">
        <f t="shared" si="1"/>
        <v>5617.1660000000002</v>
      </c>
    </row>
    <row r="34" spans="1:8" ht="41.25" customHeight="1" x14ac:dyDescent="0.2">
      <c r="A34" s="34">
        <v>17</v>
      </c>
      <c r="B34" s="41" t="s">
        <v>82</v>
      </c>
      <c r="C34" s="40" t="s">
        <v>103</v>
      </c>
      <c r="D34" s="13">
        <v>2.7879999999999998</v>
      </c>
      <c r="E34" s="13">
        <v>19190.577000000001</v>
      </c>
      <c r="F34" s="13">
        <v>4234.152</v>
      </c>
      <c r="G34" s="13">
        <v>0</v>
      </c>
      <c r="H34" s="14">
        <f t="shared" si="1"/>
        <v>23427.517</v>
      </c>
    </row>
    <row r="35" spans="1:8" ht="19.5" customHeight="1" x14ac:dyDescent="0.2">
      <c r="A35" s="34">
        <v>18</v>
      </c>
      <c r="B35" s="41" t="s">
        <v>83</v>
      </c>
      <c r="C35" s="42" t="s">
        <v>22</v>
      </c>
      <c r="D35" s="13">
        <v>44.039000000000001</v>
      </c>
      <c r="E35" s="13">
        <v>1115.7360000000001</v>
      </c>
      <c r="F35" s="13">
        <v>869.505</v>
      </c>
      <c r="G35" s="13">
        <v>0</v>
      </c>
      <c r="H35" s="14">
        <f t="shared" si="1"/>
        <v>2029.2800000000002</v>
      </c>
    </row>
    <row r="36" spans="1:8" ht="19.5" customHeight="1" x14ac:dyDescent="0.2">
      <c r="A36" s="34">
        <v>19</v>
      </c>
      <c r="B36" s="41" t="s">
        <v>84</v>
      </c>
      <c r="C36" s="42" t="s">
        <v>91</v>
      </c>
      <c r="D36" s="13">
        <v>60.795000000000002</v>
      </c>
      <c r="E36" s="13">
        <v>3661.3910000000001</v>
      </c>
      <c r="F36" s="13">
        <v>1456.5409999999999</v>
      </c>
      <c r="G36" s="13">
        <v>0</v>
      </c>
      <c r="H36" s="14">
        <f t="shared" si="1"/>
        <v>5178.7269999999999</v>
      </c>
    </row>
    <row r="37" spans="1:8" ht="18" customHeight="1" x14ac:dyDescent="0.2">
      <c r="A37" s="34">
        <v>20</v>
      </c>
      <c r="B37" s="54" t="s">
        <v>85</v>
      </c>
      <c r="C37" s="42" t="s">
        <v>89</v>
      </c>
      <c r="D37" s="13">
        <f>172.694+0.504</f>
        <v>173.19799999999998</v>
      </c>
      <c r="E37" s="13">
        <v>1524.394</v>
      </c>
      <c r="F37" s="13">
        <v>770.09500000000003</v>
      </c>
      <c r="G37" s="13">
        <v>0</v>
      </c>
      <c r="H37" s="14">
        <f t="shared" si="1"/>
        <v>2467.6869999999999</v>
      </c>
    </row>
    <row r="38" spans="1:8" ht="18" customHeight="1" x14ac:dyDescent="0.2">
      <c r="A38" s="34"/>
      <c r="B38" s="10"/>
      <c r="C38" s="24" t="s">
        <v>100</v>
      </c>
      <c r="D38" s="12">
        <f>SUM(D19:D37)</f>
        <v>88652.709499999997</v>
      </c>
      <c r="E38" s="12">
        <f>SUM(E19:E37)</f>
        <v>66807.770999999993</v>
      </c>
      <c r="F38" s="12">
        <f>SUM(F19:F37)</f>
        <v>111677.46399999999</v>
      </c>
      <c r="G38" s="12">
        <f>SUM(G19:G37)</f>
        <v>0</v>
      </c>
      <c r="H38" s="12">
        <f>SUM(H19:H37)</f>
        <v>267137.94449999998</v>
      </c>
    </row>
    <row r="39" spans="1:8" ht="18" customHeight="1" x14ac:dyDescent="0.2">
      <c r="A39" s="34"/>
      <c r="B39" s="10"/>
      <c r="C39" s="24" t="s">
        <v>101</v>
      </c>
      <c r="D39" s="19">
        <f>D17+D38</f>
        <v>91297.493499999997</v>
      </c>
      <c r="E39" s="19">
        <f>E17+E38</f>
        <v>66807.770999999993</v>
      </c>
      <c r="F39" s="19">
        <f>F17+F38</f>
        <v>111677.46399999999</v>
      </c>
      <c r="G39" s="19">
        <f>G17+G38</f>
        <v>0</v>
      </c>
      <c r="H39" s="19">
        <f>H17+H38</f>
        <v>269782.72849999997</v>
      </c>
    </row>
    <row r="40" spans="1:8" ht="18" customHeight="1" x14ac:dyDescent="0.2">
      <c r="A40" s="34"/>
      <c r="B40" s="21"/>
      <c r="C40" s="22" t="s">
        <v>24</v>
      </c>
      <c r="D40" s="12"/>
      <c r="E40" s="12"/>
      <c r="F40" s="12"/>
      <c r="G40" s="12"/>
      <c r="H40" s="12"/>
    </row>
    <row r="41" spans="1:8" ht="18" customHeight="1" x14ac:dyDescent="0.2">
      <c r="A41" s="34">
        <v>21</v>
      </c>
      <c r="B41" s="10" t="s">
        <v>25</v>
      </c>
      <c r="C41" s="23" t="s">
        <v>26</v>
      </c>
      <c r="D41" s="11">
        <f>2358.404+40.68+75.751</f>
        <v>2474.835</v>
      </c>
      <c r="E41" s="11">
        <v>36.237000000000002</v>
      </c>
      <c r="F41" s="11">
        <v>258.60000000000002</v>
      </c>
      <c r="G41" s="11">
        <v>0</v>
      </c>
      <c r="H41" s="12">
        <f>SUM(D41:G41)</f>
        <v>2769.672</v>
      </c>
    </row>
    <row r="42" spans="1:8" ht="18" customHeight="1" x14ac:dyDescent="0.2">
      <c r="A42" s="34"/>
      <c r="B42" s="10"/>
      <c r="C42" s="24" t="s">
        <v>27</v>
      </c>
      <c r="D42" s="12">
        <f>D41</f>
        <v>2474.835</v>
      </c>
      <c r="E42" s="12">
        <f>E41</f>
        <v>36.237000000000002</v>
      </c>
      <c r="F42" s="12">
        <f>F41</f>
        <v>258.60000000000002</v>
      </c>
      <c r="G42" s="12">
        <f>G41</f>
        <v>0</v>
      </c>
      <c r="H42" s="12">
        <f>H41</f>
        <v>2769.672</v>
      </c>
    </row>
    <row r="43" spans="1:8" ht="18" customHeight="1" x14ac:dyDescent="0.2">
      <c r="A43" s="34"/>
      <c r="B43" s="10"/>
      <c r="C43" s="24" t="s">
        <v>28</v>
      </c>
      <c r="D43" s="12">
        <f>D39+D42</f>
        <v>93772.328500000003</v>
      </c>
      <c r="E43" s="12">
        <f>E39+E42</f>
        <v>66844.007999999987</v>
      </c>
      <c r="F43" s="12">
        <f>F39+F42</f>
        <v>111936.064</v>
      </c>
      <c r="G43" s="12">
        <f>G39+G42</f>
        <v>0</v>
      </c>
      <c r="H43" s="12">
        <f>H39+H42</f>
        <v>272552.40049999999</v>
      </c>
    </row>
    <row r="44" spans="1:8" ht="18" customHeight="1" x14ac:dyDescent="0.2">
      <c r="A44" s="34"/>
      <c r="B44" s="21"/>
      <c r="C44" s="22" t="s">
        <v>29</v>
      </c>
      <c r="D44" s="12"/>
      <c r="E44" s="12"/>
      <c r="F44" s="12"/>
      <c r="G44" s="12"/>
      <c r="H44" s="12"/>
    </row>
    <row r="45" spans="1:8" ht="29.25" customHeight="1" x14ac:dyDescent="0.2">
      <c r="A45" s="34">
        <v>22</v>
      </c>
      <c r="B45" s="45" t="s">
        <v>30</v>
      </c>
      <c r="C45" s="25" t="s">
        <v>31</v>
      </c>
      <c r="D45" s="11">
        <f>D43*0.039</f>
        <v>3657.1208114999999</v>
      </c>
      <c r="E45" s="11">
        <f>E43*0.039</f>
        <v>2606.9163119999994</v>
      </c>
      <c r="F45" s="11">
        <f>F43*0.039</f>
        <v>4365.506496</v>
      </c>
      <c r="G45" s="11">
        <f>G43*0.039</f>
        <v>0</v>
      </c>
      <c r="H45" s="11">
        <f>SUM(D45:G45)</f>
        <v>10629.5436195</v>
      </c>
    </row>
    <row r="46" spans="1:8" ht="16.5" customHeight="1" x14ac:dyDescent="0.2">
      <c r="A46" s="34"/>
      <c r="B46" s="10"/>
      <c r="C46" s="24" t="s">
        <v>32</v>
      </c>
      <c r="D46" s="12">
        <f>D45</f>
        <v>3657.1208114999999</v>
      </c>
      <c r="E46" s="12">
        <f>E45</f>
        <v>2606.9163119999994</v>
      </c>
      <c r="F46" s="12">
        <f>F45</f>
        <v>4365.506496</v>
      </c>
      <c r="G46" s="12">
        <f>G45</f>
        <v>0</v>
      </c>
      <c r="H46" s="12">
        <f>H45</f>
        <v>10629.5436195</v>
      </c>
    </row>
    <row r="47" spans="1:8" ht="16.5" customHeight="1" x14ac:dyDescent="0.2">
      <c r="A47" s="34"/>
      <c r="B47" s="10"/>
      <c r="C47" s="24" t="s">
        <v>33</v>
      </c>
      <c r="D47" s="12">
        <f>D43+D46</f>
        <v>97429.449311500008</v>
      </c>
      <c r="E47" s="12">
        <f>E43+E46</f>
        <v>69450.924311999988</v>
      </c>
      <c r="F47" s="12">
        <f>F43+F46</f>
        <v>116301.570496</v>
      </c>
      <c r="G47" s="12">
        <f>G43+G46</f>
        <v>0</v>
      </c>
      <c r="H47" s="12">
        <f>H43+H46</f>
        <v>283181.9441195</v>
      </c>
    </row>
    <row r="48" spans="1:8" ht="15.75" customHeight="1" x14ac:dyDescent="0.2">
      <c r="A48" s="34"/>
      <c r="B48" s="10"/>
      <c r="C48" s="22" t="s">
        <v>34</v>
      </c>
      <c r="D48" s="11"/>
      <c r="E48" s="11"/>
      <c r="F48" s="11"/>
      <c r="G48" s="11"/>
      <c r="H48" s="11"/>
    </row>
    <row r="49" spans="1:8" ht="18" customHeight="1" x14ac:dyDescent="0.2">
      <c r="A49" s="34">
        <v>23</v>
      </c>
      <c r="B49" s="26" t="s">
        <v>35</v>
      </c>
      <c r="C49" s="27" t="s">
        <v>36</v>
      </c>
      <c r="D49" s="28">
        <v>0</v>
      </c>
      <c r="E49" s="28">
        <v>0</v>
      </c>
      <c r="F49" s="28">
        <v>0</v>
      </c>
      <c r="G49" s="13">
        <v>11223.715</v>
      </c>
      <c r="H49" s="14">
        <f>G49</f>
        <v>11223.715</v>
      </c>
    </row>
    <row r="50" spans="1:8" ht="18" customHeight="1" x14ac:dyDescent="0.2">
      <c r="A50" s="34">
        <v>24</v>
      </c>
      <c r="B50" s="26" t="s">
        <v>37</v>
      </c>
      <c r="C50" s="29" t="s">
        <v>38</v>
      </c>
      <c r="D50" s="28">
        <v>0</v>
      </c>
      <c r="E50" s="28">
        <v>0</v>
      </c>
      <c r="F50" s="28">
        <v>0</v>
      </c>
      <c r="G50" s="13">
        <v>11814.648999999999</v>
      </c>
      <c r="H50" s="14">
        <f t="shared" ref="H50:H54" si="2">G50</f>
        <v>11814.648999999999</v>
      </c>
    </row>
    <row r="51" spans="1:8" ht="42" customHeight="1" x14ac:dyDescent="0.2">
      <c r="A51" s="34">
        <v>25</v>
      </c>
      <c r="B51" s="26" t="s">
        <v>39</v>
      </c>
      <c r="C51" s="29" t="s">
        <v>40</v>
      </c>
      <c r="D51" s="28">
        <v>0</v>
      </c>
      <c r="E51" s="28">
        <v>0</v>
      </c>
      <c r="F51" s="28">
        <v>0</v>
      </c>
      <c r="G51" s="13">
        <v>2165.8359999999998</v>
      </c>
      <c r="H51" s="14">
        <f t="shared" si="2"/>
        <v>2165.8359999999998</v>
      </c>
    </row>
    <row r="52" spans="1:8" ht="33" customHeight="1" x14ac:dyDescent="0.2">
      <c r="A52" s="34">
        <v>26</v>
      </c>
      <c r="B52" s="26" t="s">
        <v>41</v>
      </c>
      <c r="C52" s="29" t="s">
        <v>104</v>
      </c>
      <c r="D52" s="28">
        <v>0</v>
      </c>
      <c r="E52" s="28">
        <v>0</v>
      </c>
      <c r="F52" s="28">
        <v>0</v>
      </c>
      <c r="G52" s="13">
        <v>4894.7569999999996</v>
      </c>
      <c r="H52" s="14">
        <f t="shared" si="2"/>
        <v>4894.7569999999996</v>
      </c>
    </row>
    <row r="53" spans="1:8" ht="27.75" customHeight="1" x14ac:dyDescent="0.2">
      <c r="A53" s="34">
        <v>27</v>
      </c>
      <c r="B53" s="26" t="s">
        <v>42</v>
      </c>
      <c r="C53" s="29" t="s">
        <v>43</v>
      </c>
      <c r="D53" s="28">
        <v>0</v>
      </c>
      <c r="E53" s="28">
        <v>0</v>
      </c>
      <c r="F53" s="28">
        <v>0</v>
      </c>
      <c r="G53" s="13">
        <v>247.63399999999999</v>
      </c>
      <c r="H53" s="14">
        <f t="shared" si="2"/>
        <v>247.63399999999999</v>
      </c>
    </row>
    <row r="54" spans="1:8" ht="27" customHeight="1" x14ac:dyDescent="0.2">
      <c r="A54" s="34">
        <v>28</v>
      </c>
      <c r="B54" s="26" t="s">
        <v>44</v>
      </c>
      <c r="C54" s="29" t="s">
        <v>45</v>
      </c>
      <c r="D54" s="28">
        <v>0</v>
      </c>
      <c r="E54" s="28">
        <v>0</v>
      </c>
      <c r="F54" s="28">
        <v>0</v>
      </c>
      <c r="G54" s="13">
        <v>639.67600000000004</v>
      </c>
      <c r="H54" s="14">
        <f t="shared" si="2"/>
        <v>639.67600000000004</v>
      </c>
    </row>
    <row r="55" spans="1:8" ht="18" customHeight="1" x14ac:dyDescent="0.2">
      <c r="A55" s="34">
        <v>29</v>
      </c>
      <c r="B55" s="45" t="s">
        <v>46</v>
      </c>
      <c r="C55" s="30" t="s">
        <v>47</v>
      </c>
      <c r="D55" s="11">
        <f>D47*0.00756</f>
        <v>736.56663679494</v>
      </c>
      <c r="E55" s="11">
        <f>E47*0.00756</f>
        <v>525.04898779871985</v>
      </c>
      <c r="F55" s="11">
        <v>0</v>
      </c>
      <c r="G55" s="11">
        <v>0</v>
      </c>
      <c r="H55" s="12">
        <f>D55+E55</f>
        <v>1261.61562459366</v>
      </c>
    </row>
    <row r="56" spans="1:8" ht="28.5" customHeight="1" x14ac:dyDescent="0.2">
      <c r="A56" s="34">
        <v>30</v>
      </c>
      <c r="B56" s="46" t="s">
        <v>48</v>
      </c>
      <c r="C56" s="31" t="s">
        <v>49</v>
      </c>
      <c r="D56" s="28">
        <f>D47*0.00168</f>
        <v>163.68147484332002</v>
      </c>
      <c r="E56" s="28">
        <f>E47*0.00168</f>
        <v>116.67755284415999</v>
      </c>
      <c r="F56" s="28">
        <f>F47*0.00168</f>
        <v>195.38663843328001</v>
      </c>
      <c r="G56" s="28">
        <f>G47*0.00168</f>
        <v>0</v>
      </c>
      <c r="H56" s="12">
        <f>SUM(D56:G56)</f>
        <v>475.74566612076001</v>
      </c>
    </row>
    <row r="57" spans="1:8" ht="16.5" customHeight="1" x14ac:dyDescent="0.2">
      <c r="A57" s="34"/>
      <c r="B57" s="10"/>
      <c r="C57" s="24" t="s">
        <v>50</v>
      </c>
      <c r="D57" s="12">
        <f>SUM(D49:D56)</f>
        <v>900.24811163826007</v>
      </c>
      <c r="E57" s="12">
        <f>SUM(E49:E56)</f>
        <v>641.72654064287985</v>
      </c>
      <c r="F57" s="12">
        <f>SUM(F49:F56)</f>
        <v>195.38663843328001</v>
      </c>
      <c r="G57" s="12">
        <f>SUM(G49:G56)</f>
        <v>30986.267</v>
      </c>
      <c r="H57" s="12">
        <f>SUM(H49:H56)</f>
        <v>32723.62829071442</v>
      </c>
    </row>
    <row r="58" spans="1:8" ht="16.5" customHeight="1" x14ac:dyDescent="0.2">
      <c r="A58" s="34"/>
      <c r="B58" s="32"/>
      <c r="C58" s="24" t="s">
        <v>51</v>
      </c>
      <c r="D58" s="12">
        <f>D47+D57</f>
        <v>98329.697423138263</v>
      </c>
      <c r="E58" s="12">
        <f>E47+E57</f>
        <v>70092.650852642866</v>
      </c>
      <c r="F58" s="12">
        <f>F47+F57</f>
        <v>116496.95713443328</v>
      </c>
      <c r="G58" s="12">
        <f t="shared" ref="G58" si="3">G47+G57</f>
        <v>30986.267</v>
      </c>
      <c r="H58" s="12">
        <f>H47+H57</f>
        <v>315905.5724102144</v>
      </c>
    </row>
    <row r="59" spans="1:8" ht="16.5" customHeight="1" x14ac:dyDescent="0.2">
      <c r="A59" s="34"/>
      <c r="B59" s="10"/>
      <c r="C59" s="22" t="s">
        <v>52</v>
      </c>
      <c r="D59" s="11"/>
      <c r="E59" s="11"/>
      <c r="F59" s="11"/>
      <c r="G59" s="11"/>
      <c r="H59" s="11"/>
    </row>
    <row r="60" spans="1:8" ht="35.25" customHeight="1" x14ac:dyDescent="0.2">
      <c r="A60" s="34">
        <v>31</v>
      </c>
      <c r="B60" s="45" t="s">
        <v>53</v>
      </c>
      <c r="C60" s="30" t="s">
        <v>54</v>
      </c>
      <c r="D60" s="11">
        <f>D58*0.0214</f>
        <v>2104.2555248551589</v>
      </c>
      <c r="E60" s="11">
        <f>E58*0.0214</f>
        <v>1499.9827282465571</v>
      </c>
      <c r="F60" s="11">
        <f>F58*0.0214</f>
        <v>2493.0348826768723</v>
      </c>
      <c r="G60" s="11">
        <f>G58*0.0214</f>
        <v>663.1061138</v>
      </c>
      <c r="H60" s="11">
        <f>SUM(D60:G60)</f>
        <v>6760.3792495785892</v>
      </c>
    </row>
    <row r="61" spans="1:8" ht="17.25" customHeight="1" x14ac:dyDescent="0.2">
      <c r="A61" s="34"/>
      <c r="B61" s="10"/>
      <c r="C61" s="24" t="s">
        <v>55</v>
      </c>
      <c r="D61" s="12">
        <f>D60</f>
        <v>2104.2555248551589</v>
      </c>
      <c r="E61" s="12">
        <f>E60</f>
        <v>1499.9827282465571</v>
      </c>
      <c r="F61" s="12">
        <f>F55+F60</f>
        <v>2493.0348826768723</v>
      </c>
      <c r="G61" s="12">
        <f>G55+G60</f>
        <v>663.1061138</v>
      </c>
      <c r="H61" s="12">
        <f>H60</f>
        <v>6760.3792495785892</v>
      </c>
    </row>
    <row r="62" spans="1:8" ht="17.25" customHeight="1" x14ac:dyDescent="0.2">
      <c r="A62" s="34"/>
      <c r="B62" s="32"/>
      <c r="C62" s="24" t="s">
        <v>56</v>
      </c>
      <c r="D62" s="12">
        <f>D58+D61</f>
        <v>100433.95294799343</v>
      </c>
      <c r="E62" s="12">
        <f>E58+E61</f>
        <v>71592.633580889422</v>
      </c>
      <c r="F62" s="12">
        <f>F58+F61</f>
        <v>118989.99201711015</v>
      </c>
      <c r="G62" s="12">
        <f>G58+G61</f>
        <v>31649.3731138</v>
      </c>
      <c r="H62" s="12">
        <f>H58+H61</f>
        <v>322665.95165979298</v>
      </c>
    </row>
    <row r="63" spans="1:8" ht="17.25" customHeight="1" x14ac:dyDescent="0.2">
      <c r="A63" s="34"/>
      <c r="B63" s="10"/>
      <c r="C63" s="22" t="s">
        <v>105</v>
      </c>
      <c r="D63" s="53"/>
      <c r="E63" s="11"/>
      <c r="F63" s="11"/>
      <c r="G63" s="11"/>
      <c r="H63" s="11"/>
    </row>
    <row r="64" spans="1:8" ht="29.25" customHeight="1" x14ac:dyDescent="0.2">
      <c r="A64" s="34">
        <v>32</v>
      </c>
      <c r="B64" s="45" t="s">
        <v>106</v>
      </c>
      <c r="C64" s="30" t="s">
        <v>109</v>
      </c>
      <c r="D64" s="12">
        <v>0</v>
      </c>
      <c r="E64" s="12">
        <v>0</v>
      </c>
      <c r="F64" s="12">
        <v>0</v>
      </c>
      <c r="G64" s="12">
        <f>7500</f>
        <v>7500</v>
      </c>
      <c r="H64" s="12">
        <f>SUM(D64:G64)</f>
        <v>7500</v>
      </c>
    </row>
    <row r="65" spans="1:8" ht="17.25" customHeight="1" x14ac:dyDescent="0.2">
      <c r="A65" s="34"/>
      <c r="B65" s="10"/>
      <c r="C65" s="24" t="s">
        <v>107</v>
      </c>
      <c r="D65" s="12">
        <f>D64</f>
        <v>0</v>
      </c>
      <c r="E65" s="12">
        <f>E64</f>
        <v>0</v>
      </c>
      <c r="F65" s="12">
        <f>F59+F64</f>
        <v>0</v>
      </c>
      <c r="G65" s="12">
        <f>G59+G64</f>
        <v>7500</v>
      </c>
      <c r="H65" s="12">
        <f>SUM(D65:G65)</f>
        <v>7500</v>
      </c>
    </row>
    <row r="66" spans="1:8" ht="17.25" customHeight="1" x14ac:dyDescent="0.2">
      <c r="A66" s="34"/>
      <c r="B66" s="32"/>
      <c r="C66" s="24" t="s">
        <v>108</v>
      </c>
      <c r="D66" s="12">
        <f>D62+D65</f>
        <v>100433.95294799343</v>
      </c>
      <c r="E66" s="12">
        <f>E62+E65</f>
        <v>71592.633580889422</v>
      </c>
      <c r="F66" s="12">
        <f>F62+F65</f>
        <v>118989.99201711015</v>
      </c>
      <c r="G66" s="12">
        <f>G62+G65</f>
        <v>39149.3731138</v>
      </c>
      <c r="H66" s="12">
        <f>H62+H65</f>
        <v>330165.95165979298</v>
      </c>
    </row>
    <row r="67" spans="1:8" ht="22.5" customHeight="1" x14ac:dyDescent="0.2">
      <c r="A67" s="34">
        <v>33</v>
      </c>
      <c r="B67" s="45" t="s">
        <v>57</v>
      </c>
      <c r="C67" s="33" t="s">
        <v>110</v>
      </c>
      <c r="D67" s="12">
        <f>D66*0.03</f>
        <v>3013.0185884398029</v>
      </c>
      <c r="E67" s="12">
        <f t="shared" ref="E67:G67" si="4">E66*0.03</f>
        <v>2147.7790074266827</v>
      </c>
      <c r="F67" s="12">
        <f t="shared" si="4"/>
        <v>3569.6997605133047</v>
      </c>
      <c r="G67" s="12">
        <f t="shared" si="4"/>
        <v>1174.481193414</v>
      </c>
      <c r="H67" s="12">
        <f>H66*0.03</f>
        <v>9904.9785497937883</v>
      </c>
    </row>
    <row r="68" spans="1:8" ht="18" customHeight="1" x14ac:dyDescent="0.2">
      <c r="A68" s="34"/>
      <c r="B68" s="26"/>
      <c r="C68" s="35" t="s">
        <v>58</v>
      </c>
      <c r="D68" s="14">
        <f>SUM(D66:D67)</f>
        <v>103446.97153643324</v>
      </c>
      <c r="E68" s="14">
        <f t="shared" ref="E68:G68" si="5">SUM(E66:E67)</f>
        <v>73740.412588316103</v>
      </c>
      <c r="F68" s="14">
        <f t="shared" si="5"/>
        <v>122559.69177762346</v>
      </c>
      <c r="G68" s="14">
        <f t="shared" si="5"/>
        <v>40323.854307214002</v>
      </c>
      <c r="H68" s="14">
        <f>SUM(H66:H67)</f>
        <v>340070.93020958675</v>
      </c>
    </row>
    <row r="69" spans="1:8" ht="18" customHeight="1" x14ac:dyDescent="0.2">
      <c r="A69" s="16"/>
      <c r="B69" s="17"/>
      <c r="C69" s="20" t="s">
        <v>59</v>
      </c>
      <c r="D69" s="19">
        <f>D68*0.2</f>
        <v>20689.39430728665</v>
      </c>
      <c r="E69" s="19">
        <f>E68*0.2</f>
        <v>14748.082517663221</v>
      </c>
      <c r="F69" s="19">
        <f>F68*0.2</f>
        <v>24511.938355524693</v>
      </c>
      <c r="G69" s="19">
        <f>G68*0.2</f>
        <v>8064.7708614428011</v>
      </c>
      <c r="H69" s="19">
        <f>H68*0.2</f>
        <v>68014.186041917346</v>
      </c>
    </row>
    <row r="70" spans="1:8" ht="18" customHeight="1" x14ac:dyDescent="0.2">
      <c r="A70" s="16"/>
      <c r="B70" s="36"/>
      <c r="C70" s="37" t="s">
        <v>60</v>
      </c>
      <c r="D70" s="18">
        <f>SUM(D68:D69)</f>
        <v>124136.36584371989</v>
      </c>
      <c r="E70" s="18">
        <f>SUM(E68:E69)</f>
        <v>88488.495105979324</v>
      </c>
      <c r="F70" s="18">
        <f>SUM(F68:F69)</f>
        <v>147071.63013314817</v>
      </c>
      <c r="G70" s="18">
        <f>SUM(G68:G69)</f>
        <v>48388.625168656799</v>
      </c>
      <c r="H70" s="18">
        <f>SUM(H68:H69)</f>
        <v>408085.11625150411</v>
      </c>
    </row>
    <row r="72" spans="1:8" ht="6" customHeight="1" x14ac:dyDescent="0.2"/>
    <row r="73" spans="1:8" ht="16.5" customHeight="1" x14ac:dyDescent="0.2">
      <c r="B73" s="49" t="s">
        <v>61</v>
      </c>
      <c r="C73" s="47"/>
      <c r="D73" s="47" t="s">
        <v>62</v>
      </c>
      <c r="E73" s="4"/>
      <c r="H73" s="38"/>
    </row>
    <row r="74" spans="1:8" ht="9.75" customHeight="1" x14ac:dyDescent="0.2">
      <c r="B74" s="59"/>
      <c r="C74" s="60"/>
      <c r="D74" s="61" t="s">
        <v>63</v>
      </c>
      <c r="E74" s="62"/>
      <c r="F74" s="62"/>
      <c r="G74" s="62"/>
      <c r="H74" s="62"/>
    </row>
    <row r="75" spans="1:8" ht="9" customHeight="1" x14ac:dyDescent="0.2">
      <c r="B75" s="60"/>
      <c r="C75" s="60"/>
      <c r="D75" s="62"/>
      <c r="E75" s="62"/>
      <c r="F75" s="62"/>
      <c r="G75" s="62"/>
      <c r="H75" s="62"/>
    </row>
    <row r="76" spans="1:8" ht="18" customHeight="1" x14ac:dyDescent="0.2">
      <c r="B76" s="59" t="s">
        <v>64</v>
      </c>
      <c r="C76" s="59"/>
      <c r="D76" s="63" t="s">
        <v>65</v>
      </c>
      <c r="E76" s="63"/>
      <c r="F76" s="63"/>
      <c r="G76" s="63"/>
      <c r="H76" s="63"/>
    </row>
  </sheetData>
  <mergeCells count="26"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D11:D13"/>
    <mergeCell ref="E11:E13"/>
    <mergeCell ref="F11:F13"/>
    <mergeCell ref="G11:G13"/>
    <mergeCell ref="A6:B6"/>
    <mergeCell ref="C6:G6"/>
    <mergeCell ref="B7:H7"/>
    <mergeCell ref="C8:G8"/>
    <mergeCell ref="A9:H9"/>
    <mergeCell ref="B15:C15"/>
    <mergeCell ref="B18:C18"/>
    <mergeCell ref="B74:C75"/>
    <mergeCell ref="D74:H75"/>
    <mergeCell ref="B76:C76"/>
    <mergeCell ref="D76:H76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2021-06-07T10:44:30Z</cp:lastPrinted>
  <dcterms:created xsi:type="dcterms:W3CDTF">2020-05-06T15:43:32Z</dcterms:created>
  <dcterms:modified xsi:type="dcterms:W3CDTF">2024-04-20T07:17:05Z</dcterms:modified>
</cp:coreProperties>
</file>