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обоснование ст-сти\M 22-22\обоснование стоимости\"/>
    </mc:Choice>
  </mc:AlternateContent>
  <xr:revisionPtr revIDLastSave="0" documentId="13_ncr:1_{B5E5FEF9-D946-44B5-827F-93EFAC452A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СРСС" sheetId="6" r:id="rId1"/>
  </sheets>
  <calcPr calcId="181029"/>
</workbook>
</file>

<file path=xl/calcChain.xml><?xml version="1.0" encoding="utf-8"?>
<calcChain xmlns="http://schemas.openxmlformats.org/spreadsheetml/2006/main">
  <c r="E38" i="6" l="1"/>
  <c r="D17" i="6" l="1"/>
  <c r="H30" i="6"/>
  <c r="E18" i="6"/>
  <c r="F18" i="6"/>
  <c r="D16" i="6" l="1"/>
  <c r="D15" i="6"/>
  <c r="D18" i="6" l="1"/>
  <c r="G18" i="6"/>
  <c r="H17" i="6"/>
  <c r="H16" i="6"/>
  <c r="F31" i="6" l="1"/>
  <c r="E31" i="6"/>
  <c r="D31" i="6"/>
  <c r="J27" i="6" l="1"/>
  <c r="J28" i="6" s="1"/>
  <c r="I26" i="6"/>
  <c r="I27" i="6" s="1"/>
  <c r="I28" i="6" s="1"/>
  <c r="H25" i="6"/>
  <c r="J19" i="6"/>
  <c r="I19" i="6"/>
  <c r="G19" i="6"/>
  <c r="E19" i="6"/>
  <c r="E21" i="6" l="1"/>
  <c r="G21" i="6"/>
  <c r="G22" i="6" s="1"/>
  <c r="G23" i="6" s="1"/>
  <c r="F19" i="6"/>
  <c r="H15" i="6"/>
  <c r="H18" i="6" s="1"/>
  <c r="G26" i="6" l="1"/>
  <c r="E22" i="6"/>
  <c r="E23" i="6" s="1"/>
  <c r="H19" i="6"/>
  <c r="E26" i="6" l="1"/>
  <c r="F22" i="6"/>
  <c r="F23" i="6" s="1"/>
  <c r="E27" i="6" l="1"/>
  <c r="E28" i="6" s="1"/>
  <c r="E32" i="6" s="1"/>
  <c r="F27" i="6"/>
  <c r="F28" i="6" s="1"/>
  <c r="F32" i="6" s="1"/>
  <c r="E33" i="6" l="1"/>
  <c r="F33" i="6"/>
  <c r="G27" i="6"/>
  <c r="G28" i="6" s="1"/>
  <c r="F35" i="6" l="1"/>
  <c r="F36" i="6" s="1"/>
  <c r="E35" i="6"/>
  <c r="E36" i="6" s="1"/>
  <c r="D19" i="6"/>
  <c r="D21" i="6" l="1"/>
  <c r="H21" i="6" s="1"/>
  <c r="D22" i="6" l="1"/>
  <c r="H22" i="6"/>
  <c r="H23" i="6" s="1"/>
  <c r="D23" i="6" l="1"/>
  <c r="D26" i="6" l="1"/>
  <c r="G31" i="6"/>
  <c r="G32" i="6" s="1"/>
  <c r="G33" i="6" l="1"/>
  <c r="H31" i="6"/>
  <c r="G35" i="6"/>
  <c r="D27" i="6"/>
  <c r="D28" i="6" s="1"/>
  <c r="D32" i="6" s="1"/>
  <c r="H26" i="6"/>
  <c r="H27" i="6" s="1"/>
  <c r="H28" i="6" s="1"/>
  <c r="H32" i="6" l="1"/>
  <c r="G36" i="6"/>
  <c r="H33" i="6" l="1"/>
  <c r="H35" i="6" s="1"/>
  <c r="H36" i="6" s="1"/>
  <c r="D33" i="6" l="1"/>
  <c r="D35" i="6" l="1"/>
  <c r="D36" i="6" s="1"/>
</calcChain>
</file>

<file path=xl/sharedStrings.xml><?xml version="1.0" encoding="utf-8"?>
<sst xmlns="http://schemas.openxmlformats.org/spreadsheetml/2006/main" count="54" uniqueCount="54">
  <si>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</si>
  <si>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</si>
  <si>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</si>
  <si>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</si>
  <si>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</si>
  <si>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</si>
  <si>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</si>
  <si>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</si>
  <si>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</si>
  <si>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</si>
  <si>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</si>
  <si>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</si>
  <si>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</si>
  <si>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</si>
  <si>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</si>
  <si>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09-01-02</t>
  </si>
  <si>
    <t>Зимнее удорожание 0,756%</t>
  </si>
  <si>
    <t>Итого по главе 9</t>
  </si>
  <si>
    <t>ИТОГО по главам 1-9</t>
  </si>
  <si>
    <t>МДС 81-35.2004 п.4.96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</si>
  <si>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</si>
  <si>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</si>
  <si>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</si>
  <si>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</si>
  <si>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</si>
  <si>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оборудо-вания</t>
  </si>
  <si>
    <t>02-01-01</t>
  </si>
  <si>
    <t>Итого по Главе 2: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</si>
  <si>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</si>
  <si>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Итого по главе 12</t>
  </si>
  <si>
    <t>ИТОГО по главам 1-12</t>
  </si>
  <si>
    <t>Глава 2. Основные объекты строительства</t>
  </si>
  <si>
    <t>ПРИКАЗ
от 25 мая 2021 г. N 325/пр прил. 1 п.п 37</t>
  </si>
  <si>
    <t>Электроснабжение производственного складского комплекса Театра оперы и балета, расположенного на земельном участке с КН 39:15:133302:20, г. Калининград, ул. Ялтинская, 66.</t>
  </si>
  <si>
    <t xml:space="preserve"> "Согласовано"</t>
  </si>
  <si>
    <t>Генеральный директор ООО «БалтСтройСервис»</t>
  </si>
  <si>
    <t xml:space="preserve">___________________________ /Рябинский И.А./ </t>
  </si>
  <si>
    <t>Составлен в ценах на 3 квартал 2021 года</t>
  </si>
  <si>
    <t>Вынос существующих сетей 6 кВ.</t>
  </si>
  <si>
    <t>Монтаж питающих линий РТП 6 кВ 2х1600 кВА</t>
  </si>
  <si>
    <t>Строительство РТП 6 кВ 2х1600 кВА</t>
  </si>
  <si>
    <t>02-01-02</t>
  </si>
  <si>
    <t>02-01-03</t>
  </si>
  <si>
    <t>РТП 6 кВ 2х1600 кВА. КЛ 6 кВ. Пусконаладочные работы.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</si>
  <si>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</si>
  <si>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</si>
  <si>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</si>
  <si>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</si>
  <si>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Временные здания и сооружения 2.5%</t>
  </si>
  <si>
    <t>Методика от 19 июня 2020 г. № 332/пр прил.1 п.23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</si>
  <si>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</si>
  <si>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 xml:space="preserve">Проектные работы. </t>
  </si>
  <si>
    <t>Смета №1</t>
  </si>
  <si>
    <t xml:space="preserve">Приложение № 4
к договору № 88-2021/ЗЭК от 12.10.2021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</si>
</sst>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₽"/>
    <numFmt numFmtId="165" formatCode="#,##0.000"/>
    <numFmt numFmtId="166" formatCode="#,##0.000\ _₽"/>
    <numFmt numFmtId="167" formatCode="#,##0.00_р_.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/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7" fontId="3" fillId="0" borderId="2" xfId="0" applyNumberFormat="1" applyFont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7" fontId="3" fillId="3" borderId="0" xfId="0" applyNumberFormat="1" applyFont="1" applyFill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49" fontId="8" fillId="2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right" vertical="top"/>
    </xf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41"/>
  <sheetViews>
    <sheetView tabSelected="1" topLeftCell="A10" zoomScaleNormal="100" workbookViewId="0">
      <selection activeCell="C17" sqref="C17"/>
    </sheetView>
  </sheetViews>
  <sheetFormatPr defaultRowHeight="12.75" x14ac:dyDescent="0.2"/>
  <cols>
    <col min="1" max="1" width="4.140625" style="36" customWidth="1"/>
    <col min="2" max="2" width="20.28515625" style="1" customWidth="1"/>
    <col min="3" max="3" width="59.7109375" style="2" customWidth="1"/>
    <col min="4" max="4" width="14.5703125" style="3" customWidth="1"/>
    <col min="5" max="5" width="12.85546875" style="3" customWidth="1"/>
    <col min="6" max="6" width="13.85546875" style="3" customWidth="1"/>
    <col min="7" max="7" width="12.140625" style="3" customWidth="1"/>
    <col min="8" max="8" width="15.570312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29.25" customHeight="1" x14ac:dyDescent="0.2">
      <c r="A1" s="66" t="s">
        <v>53</v>
      </c>
      <c r="B1" s="66"/>
      <c r="C1" s="66"/>
      <c r="D1" s="66"/>
      <c r="E1" s="66"/>
      <c r="F1" s="66"/>
      <c r="G1" s="66"/>
      <c r="H1" s="66"/>
      <c r="I1" s="66"/>
      <c r="J1" s="66"/>
    </row>
    <row r="2" spans="1:12" ht="15" customHeight="1" x14ac:dyDescent="0.2">
      <c r="A2" s="37"/>
      <c r="B2" s="61" t="s">
        <v>34</v>
      </c>
      <c r="C2" s="62"/>
      <c r="D2" s="63" t="s">
        <v>28</v>
      </c>
      <c r="E2" s="63"/>
      <c r="F2" s="63"/>
      <c r="G2" s="63"/>
      <c r="H2" s="63"/>
      <c r="I2" s="38"/>
      <c r="J2" s="35"/>
    </row>
    <row r="3" spans="1:12" ht="15" customHeight="1" x14ac:dyDescent="0.2">
      <c r="A3" s="37"/>
      <c r="B3" s="64" t="s">
        <v>35</v>
      </c>
      <c r="C3" s="62"/>
      <c r="D3" s="63"/>
      <c r="E3" s="63"/>
      <c r="F3" s="63"/>
      <c r="G3" s="63"/>
      <c r="H3" s="63"/>
      <c r="I3" s="38"/>
      <c r="J3" s="35"/>
    </row>
    <row r="4" spans="1:12" ht="15" customHeight="1" x14ac:dyDescent="0.2">
      <c r="A4" s="37"/>
      <c r="B4" s="64" t="s">
        <v>36</v>
      </c>
      <c r="C4" s="62"/>
      <c r="D4" s="65" t="s">
        <v>24</v>
      </c>
      <c r="E4" s="65"/>
      <c r="F4" s="65"/>
      <c r="G4" s="65"/>
      <c r="H4" s="65"/>
      <c r="I4" s="38"/>
      <c r="J4" s="35"/>
    </row>
    <row r="5" spans="1:12" ht="15" customHeight="1" x14ac:dyDescent="0.2"/>
    <row r="6" spans="1:12" ht="15" customHeight="1" x14ac:dyDescent="0.2">
      <c r="A6" s="69"/>
      <c r="B6" s="69"/>
      <c r="C6" s="70" t="s">
        <v>0</v>
      </c>
      <c r="D6" s="70"/>
      <c r="E6" s="70"/>
      <c r="F6" s="70"/>
      <c r="G6" s="70"/>
      <c r="H6" s="34"/>
    </row>
    <row r="7" spans="1:12" ht="32.25" customHeight="1" x14ac:dyDescent="0.2">
      <c r="B7" s="71" t="s">
        <v>33</v>
      </c>
      <c r="C7" s="71"/>
      <c r="D7" s="71"/>
      <c r="E7" s="71"/>
      <c r="F7" s="71"/>
      <c r="G7" s="71"/>
      <c r="H7" s="71"/>
    </row>
    <row r="8" spans="1:12" ht="15" customHeight="1" x14ac:dyDescent="0.2">
      <c r="A8" s="75" t="s">
        <v>37</v>
      </c>
      <c r="B8" s="75"/>
      <c r="C8" s="75"/>
      <c r="D8" s="75"/>
      <c r="E8" s="75"/>
      <c r="F8" s="75"/>
      <c r="G8" s="75"/>
      <c r="H8" s="75"/>
    </row>
    <row r="9" spans="1:12" ht="15" customHeight="1" x14ac:dyDescent="0.2">
      <c r="A9" s="72" t="s">
        <v>1</v>
      </c>
      <c r="B9" s="73" t="s">
        <v>2</v>
      </c>
      <c r="C9" s="72" t="s">
        <v>3</v>
      </c>
      <c r="D9" s="74" t="s">
        <v>4</v>
      </c>
      <c r="E9" s="74"/>
      <c r="F9" s="74"/>
      <c r="G9" s="74"/>
      <c r="H9" s="72" t="s">
        <v>5</v>
      </c>
      <c r="J9" s="76" t="s">
        <v>6</v>
      </c>
    </row>
    <row r="10" spans="1:12" x14ac:dyDescent="0.2">
      <c r="A10" s="72"/>
      <c r="B10" s="73"/>
      <c r="C10" s="72"/>
      <c r="D10" s="72" t="s">
        <v>7</v>
      </c>
      <c r="E10" s="72" t="s">
        <v>8</v>
      </c>
      <c r="F10" s="72" t="s">
        <v>25</v>
      </c>
      <c r="G10" s="72" t="s">
        <v>9</v>
      </c>
      <c r="H10" s="72"/>
      <c r="J10" s="77"/>
      <c r="L10" s="5"/>
    </row>
    <row r="11" spans="1:12" ht="12" customHeight="1" x14ac:dyDescent="0.2">
      <c r="A11" s="72"/>
      <c r="B11" s="73"/>
      <c r="C11" s="72"/>
      <c r="D11" s="72"/>
      <c r="E11" s="72"/>
      <c r="F11" s="72"/>
      <c r="G11" s="72"/>
      <c r="H11" s="72"/>
      <c r="J11" s="77"/>
      <c r="L11" s="5"/>
    </row>
    <row r="12" spans="1:12" ht="4.5" customHeight="1" x14ac:dyDescent="0.2">
      <c r="A12" s="72"/>
      <c r="B12" s="73"/>
      <c r="C12" s="72"/>
      <c r="D12" s="72"/>
      <c r="E12" s="72"/>
      <c r="F12" s="72"/>
      <c r="G12" s="72"/>
      <c r="H12" s="72"/>
      <c r="J12" s="78"/>
      <c r="L12" s="5"/>
    </row>
    <row r="13" spans="1:12" ht="13.5" customHeight="1" x14ac:dyDescent="0.2">
      <c r="A13" s="12">
        <v>1</v>
      </c>
      <c r="B13" s="6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J13" s="7"/>
      <c r="L13" s="5"/>
    </row>
    <row r="14" spans="1:12" ht="16.5" customHeight="1" x14ac:dyDescent="0.2">
      <c r="A14" s="12"/>
      <c r="B14" s="67" t="s">
        <v>31</v>
      </c>
      <c r="C14" s="68"/>
      <c r="D14" s="8"/>
      <c r="E14" s="8"/>
      <c r="F14" s="8"/>
      <c r="G14" s="8"/>
      <c r="H14" s="8"/>
      <c r="I14" s="9"/>
      <c r="J14" s="9"/>
      <c r="L14" s="10"/>
    </row>
    <row r="15" spans="1:12" ht="16.5" customHeight="1" x14ac:dyDescent="0.2">
      <c r="A15" s="12">
        <v>1</v>
      </c>
      <c r="B15" s="11" t="s">
        <v>26</v>
      </c>
      <c r="C15" s="39" t="s">
        <v>38</v>
      </c>
      <c r="D15" s="46">
        <f>276508+65147</f>
        <v>341655</v>
      </c>
      <c r="E15" s="46">
        <v>6205719</v>
      </c>
      <c r="F15" s="46">
        <v>0</v>
      </c>
      <c r="G15" s="46">
        <v>0</v>
      </c>
      <c r="H15" s="47">
        <f t="shared" ref="H15" si="0">D15+E15+F15+G15</f>
        <v>6547374</v>
      </c>
      <c r="I15" s="9"/>
      <c r="J15" s="9"/>
      <c r="L15" s="10"/>
    </row>
    <row r="16" spans="1:12" ht="16.5" customHeight="1" x14ac:dyDescent="0.2">
      <c r="A16" s="12">
        <v>2</v>
      </c>
      <c r="B16" s="11" t="s">
        <v>41</v>
      </c>
      <c r="C16" s="39" t="s">
        <v>39</v>
      </c>
      <c r="D16" s="46">
        <f>40610+11089</f>
        <v>51699</v>
      </c>
      <c r="E16" s="46">
        <v>3928808</v>
      </c>
      <c r="F16" s="46">
        <v>0</v>
      </c>
      <c r="G16" s="46">
        <v>0</v>
      </c>
      <c r="H16" s="47">
        <f t="shared" ref="H16" si="1">D16+E16+F16+G16</f>
        <v>3980507</v>
      </c>
      <c r="I16" s="9"/>
      <c r="J16" s="9"/>
      <c r="L16" s="10"/>
    </row>
    <row r="17" spans="1:12" ht="16.5" customHeight="1" x14ac:dyDescent="0.2">
      <c r="A17" s="12">
        <v>3</v>
      </c>
      <c r="B17" s="11" t="s">
        <v>42</v>
      </c>
      <c r="C17" s="39" t="s">
        <v>40</v>
      </c>
      <c r="D17" s="46">
        <f>444634+6935+35618</f>
        <v>487187</v>
      </c>
      <c r="E17" s="46">
        <v>676539</v>
      </c>
      <c r="F17" s="46">
        <v>26232727</v>
      </c>
      <c r="G17" s="46">
        <v>0</v>
      </c>
      <c r="H17" s="47">
        <f t="shared" ref="H17" si="2">D17+E17+F17+G17</f>
        <v>27396453</v>
      </c>
      <c r="I17" s="9"/>
      <c r="J17" s="9"/>
      <c r="L17" s="10"/>
    </row>
    <row r="18" spans="1:12" ht="16.5" customHeight="1" x14ac:dyDescent="0.2">
      <c r="A18" s="12"/>
      <c r="B18" s="13"/>
      <c r="C18" s="14" t="s">
        <v>27</v>
      </c>
      <c r="D18" s="52">
        <f>SUM(D15:D17)</f>
        <v>880541</v>
      </c>
      <c r="E18" s="52">
        <f>SUM(E15:E17)</f>
        <v>10811066</v>
      </c>
      <c r="F18" s="52">
        <f>SUM(F15:F17)</f>
        <v>26232727</v>
      </c>
      <c r="G18" s="53">
        <f>SUM(G15:G17)</f>
        <v>0</v>
      </c>
      <c r="H18" s="48">
        <f>SUM(H15:H17)</f>
        <v>37924334</v>
      </c>
      <c r="I18" s="9"/>
      <c r="J18" s="9"/>
      <c r="L18" s="10"/>
    </row>
    <row r="19" spans="1:12" ht="16.5" customHeight="1" x14ac:dyDescent="0.2">
      <c r="A19" s="15"/>
      <c r="B19" s="13"/>
      <c r="C19" s="16" t="s">
        <v>10</v>
      </c>
      <c r="D19" s="48">
        <f>D18</f>
        <v>880541</v>
      </c>
      <c r="E19" s="48">
        <f>E18</f>
        <v>10811066</v>
      </c>
      <c r="F19" s="48">
        <f>F18</f>
        <v>26232727</v>
      </c>
      <c r="G19" s="48">
        <f>G18</f>
        <v>0</v>
      </c>
      <c r="H19" s="48">
        <f>H18</f>
        <v>37924334</v>
      </c>
      <c r="I19" s="17" t="e">
        <f>#REF!+#REF!+#REF!</f>
        <v>#REF!</v>
      </c>
      <c r="J19" s="17" t="e">
        <f>#REF!+#REF!+#REF!</f>
        <v>#REF!</v>
      </c>
    </row>
    <row r="20" spans="1:12" ht="16.5" customHeight="1" x14ac:dyDescent="0.2">
      <c r="A20" s="12"/>
      <c r="B20" s="18"/>
      <c r="C20" s="19" t="s">
        <v>11</v>
      </c>
      <c r="D20" s="47"/>
      <c r="E20" s="47"/>
      <c r="F20" s="47"/>
      <c r="G20" s="47"/>
      <c r="H20" s="47"/>
      <c r="J20" s="22"/>
      <c r="L20" s="5"/>
    </row>
    <row r="21" spans="1:12" ht="24" customHeight="1" x14ac:dyDescent="0.2">
      <c r="A21" s="12">
        <v>4</v>
      </c>
      <c r="B21" s="41" t="s">
        <v>49</v>
      </c>
      <c r="C21" s="24" t="s">
        <v>48</v>
      </c>
      <c r="D21" s="46">
        <f>D19*0.025</f>
        <v>22013.525000000001</v>
      </c>
      <c r="E21" s="46">
        <f>E19*0.025</f>
        <v>270276.65000000002</v>
      </c>
      <c r="F21" s="46">
        <v>0</v>
      </c>
      <c r="G21" s="46">
        <f>G19*0.039</f>
        <v>0</v>
      </c>
      <c r="H21" s="46">
        <f>SUM(D21:G21)</f>
        <v>292290.17500000005</v>
      </c>
      <c r="J21" s="22"/>
      <c r="L21" s="5"/>
    </row>
    <row r="22" spans="1:12" ht="15" customHeight="1" x14ac:dyDescent="0.2">
      <c r="A22" s="12"/>
      <c r="B22" s="11"/>
      <c r="C22" s="21" t="s">
        <v>12</v>
      </c>
      <c r="D22" s="47">
        <f>D21</f>
        <v>22013.525000000001</v>
      </c>
      <c r="E22" s="47">
        <f>E21</f>
        <v>270276.65000000002</v>
      </c>
      <c r="F22" s="47">
        <f>F21</f>
        <v>0</v>
      </c>
      <c r="G22" s="47">
        <f>G21</f>
        <v>0</v>
      </c>
      <c r="H22" s="47">
        <f>H21</f>
        <v>292290.17500000005</v>
      </c>
      <c r="J22" s="22"/>
      <c r="L22" s="5"/>
    </row>
    <row r="23" spans="1:12" ht="15" customHeight="1" x14ac:dyDescent="0.2">
      <c r="A23" s="12"/>
      <c r="B23" s="11"/>
      <c r="C23" s="21" t="s">
        <v>13</v>
      </c>
      <c r="D23" s="47">
        <f>D19+D22</f>
        <v>902554.52500000002</v>
      </c>
      <c r="E23" s="47">
        <f>E19+E22</f>
        <v>11081342.65</v>
      </c>
      <c r="F23" s="47">
        <f>F19+F22</f>
        <v>26232727</v>
      </c>
      <c r="G23" s="47">
        <f>G19+G22</f>
        <v>0</v>
      </c>
      <c r="H23" s="47">
        <f>H19+H22</f>
        <v>38216624.174999997</v>
      </c>
      <c r="J23" s="22"/>
      <c r="L23" s="5"/>
    </row>
    <row r="24" spans="1:12" ht="15" customHeight="1" x14ac:dyDescent="0.2">
      <c r="A24" s="12"/>
      <c r="B24" s="11"/>
      <c r="C24" s="19" t="s">
        <v>14</v>
      </c>
      <c r="D24" s="46"/>
      <c r="E24" s="46"/>
      <c r="F24" s="46"/>
      <c r="G24" s="46"/>
      <c r="H24" s="46"/>
      <c r="J24" s="22"/>
      <c r="L24" s="5"/>
    </row>
    <row r="25" spans="1:12" ht="15" customHeight="1" x14ac:dyDescent="0.2">
      <c r="A25" s="12">
        <v>5</v>
      </c>
      <c r="B25" s="13" t="s">
        <v>15</v>
      </c>
      <c r="C25" s="39" t="s">
        <v>43</v>
      </c>
      <c r="D25" s="54">
        <v>0</v>
      </c>
      <c r="E25" s="54">
        <v>0</v>
      </c>
      <c r="F25" s="54">
        <v>0</v>
      </c>
      <c r="G25" s="55">
        <v>573924</v>
      </c>
      <c r="H25" s="48">
        <f t="shared" ref="H25" si="3">G25</f>
        <v>573924</v>
      </c>
      <c r="J25" s="22"/>
      <c r="L25" s="5"/>
    </row>
    <row r="26" spans="1:12" ht="30.75" customHeight="1" x14ac:dyDescent="0.2">
      <c r="A26" s="12">
        <v>6</v>
      </c>
      <c r="B26" s="41" t="s">
        <v>32</v>
      </c>
      <c r="C26" s="25" t="s">
        <v>16</v>
      </c>
      <c r="D26" s="46">
        <f>D23*0.00756</f>
        <v>6823.3122089999997</v>
      </c>
      <c r="E26" s="46">
        <f>E23*0.00756</f>
        <v>83774.950433999998</v>
      </c>
      <c r="F26" s="46">
        <v>0</v>
      </c>
      <c r="G26" s="46">
        <f>G23*0.00756</f>
        <v>0</v>
      </c>
      <c r="H26" s="47">
        <f>D26+E26</f>
        <v>90598.262642999995</v>
      </c>
      <c r="I26" s="26" t="e">
        <f>(#REF!+I21)*0.00756</f>
        <v>#REF!</v>
      </c>
      <c r="J26" s="26"/>
      <c r="L26" s="5"/>
    </row>
    <row r="27" spans="1:12" ht="15" customHeight="1" x14ac:dyDescent="0.2">
      <c r="A27" s="12"/>
      <c r="B27" s="11"/>
      <c r="C27" s="21" t="s">
        <v>17</v>
      </c>
      <c r="D27" s="47">
        <f>SUM(D25:D26)</f>
        <v>6823.3122089999997</v>
      </c>
      <c r="E27" s="47">
        <f>SUM(E25:E26)</f>
        <v>83774.950433999998</v>
      </c>
      <c r="F27" s="47">
        <f>SUM(F25:F26)</f>
        <v>0</v>
      </c>
      <c r="G27" s="47">
        <f>SUM(G25:G26)</f>
        <v>573924</v>
      </c>
      <c r="H27" s="47">
        <f>SUM(H25:H26)</f>
        <v>664522.26264299999</v>
      </c>
      <c r="I27" s="17" t="e">
        <f>I21+I26</f>
        <v>#REF!</v>
      </c>
      <c r="J27" s="17">
        <f>J21+J26</f>
        <v>0</v>
      </c>
      <c r="L27" s="5"/>
    </row>
    <row r="28" spans="1:12" ht="15" customHeight="1" x14ac:dyDescent="0.2">
      <c r="A28" s="12"/>
      <c r="B28" s="27"/>
      <c r="C28" s="21" t="s">
        <v>18</v>
      </c>
      <c r="D28" s="47">
        <f>D23+D27</f>
        <v>909377.83720900002</v>
      </c>
      <c r="E28" s="47">
        <f>E23+E27</f>
        <v>11165117.600434</v>
      </c>
      <c r="F28" s="47">
        <f>F23+F27</f>
        <v>26232727</v>
      </c>
      <c r="G28" s="47">
        <f>G23+G27</f>
        <v>573924</v>
      </c>
      <c r="H28" s="47">
        <f>H23+H27</f>
        <v>38881146.437642999</v>
      </c>
      <c r="I28" s="17" t="e">
        <f>#REF!+I27</f>
        <v>#REF!</v>
      </c>
      <c r="J28" s="17" t="e">
        <f>#REF!+J27</f>
        <v>#REF!</v>
      </c>
      <c r="L28" s="5"/>
    </row>
    <row r="29" spans="1:12" ht="133.5" customHeight="1" x14ac:dyDescent="0.2">
      <c r="A29" s="12"/>
      <c r="B29" s="11"/>
      <c r="C29" s="51" t="s">
        <v>50</v>
      </c>
      <c r="D29" s="46"/>
      <c r="E29" s="46"/>
      <c r="F29" s="46"/>
      <c r="G29" s="46"/>
      <c r="H29" s="46"/>
      <c r="I29" s="20"/>
      <c r="J29" s="20"/>
      <c r="L29" s="5"/>
    </row>
    <row r="30" spans="1:12" ht="15.75" customHeight="1" x14ac:dyDescent="0.2">
      <c r="A30" s="12">
        <v>7</v>
      </c>
      <c r="B30" s="23" t="s">
        <v>52</v>
      </c>
      <c r="C30" s="25" t="s">
        <v>51</v>
      </c>
      <c r="D30" s="46">
        <v>0</v>
      </c>
      <c r="E30" s="46">
        <v>0</v>
      </c>
      <c r="F30" s="46">
        <v>0</v>
      </c>
      <c r="G30" s="46">
        <v>1745193.3</v>
      </c>
      <c r="H30" s="46">
        <f>SUM(D30:G30)</f>
        <v>1745193.3</v>
      </c>
      <c r="I30" s="20"/>
      <c r="J30" s="20"/>
      <c r="L30" s="5"/>
    </row>
    <row r="31" spans="1:12" ht="15.75" customHeight="1" x14ac:dyDescent="0.2">
      <c r="A31" s="12"/>
      <c r="B31" s="11"/>
      <c r="C31" s="21" t="s">
        <v>29</v>
      </c>
      <c r="D31" s="47">
        <f>SUM(D30:D30)</f>
        <v>0</v>
      </c>
      <c r="E31" s="47">
        <f>SUM(E30:E30)</f>
        <v>0</v>
      </c>
      <c r="F31" s="47">
        <f>SUM(F30:F30)</f>
        <v>0</v>
      </c>
      <c r="G31" s="47">
        <f>SUM(G30:G30)</f>
        <v>1745193.3</v>
      </c>
      <c r="H31" s="47">
        <f>SUM(D31:G31)</f>
        <v>1745193.3</v>
      </c>
      <c r="I31" s="20"/>
      <c r="J31" s="20"/>
      <c r="L31" s="5"/>
    </row>
    <row r="32" spans="1:12" ht="15.75" customHeight="1" x14ac:dyDescent="0.2">
      <c r="A32" s="12"/>
      <c r="B32" s="27"/>
      <c r="C32" s="21" t="s">
        <v>30</v>
      </c>
      <c r="D32" s="47">
        <f>D28+D31</f>
        <v>909377.83720900002</v>
      </c>
      <c r="E32" s="47">
        <f>E28+E31</f>
        <v>11165117.600434</v>
      </c>
      <c r="F32" s="47">
        <f>F28+F31</f>
        <v>26232727</v>
      </c>
      <c r="G32" s="47">
        <f>G28+G31</f>
        <v>2319117.2999999998</v>
      </c>
      <c r="H32" s="47">
        <f>H28+H31</f>
        <v>40626339.737642996</v>
      </c>
      <c r="I32" s="20"/>
      <c r="J32" s="20"/>
      <c r="L32" s="5"/>
    </row>
    <row r="33" spans="1:9" ht="15.75" customHeight="1" x14ac:dyDescent="0.2">
      <c r="A33" s="12">
        <v>8</v>
      </c>
      <c r="B33" s="23" t="s">
        <v>19</v>
      </c>
      <c r="C33" s="28" t="s">
        <v>23</v>
      </c>
      <c r="D33" s="46">
        <f>D32*0.03</f>
        <v>27281.335116269998</v>
      </c>
      <c r="E33" s="46">
        <f>E32*0.03</f>
        <v>334953.52801302</v>
      </c>
      <c r="F33" s="46">
        <f>F32*0.03</f>
        <v>786981.80999999994</v>
      </c>
      <c r="G33" s="46">
        <f>G32*0.03</f>
        <v>69573.518999999986</v>
      </c>
      <c r="H33" s="46">
        <f>H32*0.03</f>
        <v>1218790.1921292897</v>
      </c>
    </row>
    <row r="34" spans="1:9" ht="15.75" customHeight="1" x14ac:dyDescent="0.2">
      <c r="A34" s="12"/>
      <c r="B34" s="13"/>
      <c r="C34" s="16" t="s">
        <v>20</v>
      </c>
      <c r="D34" s="48">
        <v>936659.17</v>
      </c>
      <c r="E34" s="48">
        <v>11500071.130000001</v>
      </c>
      <c r="F34" s="48">
        <v>27019708.809999999</v>
      </c>
      <c r="G34" s="48">
        <v>2388690.8199999998</v>
      </c>
      <c r="H34" s="48">
        <v>41845129.93</v>
      </c>
    </row>
    <row r="35" spans="1:9" ht="15.75" customHeight="1" x14ac:dyDescent="0.2">
      <c r="A35" s="29"/>
      <c r="B35" s="30"/>
      <c r="C35" s="31" t="s">
        <v>21</v>
      </c>
      <c r="D35" s="49">
        <f>D34*0.2</f>
        <v>187331.83400000003</v>
      </c>
      <c r="E35" s="49">
        <f>E34*0.2</f>
        <v>2300014.2260000003</v>
      </c>
      <c r="F35" s="49">
        <f>F34*0.2</f>
        <v>5403941.7620000001</v>
      </c>
      <c r="G35" s="49">
        <f>G34*0.2</f>
        <v>477738.16399999999</v>
      </c>
      <c r="H35" s="49">
        <f>H34*0.2</f>
        <v>8369025.9860000005</v>
      </c>
    </row>
    <row r="36" spans="1:9" ht="15.75" customHeight="1" x14ac:dyDescent="0.2">
      <c r="A36" s="29"/>
      <c r="B36" s="32"/>
      <c r="C36" s="33" t="s">
        <v>22</v>
      </c>
      <c r="D36" s="50">
        <f>D34+D35</f>
        <v>1123991.0040000002</v>
      </c>
      <c r="E36" s="50">
        <f>E34+E35</f>
        <v>13800085.356000001</v>
      </c>
      <c r="F36" s="50">
        <f>F34+F35</f>
        <v>32423650.571999997</v>
      </c>
      <c r="G36" s="50">
        <f>G34+G35</f>
        <v>2866428.9839999997</v>
      </c>
      <c r="H36" s="50">
        <f>H34+H35</f>
        <v>50214155.916000001</v>
      </c>
    </row>
    <row r="37" spans="1:9" x14ac:dyDescent="0.2">
      <c r="E37" s="40"/>
    </row>
    <row r="38" spans="1:9" x14ac:dyDescent="0.2">
      <c r="E38" s="56">
        <f>D34+E34</f>
        <v>12436730.300000001</v>
      </c>
      <c r="H38" s="40"/>
    </row>
    <row r="39" spans="1:9" x14ac:dyDescent="0.2">
      <c r="B39" s="42" t="s">
        <v>44</v>
      </c>
      <c r="C39" s="43"/>
      <c r="D39" s="43" t="s">
        <v>45</v>
      </c>
      <c r="E39" s="44"/>
      <c r="F39" s="45"/>
      <c r="G39" s="45"/>
      <c r="H39" s="45"/>
      <c r="I39" s="35"/>
    </row>
    <row r="40" spans="1:9" x14ac:dyDescent="0.2">
      <c r="B40" s="57" t="s">
        <v>46</v>
      </c>
      <c r="C40" s="58"/>
      <c r="D40" s="59" t="s">
        <v>47</v>
      </c>
      <c r="E40" s="60"/>
      <c r="F40" s="60"/>
      <c r="G40" s="60"/>
      <c r="H40" s="60"/>
      <c r="I40" s="60"/>
    </row>
    <row r="41" spans="1:9" x14ac:dyDescent="0.2">
      <c r="B41" s="58"/>
      <c r="C41" s="58"/>
      <c r="D41" s="60"/>
      <c r="E41" s="60"/>
      <c r="F41" s="60"/>
      <c r="G41" s="60"/>
      <c r="H41" s="60"/>
      <c r="I41" s="60"/>
    </row>
  </sheetData>
  <mergeCells count="23">
    <mergeCell ref="A1:J1"/>
    <mergeCell ref="B14:C14"/>
    <mergeCell ref="A6:B6"/>
    <mergeCell ref="C6:G6"/>
    <mergeCell ref="B7:H7"/>
    <mergeCell ref="A9:A12"/>
    <mergeCell ref="B9:B12"/>
    <mergeCell ref="C9:C12"/>
    <mergeCell ref="D9:G9"/>
    <mergeCell ref="H9:H12"/>
    <mergeCell ref="A8:H8"/>
    <mergeCell ref="J9:J12"/>
    <mergeCell ref="D10:D12"/>
    <mergeCell ref="E10:E12"/>
    <mergeCell ref="F10:F12"/>
    <mergeCell ref="G10:G12"/>
    <mergeCell ref="B40:C41"/>
    <mergeCell ref="D40:I41"/>
    <mergeCell ref="B2:C2"/>
    <mergeCell ref="D2:H3"/>
    <mergeCell ref="B3:C3"/>
    <mergeCell ref="B4:C4"/>
    <mergeCell ref="D4:H4"/>
  </mergeCells>
  <pageMargins left="0.23622047244094491" right="0.23622047244094491" top="0.35433070866141736" bottom="0.19685039370078741" header="0.11811023622047245" footer="0.11811023622047245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2023-02-12T13:26:17Z</cp:lastPrinted>
  <dcterms:created xsi:type="dcterms:W3CDTF">2020-06-26T10:12:41Z</dcterms:created>
  <dcterms:modified xsi:type="dcterms:W3CDTF">2023-02-12T15:01:14Z</dcterms:modified>
</cp:coreProperties>
</file>