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M 22-22\"/>
    </mc:Choice>
  </mc:AlternateContent>
  <xr:revisionPtr revIDLastSave="0" documentId="13_ncr:1_{D0DB73B0-6EB3-4907-B9E9-F38A38664664}" xr6:coauthVersionLast="47" xr6:coauthVersionMax="47" xr10:uidLastSave="{00000000-0000-0000-0000-000000000000}"/>
  <bookViews>
    <workbookView xWindow="16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J32" i="102" l="1"/>
  <c r="J31" i="102"/>
  <c r="L9" i="101"/>
  <c r="AC32" i="102"/>
  <c r="F32" i="102" s="1"/>
  <c r="AC31" i="102"/>
  <c r="F31" i="102" s="1"/>
  <c r="L23" i="101" l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AB22" i="102" l="1"/>
  <c r="F25" i="102"/>
  <c r="F23" i="102"/>
  <c r="I22" i="102"/>
  <c r="I23" i="102" l="1"/>
  <c r="F34" i="102"/>
  <c r="J34" i="102"/>
</calcChain>
</file>

<file path=xl/sharedStrings.xml><?xml version="1.0" encoding="utf-8"?>
<sst xmlns="http://schemas.openxmlformats.org/spreadsheetml/2006/main" count="1113" uniqueCount="261">
  <si>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</si>
  <si>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</si>
  <si>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</si>
  <si>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</si>
  <si>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</si>
  <si>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</si>
  <si>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</si>
  <si>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</si>
  <si>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</si>
  <si>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</si>
  <si>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</si>
  <si>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</si>
  <si>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</si>
  <si>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</si>
  <si>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</si>
  <si>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</si>
  <si>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</si>
  <si>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</si>
  <si>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</si>
  <si>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</si>
  <si>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</si>
  <si>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</si>
  <si>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</si>
  <si>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</si>
  <si>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</si>
  <si>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</si>
  <si>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</si>
  <si>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</si>
  <si>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</si>
  <si>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</si>
  <si>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</si>
  <si>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</si>
  <si>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</si>
  <si>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</si>
  <si>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</si>
  <si>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</si>
  <si>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</si>
  <si>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</si>
  <si>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</si>
  <si>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</si>
  <si>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</si>
  <si>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</si>
  <si>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</si>
  <si>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</si>
  <si>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</si>
  <si>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</si>
  <si>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</si>
  <si>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</si>
  <si>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</si>
  <si>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</si>
  <si>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</si>
  <si>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</si>
  <si>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</si>
  <si>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</si>
  <si>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</si>
  <si>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</si>
  <si>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</si>
  <si>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</si>
  <si>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</si>
  <si>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</si>
  <si>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</si>
  <si>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</si>
  <si>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</si>
  <si>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</si>
  <si>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</si>
  <si>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</si>
  <si>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</si>
  <si>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</si>
  <si>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</si>
  <si>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</si>
  <si>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</si>
  <si>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</si>
  <si>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</si>
  <si>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</si>
  <si>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</si>
  <si>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</si>
  <si>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</si>
  <si>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</si>
  <si>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</si>
  <si>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</si>
  <si>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</si>
  <si>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</si>
  <si>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</si>
  <si>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</si>
  <si>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</si>
  <si>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</si>
  <si>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</si>
  <si>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</si>
  <si>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</si>
  <si>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</si>
  <si>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</si>
  <si>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</si>
  <si>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</si>
  <si>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</si>
  <si>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</si>
  <si>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</si>
  <si>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</si>
  <si>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</si>
  <si>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</si>
  <si>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</si>
  <si>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</si>
  <si>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</si>
  <si>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</si>
  <si>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</si>
  <si>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</si>
  <si>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</si>
  <si>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</si>
  <si>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</si>
  <si>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</si>
  <si>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</si>
  <si>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</si>
  <si>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</si>
  <si>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</si>
  <si>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</si>
  <si>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</si>
  <si>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</si>
  <si>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</si>
  <si>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</si>
  <si>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</si>
  <si>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</si>
  <si>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</si>
  <si>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</si>
  <si>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</si>
  <si>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</si>
  <si>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</si>
  <si>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</si>
  <si>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</si>
  <si>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</si>
  <si>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</si>
  <si>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</si>
  <si>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</si>
  <si>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</si>
  <si>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</si>
  <si>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</si>
  <si>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</si>
  <si>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</si>
  <si>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</si>
  <si>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</si>
  <si>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</si>
  <si>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</si>
  <si>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</si>
  <si>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</si>
  <si>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</si>
  <si>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</si>
  <si>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</si>
  <si>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</si>
  <si>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</si>
  <si>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</si>
  <si>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</si>
  <si>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</si>
  <si>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</si>
  <si>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</si>
  <si>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</si>
  <si>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</si>
  <si>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</si>
  <si>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</si>
  <si>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</si>
  <si>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</si>
  <si>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</si>
  <si>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</si>
  <si>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</si>
  <si>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</si>
  <si>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</si>
  <si>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</si>
  <si>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</si>
  <si>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</si>
  <si>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</si>
  <si>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</si>
  <si>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</si>
  <si>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</si>
  <si>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</si>
  <si>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</si>
  <si>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</si>
  <si>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</si>
  <si>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</si>
  <si>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</si>
  <si>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</si>
  <si>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</si>
  <si>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</si>
  <si>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</si>
  <si>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</si>
  <si>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</si>
  <si>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</si>
  <si>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</si>
  <si>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</si>
  <si>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</si>
  <si>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</si>
  <si>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</si>
  <si>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</si>
  <si>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</si>
  <si>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</si>
  <si>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</si>
  <si>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</si>
  <si>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</si>
  <si>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</si>
  <si>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</si>
  <si>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</si>
  <si>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</si>
  <si>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</si>
  <si>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</si>
  <si>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</si>
  <si>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</si>
  <si>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</si>
  <si>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</si>
  <si>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</si>
  <si>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</si>
  <si>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</si>
  <si>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</si>
  <si>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</si>
  <si>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</si>
  <si>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</si>
  <si>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</si>
  <si>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</si>
  <si>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</si>
  <si>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</si>
  <si>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</si>
  <si>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</si>
  <si>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</si>
  <si>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</si>
  <si>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</si>
  <si>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</si>
  <si>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</si>
  <si>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</si>
  <si>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</si>
  <si>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</si>
  <si>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</si>
  <si>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</si>
  <si>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</si>
  <si>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</si>
  <si>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</si>
  <si>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</si>
  <si>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</si>
  <si>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</si>
  <si>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</si>
  <si>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</si>
  <si>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</si>
  <si>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</si>
  <si>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</si>
  <si>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</si>
  <si>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</si>
  <si>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</si>
  <si>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</si>
  <si>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</si>
  <si>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</si>
  <si>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</si>
  <si>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</si>
  <si>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ТМ 15/0,4 кВ 630 кВА</t>
  </si>
  <si>
    <t>Т5-17-1</t>
  </si>
  <si>
    <t>КТП киоскового типа</t>
  </si>
  <si>
    <t>Год раскрытия информации: 2023год</t>
  </si>
  <si>
    <t>Утвержденные плановые значения показателей приведены в соответствии приказом СГРЦТ Калининградской области № 66/02э/22 от 10.10.2022</t>
  </si>
  <si>
    <t xml:space="preserve">Э3-09-2 </t>
  </si>
  <si>
    <t>АПВПу2г    3*(1*240/50) 10кВ (3 жил, 240 мм2 алюминий)</t>
  </si>
  <si>
    <t>ТМ 6/0,4 кВ 1600 кВА</t>
  </si>
  <si>
    <t>Т5-22-1</t>
  </si>
  <si>
    <t xml:space="preserve">Э3-11-2 </t>
  </si>
  <si>
    <t>П6-08</t>
  </si>
  <si>
    <t>К-1-08-1</t>
  </si>
  <si>
    <t>Наименование инвестиционного проекта:Электроснабжение объекта Строительство электроснабжения складского корпуса Театра оперы и балета ул. Ялтинская 66</t>
  </si>
  <si>
    <t>Идентификатор инвестиционного проекта:M_22-22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</si>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</sst>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2" fontId="29" fillId="0" borderId="1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1" xfId="0" applyNumberFormat="1" applyFont="1" applyFill="1" applyBorder="1" applyAlignment="1">
      <alignment horizontal="center" vertical="center" wrapText="1"/>
    </xf>
    <xf numFmtId="4" fontId="4" fillId="24" borderId="13" xfId="0" applyNumberFormat="1" applyFont="1" applyFill="1" applyBorder="1" applyAlignment="1">
      <alignment horizontal="center" vertical="center" wrapText="1"/>
    </xf>
    <xf numFmtId="4" fontId="4" fillId="24" borderId="12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3\2023%20_&#1082;&#1086;&#1088;%20&#1048;&#1055;&#1056;\&#1087;&#1072;&#1089;&#1087;&#1086;&#1088;&#1090;&#1072;,&#1082;&#1072;&#1088;&#1090;&#1099;,&#1092;%2020,%20&#1089;&#1090;-&#1089;&#1090;&#1080;\M%2022-22\M%2022-22_&#1087;&#1072;&#1089;&#1087;&#1086;&#1088;&#1090;_&#1082;&#1072;&#1088;&#1090;&#1072;\M%2022-22_%20&#1087;&#1072;&#1089;&#1087;&#1086;&#1088;&#1090;.xlsx" TargetMode="External"/><Relationship Id="rId1" Type="http://schemas.openxmlformats.org/officeDocument/2006/relationships/externalLinkPath" Target="M%2022-22_&#1087;&#1072;&#1089;&#1087;&#1086;&#1088;&#1090;_&#1082;&#1072;&#1088;&#1090;&#1072;/M%2022-22_%20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>
        <row r="27">
          <cell r="R27">
            <v>3.2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4">
          <cell r="R24">
            <v>2.8000000000000001E-2</v>
          </cell>
          <cell r="V24">
            <v>50.186155915999997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F20" sqref="F20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02" t="s">
        <v>54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52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249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250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154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190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60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47</v>
      </c>
      <c r="D17" s="113"/>
      <c r="E17" s="113"/>
      <c r="F17" s="113"/>
      <c r="G17" s="113"/>
      <c r="H17" s="113"/>
      <c r="I17" s="113"/>
      <c r="J17" s="113"/>
      <c r="K17" s="113" t="s">
        <v>48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239</v>
      </c>
      <c r="D18" s="115"/>
      <c r="E18" s="115"/>
      <c r="F18" s="115"/>
      <c r="G18" s="115"/>
      <c r="H18" s="115"/>
      <c r="I18" s="115"/>
      <c r="J18" s="116"/>
      <c r="K18" s="114" t="s">
        <v>239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121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121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47</v>
      </c>
      <c r="D3" s="113"/>
      <c r="E3" s="113"/>
      <c r="F3" s="113"/>
      <c r="G3" s="113"/>
      <c r="H3" s="113"/>
      <c r="I3" s="113"/>
      <c r="J3" s="113" t="s">
        <v>48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121</v>
      </c>
      <c r="H5" s="112"/>
      <c r="I5" s="112"/>
      <c r="J5" s="112" t="s">
        <v>13</v>
      </c>
      <c r="K5" s="112"/>
      <c r="L5" s="112"/>
      <c r="M5" s="112"/>
      <c r="N5" s="112" t="s">
        <v>121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80" zoomScaleNormal="70" zoomScaleSheetLayoutView="80" workbookViewId="0">
      <pane xSplit="2" ySplit="6" topLeftCell="E10" activePane="bottomRight" state="frozen"/>
      <selection pane="topRight" activeCell="C1" sqref="C1"/>
      <selection pane="bottomLeft" activeCell="A7" sqref="A7"/>
      <selection pane="bottomRight" activeCell="N16" sqref="N16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47</v>
      </c>
      <c r="D2" s="113"/>
      <c r="E2" s="113"/>
      <c r="F2" s="113"/>
      <c r="G2" s="113"/>
      <c r="H2" s="113"/>
      <c r="I2" s="113"/>
      <c r="J2" s="92"/>
      <c r="K2" s="92"/>
      <c r="L2" s="113" t="s">
        <v>229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201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121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121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232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246</v>
      </c>
      <c r="N9" s="50">
        <v>2</v>
      </c>
      <c r="O9" s="50" t="s">
        <v>20</v>
      </c>
      <c r="P9" s="14" t="s">
        <v>247</v>
      </c>
      <c r="Q9" s="3">
        <v>532</v>
      </c>
      <c r="R9" s="9">
        <f t="shared" si="0"/>
        <v>1064</v>
      </c>
      <c r="S9" s="93">
        <v>1.05</v>
      </c>
      <c r="T9" s="9">
        <f>R9*S9</f>
        <v>1117.2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6</v>
      </c>
      <c r="M10" s="50" t="s">
        <v>253</v>
      </c>
      <c r="N10" s="50">
        <v>2</v>
      </c>
      <c r="O10" s="50" t="s">
        <v>20</v>
      </c>
      <c r="P10" s="14" t="s">
        <v>254</v>
      </c>
      <c r="Q10" s="3">
        <v>1761</v>
      </c>
      <c r="R10" s="9">
        <f t="shared" si="0"/>
        <v>3522</v>
      </c>
      <c r="S10" s="93">
        <v>1.05</v>
      </c>
      <c r="T10" s="9">
        <f>R10*S10</f>
        <v>3698.1000000000004</v>
      </c>
    </row>
    <row r="11" spans="1:20" s="17" customFormat="1" ht="39.75" customHeight="1" x14ac:dyDescent="0.25">
      <c r="A11" s="54" t="s">
        <v>219</v>
      </c>
      <c r="B11" s="13" t="s">
        <v>233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6</v>
      </c>
      <c r="M11" s="50" t="s">
        <v>248</v>
      </c>
      <c r="N11" s="50">
        <v>0</v>
      </c>
      <c r="O11" s="50" t="s">
        <v>20</v>
      </c>
      <c r="P11" s="14" t="s">
        <v>251</v>
      </c>
      <c r="Q11" s="3">
        <v>3232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235</v>
      </c>
      <c r="B12" s="13" t="s">
        <v>233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6</v>
      </c>
      <c r="M12" s="50" t="s">
        <v>234</v>
      </c>
      <c r="N12" s="50">
        <v>1</v>
      </c>
      <c r="O12" s="50" t="s">
        <v>20</v>
      </c>
      <c r="P12" s="14" t="s">
        <v>255</v>
      </c>
      <c r="Q12" s="3">
        <v>9616</v>
      </c>
      <c r="R12" s="9">
        <f t="shared" si="0"/>
        <v>9616</v>
      </c>
      <c r="S12" s="93">
        <v>1.05</v>
      </c>
      <c r="T12" s="9">
        <f t="shared" si="1"/>
        <v>10096.800000000001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256</v>
      </c>
      <c r="Q13" s="11">
        <v>1500</v>
      </c>
      <c r="R13" s="9">
        <f t="shared" si="0"/>
        <v>1500</v>
      </c>
      <c r="S13" s="9">
        <v>1</v>
      </c>
      <c r="T13" s="9">
        <f t="shared" ref="T13" si="2">R13*S13</f>
        <v>1500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22">
        <f>SUM(T8:T17)</f>
        <v>16412.100000000002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1" sqref="B11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47</v>
      </c>
      <c r="D2" s="113"/>
      <c r="E2" s="113"/>
      <c r="F2" s="113"/>
      <c r="G2" s="113"/>
      <c r="H2" s="113"/>
      <c r="I2" s="113"/>
      <c r="J2" s="113" t="s">
        <v>48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201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121</v>
      </c>
      <c r="H4" s="112"/>
      <c r="I4" s="112"/>
      <c r="J4" s="112" t="s">
        <v>13</v>
      </c>
      <c r="K4" s="112"/>
      <c r="L4" s="112"/>
      <c r="M4" s="112"/>
      <c r="N4" s="112" t="s">
        <v>121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" zoomScale="90" zoomScaleNormal="70" zoomScaleSheetLayoutView="90" workbookViewId="0">
      <selection activeCell="J3" sqref="J3:P3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47</v>
      </c>
      <c r="D3" s="113"/>
      <c r="E3" s="113"/>
      <c r="F3" s="113"/>
      <c r="G3" s="113"/>
      <c r="H3" s="113"/>
      <c r="I3" s="113"/>
      <c r="J3" s="113" t="s">
        <v>48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239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121</v>
      </c>
      <c r="H5" s="112"/>
      <c r="I5" s="112"/>
      <c r="J5" s="112" t="s">
        <v>13</v>
      </c>
      <c r="K5" s="112"/>
      <c r="L5" s="112"/>
      <c r="M5" s="112"/>
      <c r="N5" s="126" t="s">
        <v>121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237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6</v>
      </c>
      <c r="K9" s="31" t="s">
        <v>252</v>
      </c>
      <c r="L9" s="50">
        <f>'[1]3.2 паспорт Техсостояние ЛЭП'!$R$27</f>
        <v>3.2</v>
      </c>
      <c r="M9" s="31" t="s">
        <v>3</v>
      </c>
      <c r="N9" s="14" t="s">
        <v>257</v>
      </c>
      <c r="O9" s="16">
        <v>2944</v>
      </c>
      <c r="P9" s="63">
        <f>L9*O9</f>
        <v>9420.8000000000011</v>
      </c>
      <c r="Q9" s="91">
        <v>1.1100000000000001</v>
      </c>
      <c r="R9" s="16">
        <f>Q9*P9</f>
        <v>10457.088000000002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10</v>
      </c>
      <c r="K10" s="31" t="s">
        <v>236</v>
      </c>
      <c r="L10" s="50">
        <v>0</v>
      </c>
      <c r="M10" s="31" t="s">
        <v>3</v>
      </c>
      <c r="N10" s="14" t="s">
        <v>238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240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241</v>
      </c>
      <c r="L15" s="64">
        <f>L9</f>
        <v>3.2</v>
      </c>
      <c r="M15" s="31" t="s">
        <v>3</v>
      </c>
      <c r="N15" s="14" t="s">
        <v>242</v>
      </c>
      <c r="O15" s="16">
        <v>2703</v>
      </c>
      <c r="P15" s="63">
        <f>L15*O15</f>
        <v>8649.6</v>
      </c>
      <c r="Q15" s="91">
        <v>1</v>
      </c>
      <c r="R15" s="16">
        <f>Q15*P15</f>
        <v>8649.6</v>
      </c>
    </row>
    <row r="16" spans="1:18" s="10" customFormat="1" ht="47.25" x14ac:dyDescent="0.25">
      <c r="A16" s="55" t="s">
        <v>95</v>
      </c>
      <c r="B16" s="12" t="s">
        <v>240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243</v>
      </c>
      <c r="L16" s="64">
        <f>L10</f>
        <v>0</v>
      </c>
      <c r="M16" s="31" t="s">
        <v>3</v>
      </c>
      <c r="N16" s="14" t="s">
        <v>244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</v>
      </c>
      <c r="M19" s="32" t="s">
        <v>24</v>
      </c>
      <c r="N19" s="14" t="s">
        <v>245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L9+L10</f>
        <v>3.2</v>
      </c>
      <c r="M23" s="31" t="s">
        <v>3</v>
      </c>
      <c r="N23" s="14" t="s">
        <v>46</v>
      </c>
      <c r="O23" s="16">
        <v>611</v>
      </c>
      <c r="P23" s="63">
        <f>L23*O23</f>
        <v>1955.2</v>
      </c>
      <c r="Q23" s="91">
        <v>1</v>
      </c>
      <c r="R23" s="16">
        <f>Q23*P23</f>
        <v>1955.2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20025.600000000002</v>
      </c>
      <c r="Q26" s="91">
        <v>1</v>
      </c>
      <c r="R26" s="16">
        <f>SUM(R9:R25)</f>
        <v>21061.888000000003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66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65</v>
      </c>
      <c r="C3" s="136" t="s">
        <v>47</v>
      </c>
      <c r="D3" s="136"/>
      <c r="E3" s="112" t="s">
        <v>48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42"/>
      <c r="D9" s="143"/>
      <c r="E9" s="144"/>
      <c r="F9" s="145"/>
      <c r="G9" s="146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166</v>
      </c>
    </row>
    <row r="19" spans="1:11" ht="18" x14ac:dyDescent="0.25">
      <c r="A19" s="149" t="s">
        <v>133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130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131</v>
      </c>
      <c r="B21" s="150"/>
      <c r="C21" s="150"/>
      <c r="D21" s="150"/>
      <c r="E21" s="150"/>
      <c r="F21" s="150"/>
      <c r="G21" s="150"/>
      <c r="H21" s="45" t="s">
        <v>61</v>
      </c>
    </row>
    <row r="22" spans="1:11" ht="69.75" customHeight="1" x14ac:dyDescent="0.25">
      <c r="A22" s="150" t="s">
        <v>132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02" t="s">
        <v>54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52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2023год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проекта:Электроснабжение объекта Строительство электроснабжения складского корпуса Театра оперы и балета ул. Ялтинская 66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проекта:M_22-22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№ 66/02э/22 от 10.10.2022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154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190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60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220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47</v>
      </c>
      <c r="D18" s="151" t="s">
        <v>221</v>
      </c>
      <c r="E18" s="151" t="s">
        <v>221</v>
      </c>
      <c r="F18" s="151" t="s">
        <v>221</v>
      </c>
      <c r="G18" s="151" t="s">
        <v>221</v>
      </c>
      <c r="H18" s="151" t="s">
        <v>221</v>
      </c>
      <c r="I18" s="151" t="s">
        <v>221</v>
      </c>
      <c r="J18" s="151" t="s">
        <v>48</v>
      </c>
      <c r="K18" s="151" t="s">
        <v>221</v>
      </c>
      <c r="L18" s="151" t="s">
        <v>221</v>
      </c>
      <c r="M18" s="151" t="s">
        <v>221</v>
      </c>
      <c r="N18" s="151" t="s">
        <v>221</v>
      </c>
      <c r="O18" s="151" t="s">
        <v>221</v>
      </c>
      <c r="P18" s="151" t="s">
        <v>221</v>
      </c>
    </row>
    <row r="19" spans="1:18" s="95" customFormat="1" ht="14.25" x14ac:dyDescent="0.2">
      <c r="A19" s="151" t="s">
        <v>221</v>
      </c>
      <c r="B19" s="151" t="s">
        <v>221</v>
      </c>
      <c r="C19" s="151" t="s">
        <v>222</v>
      </c>
      <c r="D19" s="151" t="s">
        <v>221</v>
      </c>
      <c r="E19" s="151" t="s">
        <v>221</v>
      </c>
      <c r="F19" s="151" t="s">
        <v>221</v>
      </c>
      <c r="G19" s="151" t="s">
        <v>221</v>
      </c>
      <c r="H19" s="151" t="s">
        <v>221</v>
      </c>
      <c r="I19" s="151" t="s">
        <v>221</v>
      </c>
      <c r="J19" s="151" t="s">
        <v>223</v>
      </c>
      <c r="K19" s="151" t="s">
        <v>221</v>
      </c>
      <c r="L19" s="151" t="s">
        <v>221</v>
      </c>
      <c r="M19" s="151" t="s">
        <v>221</v>
      </c>
      <c r="N19" s="151" t="s">
        <v>221</v>
      </c>
      <c r="O19" s="151" t="s">
        <v>221</v>
      </c>
      <c r="P19" s="151" t="s">
        <v>221</v>
      </c>
    </row>
    <row r="20" spans="1:18" s="95" customFormat="1" ht="14.25" x14ac:dyDescent="0.2">
      <c r="A20" s="151" t="s">
        <v>221</v>
      </c>
      <c r="B20" s="151" t="s">
        <v>221</v>
      </c>
      <c r="C20" s="151" t="s">
        <v>13</v>
      </c>
      <c r="D20" s="151" t="s">
        <v>221</v>
      </c>
      <c r="E20" s="151" t="s">
        <v>221</v>
      </c>
      <c r="F20" s="151" t="s">
        <v>221</v>
      </c>
      <c r="G20" s="151" t="s">
        <v>121</v>
      </c>
      <c r="H20" s="151" t="s">
        <v>221</v>
      </c>
      <c r="I20" s="151" t="s">
        <v>221</v>
      </c>
      <c r="J20" s="151" t="s">
        <v>224</v>
      </c>
      <c r="K20" s="151" t="s">
        <v>221</v>
      </c>
      <c r="L20" s="151" t="s">
        <v>221</v>
      </c>
      <c r="M20" s="151" t="s">
        <v>221</v>
      </c>
      <c r="N20" s="151" t="s">
        <v>121</v>
      </c>
      <c r="O20" s="151" t="s">
        <v>221</v>
      </c>
      <c r="P20" s="151" t="s">
        <v>221</v>
      </c>
    </row>
    <row r="21" spans="1:18" s="95" customFormat="1" ht="120" x14ac:dyDescent="0.2">
      <c r="A21" s="151" t="s">
        <v>221</v>
      </c>
      <c r="B21" s="151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34" width="0" style="6" hidden="1" customWidth="1"/>
    <col min="35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54" t="s">
        <v>54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4" t="str">
        <f>'r1-'!A6:Q6</f>
        <v>Инвестиционная программа АО "Западные энергетическая компания"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6" t="s">
        <v>230</v>
      </c>
      <c r="B7" s="156"/>
      <c r="C7" s="156"/>
      <c r="D7" s="156"/>
      <c r="E7" s="156"/>
      <c r="F7" s="156"/>
      <c r="G7" s="156"/>
      <c r="H7" s="156"/>
      <c r="I7" s="154"/>
      <c r="J7" s="154"/>
      <c r="K7" s="154"/>
      <c r="L7" s="154"/>
      <c r="M7" s="154"/>
      <c r="N7" s="154"/>
      <c r="O7" s="154"/>
      <c r="P7" s="154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4" t="str">
        <f>'r1-'!A8:Q8</f>
        <v>Год раскрытия информации: 2023год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проекта:Электроснабжение объекта Строительство электроснабжения складского корпуса Театра оперы и балета ул. Ялтинская 66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проекта:M_22-22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№ 66/02э/22 от 10.10.2022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228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5" t="str">
        <f>'r1-'!A14:Q14</f>
        <v>Тип инвестиционного проекта: строительство</v>
      </c>
      <c r="B14" s="155"/>
      <c r="C14" s="155"/>
      <c r="D14" s="155"/>
      <c r="E14" s="155"/>
      <c r="F14" s="155"/>
      <c r="G14" s="155"/>
      <c r="H14" s="155"/>
      <c r="I14" s="154"/>
      <c r="J14" s="154"/>
      <c r="K14" s="154"/>
      <c r="L14" s="154"/>
      <c r="M14" s="154"/>
      <c r="N14" s="154"/>
      <c r="O14" s="154"/>
      <c r="P14" s="154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231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9" ht="42" customHeight="1" x14ac:dyDescent="0.25">
      <c r="A17" s="135" t="s">
        <v>66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9" ht="49.5" customHeight="1" x14ac:dyDescent="0.25">
      <c r="A18" s="58" t="s">
        <v>0</v>
      </c>
      <c r="B18" s="1" t="s">
        <v>65</v>
      </c>
      <c r="C18" s="136" t="s">
        <v>47</v>
      </c>
      <c r="D18" s="136"/>
      <c r="E18" s="136"/>
      <c r="F18" s="112" t="s">
        <v>48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9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9" ht="90.75" customHeight="1" x14ac:dyDescent="0.25">
      <c r="A20" s="41">
        <v>1</v>
      </c>
      <c r="B20" s="40" t="s">
        <v>67</v>
      </c>
      <c r="C20" s="158" t="s">
        <v>120</v>
      </c>
      <c r="D20" s="158"/>
      <c r="E20" s="158"/>
      <c r="F20" s="158">
        <f>'r1-'!R63+т2!P46+т3!T18+т4!P22+т5!P26</f>
        <v>36437.700000000004</v>
      </c>
      <c r="G20" s="158"/>
      <c r="H20" s="158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9" x14ac:dyDescent="0.25">
      <c r="A21" s="41">
        <v>2</v>
      </c>
      <c r="B21" s="2" t="s">
        <v>210</v>
      </c>
      <c r="C21" s="158" t="s">
        <v>120</v>
      </c>
      <c r="D21" s="158"/>
      <c r="E21" s="158"/>
      <c r="F21" s="159">
        <f>F20*0.2</f>
        <v>7287.5400000000009</v>
      </c>
      <c r="G21" s="159"/>
      <c r="H21" s="159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9" ht="112.5" customHeight="1" x14ac:dyDescent="0.25">
      <c r="A22" s="41">
        <v>3</v>
      </c>
      <c r="B22" s="2" t="s">
        <v>125</v>
      </c>
      <c r="C22" s="158" t="s">
        <v>120</v>
      </c>
      <c r="D22" s="158"/>
      <c r="E22" s="158"/>
      <c r="F22" s="159">
        <f>F20+F21</f>
        <v>43725.240000000005</v>
      </c>
      <c r="G22" s="159"/>
      <c r="H22" s="159"/>
      <c r="I22" s="94">
        <f>F22/1000</f>
        <v>43.725240000000007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  <c r="AB22" s="100">
        <f>F22/1000</f>
        <v>43.725240000000007</v>
      </c>
    </row>
    <row r="23" spans="1:29" ht="53.25" customHeight="1" x14ac:dyDescent="0.25">
      <c r="A23" s="41" t="s">
        <v>151</v>
      </c>
      <c r="B23" s="51" t="s">
        <v>69</v>
      </c>
      <c r="C23" s="158" t="s">
        <v>120</v>
      </c>
      <c r="D23" s="158"/>
      <c r="E23" s="158"/>
      <c r="F23" s="160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63843.755599377946</v>
      </c>
      <c r="G23" s="161"/>
      <c r="H23" s="162"/>
      <c r="I23" s="94">
        <f>F23/1000</f>
        <v>63.843755599377943</v>
      </c>
      <c r="J23" s="45"/>
      <c r="K23" s="5"/>
      <c r="L23" s="29"/>
      <c r="M23" s="29"/>
    </row>
    <row r="24" spans="1:29" ht="69" customHeight="1" x14ac:dyDescent="0.25">
      <c r="A24" s="41" t="s">
        <v>152</v>
      </c>
      <c r="B24" s="43" t="s">
        <v>126</v>
      </c>
      <c r="C24" s="158" t="s">
        <v>120</v>
      </c>
      <c r="D24" s="158"/>
      <c r="E24" s="158"/>
      <c r="F24" s="163">
        <v>0</v>
      </c>
      <c r="G24" s="164"/>
      <c r="H24" s="165"/>
      <c r="I24" s="6"/>
      <c r="J24" s="6"/>
      <c r="K24" s="29"/>
      <c r="L24" s="29" t="s">
        <v>61</v>
      </c>
    </row>
    <row r="25" spans="1:29" ht="53.25" customHeight="1" x14ac:dyDescent="0.25">
      <c r="A25" s="41" t="s">
        <v>153</v>
      </c>
      <c r="B25" s="43" t="s">
        <v>150</v>
      </c>
      <c r="C25" s="158" t="s">
        <v>120</v>
      </c>
      <c r="D25" s="158"/>
      <c r="E25" s="158"/>
      <c r="F25" s="163">
        <f>F22-F24</f>
        <v>43725.240000000005</v>
      </c>
      <c r="G25" s="164"/>
      <c r="H25" s="165"/>
      <c r="I25" s="69"/>
      <c r="J25" s="70"/>
      <c r="K25" s="29"/>
      <c r="L25" s="29"/>
    </row>
    <row r="26" spans="1:29" ht="84" customHeight="1" x14ac:dyDescent="0.25">
      <c r="A26" s="41" t="s">
        <v>149</v>
      </c>
      <c r="B26" s="43" t="s">
        <v>68</v>
      </c>
      <c r="C26" s="158" t="s">
        <v>120</v>
      </c>
      <c r="D26" s="158"/>
      <c r="E26" s="158"/>
      <c r="F26" s="163">
        <f>SUM(F27:H33)</f>
        <v>50235.155915999996</v>
      </c>
      <c r="G26" s="164"/>
      <c r="H26" s="165"/>
      <c r="I26" s="69"/>
      <c r="J26" s="6"/>
      <c r="K26" s="71"/>
      <c r="L26" s="71"/>
    </row>
    <row r="27" spans="1:29" x14ac:dyDescent="0.25">
      <c r="A27" s="41" t="s">
        <v>62</v>
      </c>
      <c r="B27" s="72" t="s">
        <v>163</v>
      </c>
      <c r="C27" s="158" t="s">
        <v>120</v>
      </c>
      <c r="D27" s="158"/>
      <c r="E27" s="158"/>
      <c r="F27" s="163">
        <v>0</v>
      </c>
      <c r="G27" s="164"/>
      <c r="H27" s="165"/>
      <c r="I27" s="6"/>
      <c r="J27" s="6"/>
    </row>
    <row r="28" spans="1:29" x14ac:dyDescent="0.25">
      <c r="A28" s="41" t="s">
        <v>63</v>
      </c>
      <c r="B28" s="72" t="s">
        <v>164</v>
      </c>
      <c r="C28" s="158" t="s">
        <v>120</v>
      </c>
      <c r="D28" s="158"/>
      <c r="E28" s="158"/>
      <c r="F28" s="163">
        <v>0</v>
      </c>
      <c r="G28" s="164"/>
      <c r="H28" s="165"/>
      <c r="I28" s="6"/>
      <c r="J28" s="6"/>
    </row>
    <row r="29" spans="1:29" x14ac:dyDescent="0.25">
      <c r="A29" s="41" t="s">
        <v>70</v>
      </c>
      <c r="B29" s="72" t="s">
        <v>165</v>
      </c>
      <c r="C29" s="158" t="s">
        <v>120</v>
      </c>
      <c r="D29" s="158"/>
      <c r="E29" s="158"/>
      <c r="F29" s="163">
        <v>0</v>
      </c>
      <c r="G29" s="164"/>
      <c r="H29" s="165"/>
      <c r="I29" s="6"/>
      <c r="J29" s="6"/>
    </row>
    <row r="30" spans="1:29" x14ac:dyDescent="0.25">
      <c r="A30" s="41" t="s">
        <v>169</v>
      </c>
      <c r="B30" s="72" t="s">
        <v>173</v>
      </c>
      <c r="C30" s="158" t="s">
        <v>120</v>
      </c>
      <c r="D30" s="158"/>
      <c r="E30" s="158"/>
      <c r="F30" s="163">
        <v>0</v>
      </c>
      <c r="G30" s="164"/>
      <c r="H30" s="165"/>
      <c r="I30" s="6"/>
      <c r="J30" s="6"/>
    </row>
    <row r="31" spans="1:29" ht="15.75" customHeight="1" x14ac:dyDescent="0.25">
      <c r="A31" s="41" t="s">
        <v>170</v>
      </c>
      <c r="B31" s="72" t="s">
        <v>174</v>
      </c>
      <c r="C31" s="158" t="s">
        <v>120</v>
      </c>
      <c r="D31" s="158"/>
      <c r="E31" s="158"/>
      <c r="F31" s="163">
        <f>AC31*1000</f>
        <v>28</v>
      </c>
      <c r="G31" s="164"/>
      <c r="H31" s="165"/>
      <c r="I31" s="6"/>
      <c r="J31" s="6">
        <f>'[1]6.2. Паспорт фин осв ввод'!$R$24*1000</f>
        <v>28</v>
      </c>
      <c r="AC31" s="6">
        <f>'[1]6.2. Паспорт фин осв ввод'!$R$24</f>
        <v>2.8000000000000001E-2</v>
      </c>
    </row>
    <row r="32" spans="1:29" ht="15.75" customHeight="1" x14ac:dyDescent="0.25">
      <c r="A32" s="41" t="s">
        <v>171</v>
      </c>
      <c r="B32" s="72" t="s">
        <v>175</v>
      </c>
      <c r="C32" s="158" t="s">
        <v>120</v>
      </c>
      <c r="D32" s="158"/>
      <c r="E32" s="158"/>
      <c r="F32" s="166">
        <f>AC32*1000</f>
        <v>50186.155915999996</v>
      </c>
      <c r="G32" s="167">
        <v>10.5</v>
      </c>
      <c r="H32" s="168">
        <v>10.5</v>
      </c>
      <c r="I32" s="6"/>
      <c r="J32" s="6">
        <f>'[1]6.2. Паспорт фин осв ввод'!$V$24*1000</f>
        <v>50186.155915999996</v>
      </c>
      <c r="AC32" s="6">
        <f>'[1]6.2. Паспорт фин осв ввод'!$V$24</f>
        <v>50.186155915999997</v>
      </c>
    </row>
    <row r="33" spans="1:18" ht="15.75" customHeight="1" x14ac:dyDescent="0.25">
      <c r="A33" s="41" t="s">
        <v>172</v>
      </c>
      <c r="B33" s="72" t="s">
        <v>176</v>
      </c>
      <c r="C33" s="158" t="s">
        <v>120</v>
      </c>
      <c r="D33" s="158"/>
      <c r="E33" s="158"/>
      <c r="F33" s="163">
        <v>0</v>
      </c>
      <c r="G33" s="164"/>
      <c r="H33" s="165"/>
      <c r="I33" s="6"/>
      <c r="J33" s="6"/>
    </row>
    <row r="34" spans="1:18" ht="63.75" x14ac:dyDescent="0.25">
      <c r="A34" s="41" t="s">
        <v>177</v>
      </c>
      <c r="B34" s="73" t="s">
        <v>178</v>
      </c>
      <c r="C34" s="158" t="s">
        <v>120</v>
      </c>
      <c r="D34" s="158"/>
      <c r="E34" s="158"/>
      <c r="F34" s="169">
        <f>F23/1000</f>
        <v>63.843755599377943</v>
      </c>
      <c r="G34" s="170"/>
      <c r="H34" s="171"/>
      <c r="I34" s="74"/>
      <c r="J34" s="80">
        <f>F23/1000</f>
        <v>63.843755599377943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133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130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131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132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2023-02-24T16:29:35Z</dcterms:modified>
</cp:coreProperties>
</file>