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M 22-28\"/>
    </mc:Choice>
  </mc:AlternateContent>
  <xr:revisionPtr revIDLastSave="0" documentId="13_ncr:1_{FC52FD2E-A0A6-4198-80F3-A9F074ADAAE5}" xr6:coauthVersionLast="47" xr6:coauthVersionMax="47" xr10:uidLastSave="{00000000-0000-0000-0000-000000000000}"/>
  <bookViews>
    <workbookView xWindow="510" yWindow="60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т3!$A$1:$S$11</definedName>
    <definedName name="_xlnm.Print_Area" localSheetId="3">т4!$A$1:$W$27</definedName>
    <definedName name="_xlnm.Print_Area" localSheetId="4">т5!$A$1:$R$26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R8" i="98" l="1"/>
  <c r="T8" i="98" s="1"/>
  <c r="J8" i="97" l="1"/>
  <c r="R8" i="97"/>
  <c r="A11" i="102"/>
  <c r="C4" i="96"/>
  <c r="A11" i="104" l="1"/>
  <c r="J25" i="103"/>
  <c r="J37" i="103" l="1"/>
  <c r="A10" i="104" l="1"/>
  <c r="A9" i="104"/>
  <c r="A8" i="104"/>
  <c r="L15" i="101" l="1"/>
  <c r="L23" i="101" s="1"/>
  <c r="P10" i="101"/>
  <c r="R10" i="101" s="1"/>
  <c r="P9" i="101"/>
  <c r="R9" i="101" s="1"/>
  <c r="R10" i="98"/>
  <c r="T10" i="98" s="1"/>
  <c r="R11" i="97"/>
  <c r="J6" i="98" l="1"/>
  <c r="K6" i="98" s="1"/>
  <c r="L6" i="98" s="1"/>
  <c r="M6" i="98" s="1"/>
  <c r="N6" i="98" s="1"/>
  <c r="O6" i="98" s="1"/>
  <c r="P6" i="98" s="1"/>
  <c r="Q6" i="98" s="1"/>
  <c r="R6" i="98" s="1"/>
  <c r="S6" i="98" s="1"/>
  <c r="T6" i="98" s="1"/>
  <c r="T26" i="98"/>
  <c r="T25" i="98"/>
  <c r="T24" i="98"/>
  <c r="T23" i="98"/>
  <c r="T22" i="98"/>
  <c r="R21" i="98"/>
  <c r="T21" i="98" s="1"/>
  <c r="R14" i="98"/>
  <c r="T14" i="98" s="1"/>
  <c r="R11" i="98"/>
  <c r="T11" i="98" s="1"/>
  <c r="R9" i="98"/>
  <c r="T9" i="98" s="1"/>
  <c r="J35" i="103"/>
  <c r="T27" i="98" l="1"/>
  <c r="D20" i="102" s="1"/>
  <c r="D21" i="102" s="1"/>
  <c r="D22" i="102" s="1"/>
  <c r="R27" i="98"/>
  <c r="G22" i="102" l="1"/>
  <c r="D23" i="102"/>
  <c r="D34" i="102" s="1"/>
  <c r="C3" i="98"/>
  <c r="J33" i="103" l="1"/>
  <c r="J34" i="103"/>
  <c r="J36" i="103"/>
  <c r="J32" i="103"/>
  <c r="J31" i="103" l="1"/>
  <c r="E30" i="103" s="1"/>
  <c r="E46" i="103"/>
  <c r="J46" i="103" s="1"/>
  <c r="J30" i="103"/>
  <c r="C4" i="101"/>
  <c r="J4" i="96"/>
  <c r="K3" i="97" s="1"/>
  <c r="A14" i="102"/>
  <c r="A13" i="102"/>
  <c r="A10" i="102"/>
  <c r="A9" i="102"/>
  <c r="A8" i="102"/>
  <c r="A6" i="102"/>
  <c r="J45" i="103"/>
  <c r="J44" i="103"/>
  <c r="J43" i="103"/>
  <c r="J42" i="103"/>
  <c r="J41" i="103"/>
  <c r="J40" i="103"/>
  <c r="J39" i="103"/>
  <c r="J38" i="103"/>
  <c r="D34" i="103"/>
  <c r="D33" i="103"/>
  <c r="D32" i="103"/>
  <c r="J29" i="103"/>
  <c r="J28" i="103"/>
  <c r="J27" i="103"/>
  <c r="J24" i="103"/>
  <c r="J23" i="103"/>
  <c r="L3" i="98" l="1"/>
  <c r="C3" i="97"/>
  <c r="E48" i="103"/>
  <c r="J48" i="103" s="1"/>
  <c r="J47" i="103"/>
  <c r="J49" i="103" l="1"/>
  <c r="E11" i="100" l="1"/>
  <c r="P37" i="96" l="1"/>
  <c r="P38" i="96"/>
  <c r="P36" i="96"/>
  <c r="P24" i="96"/>
  <c r="P14" i="96"/>
  <c r="P13" i="96"/>
  <c r="P10" i="96"/>
  <c r="P19" i="101" l="1"/>
  <c r="P23" i="101" l="1"/>
  <c r="R23" i="101" s="1"/>
  <c r="R26" i="101" s="1"/>
  <c r="P15" i="101"/>
  <c r="P26" i="101" s="1"/>
  <c r="P9" i="96" l="1"/>
  <c r="P46" i="96" s="1"/>
  <c r="E5" i="100" l="1"/>
  <c r="E6" i="100" s="1"/>
  <c r="E7" i="100" s="1"/>
  <c r="E10" i="100" s="1"/>
  <c r="E8" i="100" s="1"/>
  <c r="G23" i="102" l="1"/>
</calcChain>
</file>

<file path=xl/sharedStrings.xml><?xml version="1.0" encoding="utf-8"?>
<sst xmlns="http://schemas.openxmlformats.org/spreadsheetml/2006/main" count="1513" uniqueCount="306">
  <si>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</si>
  <si>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</si>
  <si>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</si>
  <si>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</si>
  <si>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</si>
  <si>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</si>
  <si>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</si>
  <si>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</si>
  <si>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</si>
  <si>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</si>
  <si>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</si>
  <si>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</si>
  <si>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</si>
  <si>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</si>
  <si>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</si>
  <si>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</si>
  <si>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</si>
  <si>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</si>
  <si>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</si>
  <si>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</si>
  <si>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</si>
  <si>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</si>
  <si>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</si>
  <si>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</si>
  <si>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</si>
  <si>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</si>
  <si>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</si>
  <si>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</si>
  <si>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</si>
  <si>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</si>
  <si>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</si>
  <si>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</si>
  <si>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</si>
  <si>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</si>
  <si>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</si>
  <si>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</si>
  <si>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</si>
  <si>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</si>
  <si>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</si>
  <si>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</si>
  <si>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</si>
  <si>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</si>
  <si>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</si>
  <si>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</si>
  <si>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</si>
  <si>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</si>
  <si>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</si>
  <si>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</si>
  <si>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</si>
  <si>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</si>
  <si>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</si>
  <si>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</si>
  <si>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</si>
  <si>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</si>
  <si>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</si>
  <si>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</si>
  <si>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</si>
  <si>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</si>
  <si>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</si>
  <si>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</si>
  <si>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</si>
  <si>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</si>
  <si>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</si>
  <si>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</si>
  <si>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</si>
  <si>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</si>
  <si>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</si>
  <si>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</si>
  <si>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</si>
  <si>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</si>
  <si>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</si>
  <si>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</si>
  <si>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</si>
  <si>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</si>
  <si>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</si>
  <si>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</si>
  <si>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</si>
  <si>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</si>
  <si>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</si>
  <si>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</si>
  <si>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</si>
  <si>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</si>
  <si>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</si>
  <si>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</si>
  <si>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</si>
  <si>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</si>
  <si>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</si>
  <si>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</si>
  <si>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</si>
  <si>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</si>
  <si>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</si>
  <si>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</si>
  <si>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</si>
  <si>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</si>
  <si>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</si>
  <si>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</si>
  <si>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</si>
  <si>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</si>
  <si>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</si>
  <si>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</si>
  <si>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</si>
  <si>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</si>
  <si>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</si>
  <si>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</si>
  <si>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</si>
  <si>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</si>
  <si>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</si>
  <si>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</si>
  <si>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</si>
  <si>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</si>
  <si>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</si>
  <si>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</si>
  <si>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</si>
  <si>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</si>
  <si>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</si>
  <si>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</si>
  <si>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</si>
  <si>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</si>
  <si>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</si>
  <si>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</si>
  <si>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</si>
  <si>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</si>
  <si>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</si>
  <si>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</si>
  <si>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</si>
  <si>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</si>
  <si>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</si>
  <si>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</si>
  <si>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</si>
  <si>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</si>
  <si>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</si>
  <si>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</si>
  <si>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</si>
  <si>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</si>
  <si>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</si>
  <si>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</si>
  <si>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</si>
  <si>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</si>
  <si>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</si>
  <si>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</si>
  <si>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</si>
  <si>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</si>
  <si>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</si>
  <si>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</si>
  <si>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</si>
  <si>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</si>
  <si>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</si>
  <si>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</si>
  <si>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</si>
  <si>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</si>
  <si>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</si>
  <si>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</si>
  <si>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</si>
  <si>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</si>
  <si>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</si>
  <si>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</si>
  <si>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</si>
  <si>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</si>
  <si>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</si>
  <si>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</si>
  <si>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</si>
  <si>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</si>
  <si>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</si>
  <si>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</si>
  <si>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</si>
  <si>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</si>
  <si>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</si>
  <si>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</si>
  <si>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</si>
  <si>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</si>
  <si>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</si>
  <si>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</si>
  <si>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</si>
  <si>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</si>
  <si>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</si>
  <si>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</si>
  <si>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</si>
  <si>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</si>
  <si>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</si>
  <si>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Тип инвестиционного проекта: строительство</t>
  </si>
  <si>
    <t>Коэфф пересчета от базового УНЦ к УНЦ Калининград обл</t>
  </si>
  <si>
    <t>ТДН-16000/110-У1</t>
  </si>
  <si>
    <t>Р1-01-05</t>
  </si>
  <si>
    <t>Б-1-05</t>
  </si>
  <si>
    <t>С-1-02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</si>
  <si>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</si>
  <si>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</si>
  <si>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</si>
  <si>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</si>
  <si>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</si>
  <si>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</si>
  <si>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</si>
  <si>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</si>
  <si>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>единица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</si>
  <si>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</si>
  <si>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</si>
  <si>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</si>
  <si>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</si>
  <si>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</si>
  <si>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</si>
  <si>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</si>
  <si>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</si>
  <si>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</si>
  <si>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</si>
  <si>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</si>
  <si>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</si>
  <si>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</si>
  <si>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П1-02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</si>
  <si>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</si>
  <si>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</si>
  <si>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</si>
  <si>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</si>
  <si>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</si>
  <si>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</si>
  <si>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</si>
  <si>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</si>
  <si>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</si>
  <si>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</si>
  <si>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</si>
  <si>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</si>
  <si>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</t>
  </si>
  <si>
    <t>Величина затрат, тыс рублей (без НДС) с учетом регионального коэф.</t>
  </si>
  <si>
    <t>диаметр 12,1</t>
  </si>
  <si>
    <t>О1-03</t>
  </si>
  <si>
    <t>1.4</t>
  </si>
  <si>
    <t>1.5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</si>
  <si>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</si>
  <si>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</si>
  <si>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</si>
  <si>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</si>
  <si>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</si>
  <si>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</si>
  <si>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</si>
  <si>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</si>
  <si>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</si>
  <si>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</si>
  <si>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</si>
  <si>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</si>
  <si>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</si>
  <si>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</si>
  <si>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</si>
  <si>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</si>
  <si>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</si>
  <si>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</si>
  <si>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</si>
  <si>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</si>
  <si>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</si>
  <si>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</si>
  <si>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</si>
  <si>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Распределительные пункты (РП) 15 кВ</t>
  </si>
  <si>
    <t>Кабель АПвПуг -15 3х185/50</t>
  </si>
  <si>
    <t>Кабель АПвПуг -15 3х185/51</t>
  </si>
  <si>
    <t>Э3-09-2</t>
  </si>
  <si>
    <t>КТП 11, РТП 2</t>
  </si>
  <si>
    <t>УНЦ КЛ 10 кВ с алюминевой жилой</t>
  </si>
  <si>
    <t>XRUHAKXS 3(1x150/50)</t>
  </si>
  <si>
    <t>К1-06-2</t>
  </si>
  <si>
    <t>XRUHAKXS 3(1x240/70)</t>
  </si>
  <si>
    <t>1.7</t>
  </si>
  <si>
    <t>1.8</t>
  </si>
  <si>
    <t>1.9</t>
  </si>
  <si>
    <t>К1-08-2</t>
  </si>
  <si>
    <t>П-5-01</t>
  </si>
  <si>
    <t>выключатель  колонковый 110 кВ LTB 145 I n 2000A, Iотк 40 кВА</t>
  </si>
  <si>
    <t xml:space="preserve"> VD4/P I n 1600A, Iотк 20 кВА</t>
  </si>
  <si>
    <t>В3-03-1</t>
  </si>
  <si>
    <t>В1-01-1</t>
  </si>
  <si>
    <t>Т-4-07-2</t>
  </si>
  <si>
    <t>РДПОМ 480/10У1</t>
  </si>
  <si>
    <t>1 ед</t>
  </si>
  <si>
    <t>С-1-03-2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</si>
  <si>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</si>
  <si>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</si>
  <si>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</si>
  <si>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</si>
  <si>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подготовки и устройства территории ПС (ЗПС) </t>
  </si>
  <si>
    <t>Площадь подготовки и устройства территории под элементы ПС (ЗПС) (м2) Основные здания (общеподстанционный пункт управления (ОПУ), закрытое распределительное устройство (ЗРУ), релейный щит (РЩ))</t>
  </si>
  <si>
    <t>Площадь подготовки и устройства территории под элементы ПС (ЗПС) (м2) Прочее</t>
  </si>
  <si>
    <t xml:space="preserve">УНЦ ВЛ 0,4-750 кВ на строительно-монтажные работы без опор и провода </t>
  </si>
  <si>
    <t xml:space="preserve">УНЦ опор ВЛ 0,4-750 кВ </t>
  </si>
  <si>
    <t>УНЦ провода ВЛ 0,4-750 кВ сталеалюминиевого типа</t>
  </si>
  <si>
    <t xml:space="preserve">УНЦ ОКГТ </t>
  </si>
  <si>
    <t xml:space="preserve"> VD4/P I n 630 A, Iотк 20 кВА</t>
  </si>
  <si>
    <t>В3-03-2</t>
  </si>
  <si>
    <t xml:space="preserve">  реквизиты решения органа исполнительной власти, утвердившего инвестиционную программу</t>
  </si>
  <si>
    <r>
      <t xml:space="preserve">Итого 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>d</t>
    </r>
    <r>
      <rPr>
        <sz val="1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</si>
  <si>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</si>
  <si>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</si>
  <si>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</si>
  <si>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</si>
  <si>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факт</t>
  </si>
  <si>
    <t>Тип инвестиционного проекта: приобретение</t>
  </si>
  <si>
    <t>Год раскрытия информации: 2023 год</t>
  </si>
  <si>
    <t>Утвержденные плановые значения показателей приведены в соответствии с приказом СГРЦТ Калининградской области от 10.10.2022 №66-01э/22</t>
  </si>
  <si>
    <t>тип ( блочный), количество трансформаторов (2), номинальная мощность 2500 кВА</t>
  </si>
  <si>
    <t>Э1-12-1</t>
  </si>
  <si>
    <t>тип (киосковый), количество трансформаторов (1), номинальная мощность 2500 кВА</t>
  </si>
  <si>
    <t>2022г</t>
  </si>
  <si>
    <t>1- цепная, сечение АС185, 1 провод в фазе</t>
  </si>
  <si>
    <t>Л1-02-1</t>
  </si>
  <si>
    <t>Л3-02-1</t>
  </si>
  <si>
    <t>1- цепная, сечение АС95, 1 провод в фазе</t>
  </si>
  <si>
    <t>Л5-02</t>
  </si>
  <si>
    <t>Наименование инвестиционного проекта: Приобретение ТПриобретение ВЛ-15кВ № 15-298 г. Светлый</t>
  </si>
  <si>
    <t>Идентификатор инвестиционного проекта: M 22-28</t>
  </si>
  <si>
    <t>Предложение по корректировке утвержденного плана/Факт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</si>
</sst>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#\ ##0.00"/>
    <numFmt numFmtId="171" formatCode="_-* #,##0.0\ _₽_-;\-* #,##0.0\ _₽_-;_-* &quot;-&quot;?\ _₽_-;_-@_-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EDEDED"/>
        <bgColor rgb="FF000000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48" fillId="0" borderId="0"/>
    <xf numFmtId="0" fontId="23" fillId="0" borderId="0"/>
    <xf numFmtId="0" fontId="48" fillId="0" borderId="0"/>
  </cellStyleXfs>
  <cellXfs count="18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/>
    </xf>
    <xf numFmtId="3" fontId="45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47" fillId="0" borderId="10" xfId="0" applyFont="1" applyBorder="1" applyAlignment="1">
      <alignment horizontal="left"/>
    </xf>
    <xf numFmtId="3" fontId="4" fillId="0" borderId="10" xfId="45" applyNumberFormat="1" applyFont="1" applyBorder="1" applyAlignment="1">
      <alignment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0" borderId="0" xfId="0" applyFont="1" applyAlignment="1">
      <alignment vertical="center"/>
    </xf>
    <xf numFmtId="169" fontId="4" fillId="0" borderId="0" xfId="0" applyNumberFormat="1" applyFont="1" applyAlignment="1">
      <alignment horizontal="center"/>
    </xf>
    <xf numFmtId="0" fontId="48" fillId="0" borderId="0" xfId="0" applyFont="1"/>
    <xf numFmtId="0" fontId="49" fillId="0" borderId="21" xfId="55" applyFont="1" applyBorder="1" applyAlignment="1">
      <alignment horizontal="center" vertical="center" wrapText="1"/>
    </xf>
    <xf numFmtId="1" fontId="49" fillId="0" borderId="21" xfId="55" applyNumberFormat="1" applyFont="1" applyBorder="1" applyAlignment="1">
      <alignment horizontal="center" vertical="center" wrapText="1"/>
    </xf>
    <xf numFmtId="2" fontId="49" fillId="0" borderId="21" xfId="55" applyNumberFormat="1" applyFont="1" applyBorder="1" applyAlignment="1">
      <alignment horizontal="center" vertical="center"/>
    </xf>
    <xf numFmtId="170" fontId="49" fillId="0" borderId="21" xfId="55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/>
    </xf>
    <xf numFmtId="0" fontId="4" fillId="0" borderId="10" xfId="56" applyFont="1" applyBorder="1" applyAlignment="1">
      <alignment horizontal="center" vertical="center" wrapText="1"/>
    </xf>
    <xf numFmtId="0" fontId="4" fillId="0" borderId="0" xfId="37" applyAlignment="1">
      <alignment horizontal="right" vertical="center"/>
    </xf>
    <xf numFmtId="0" fontId="4" fillId="0" borderId="0" xfId="37" applyAlignment="1">
      <alignment horizontal="right"/>
    </xf>
    <xf numFmtId="171" fontId="29" fillId="0" borderId="10" xfId="57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vertical="center" wrapText="1"/>
    </xf>
    <xf numFmtId="0" fontId="35" fillId="0" borderId="0" xfId="0" applyFont="1" applyAlignment="1">
      <alignment vertical="center" wrapText="1"/>
    </xf>
    <xf numFmtId="49" fontId="27" fillId="0" borderId="10" xfId="52" applyNumberFormat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49" fontId="27" fillId="0" borderId="15" xfId="52" applyNumberFormat="1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49" fontId="27" fillId="0" borderId="10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49" fontId="27" fillId="0" borderId="0" xfId="0" applyNumberFormat="1" applyFont="1" applyAlignment="1">
      <alignment vertical="center"/>
    </xf>
    <xf numFmtId="4" fontId="27" fillId="0" borderId="10" xfId="0" applyNumberFormat="1" applyFont="1" applyBorder="1" applyAlignment="1">
      <alignment horizontal="center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9" fillId="0" borderId="21" xfId="55" applyFont="1" applyBorder="1" applyAlignment="1">
      <alignment horizontal="center" vertical="center" wrapText="1"/>
    </xf>
    <xf numFmtId="0" fontId="49" fillId="0" borderId="0" xfId="55" applyFont="1" applyAlignment="1">
      <alignment horizontal="center" vertical="center" wrapText="1"/>
    </xf>
    <xf numFmtId="0" fontId="48" fillId="0" borderId="0" xfId="0" applyFont="1"/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5" fillId="0" borderId="11" xfId="0" applyNumberFormat="1" applyFont="1" applyBorder="1" applyAlignment="1">
      <alignment horizontal="center" vertical="center" wrapText="1"/>
    </xf>
    <xf numFmtId="3" fontId="45" fillId="0" borderId="13" xfId="0" applyNumberFormat="1" applyFont="1" applyBorder="1" applyAlignment="1">
      <alignment horizontal="center" vertical="center" wrapText="1"/>
    </xf>
    <xf numFmtId="3" fontId="45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9" fontId="27" fillId="0" borderId="0" xfId="0" applyNumberFormat="1" applyFont="1" applyAlignment="1">
      <alignment horizontal="left" vertical="center"/>
    </xf>
    <xf numFmtId="4" fontId="27" fillId="0" borderId="11" xfId="0" applyNumberFormat="1" applyFont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4" fontId="4" fillId="24" borderId="13" xfId="0" applyNumberFormat="1" applyFont="1" applyFill="1" applyBorder="1" applyAlignment="1">
      <alignment horizontal="right" vertical="center"/>
    </xf>
    <xf numFmtId="4" fontId="4" fillId="24" borderId="12" xfId="0" applyNumberFormat="1" applyFont="1" applyFill="1" applyBorder="1" applyAlignment="1">
      <alignment horizontal="right" vertical="center"/>
    </xf>
    <xf numFmtId="4" fontId="4" fillId="0" borderId="13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2" fontId="4" fillId="24" borderId="13" xfId="0" applyNumberFormat="1" applyFont="1" applyFill="1" applyBorder="1" applyAlignment="1">
      <alignment horizontal="right" vertical="center"/>
    </xf>
    <xf numFmtId="2" fontId="4" fillId="24" borderId="12" xfId="0" applyNumberFormat="1" applyFont="1" applyFill="1" applyBorder="1" applyAlignment="1">
      <alignment horizontal="right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right" vertical="center"/>
    </xf>
    <xf numFmtId="4" fontId="4" fillId="0" borderId="12" xfId="0" applyNumberFormat="1" applyFont="1" applyBorder="1" applyAlignment="1">
      <alignment horizontal="right" vertical="center"/>
    </xf>
    <xf numFmtId="0" fontId="27" fillId="0" borderId="11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27" fillId="0" borderId="0" xfId="0" applyFont="1" applyAlignment="1">
      <alignment vertical="top"/>
    </xf>
    <xf numFmtId="2" fontId="4" fillId="0" borderId="0" xfId="0" applyNumberFormat="1" applyFont="1" applyAlignment="1">
      <alignment horizontal="center"/>
    </xf>
  </cellXfs>
  <cellStyles count="58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2 2" xfId="56" xr:uid="{00000000-0005-0000-0000-000027000000}"/>
    <cellStyle name="Обычный 3" xfId="37" xr:uid="{00000000-0005-0000-0000-000028000000}"/>
    <cellStyle name="Обычный 3 2 2 2" xfId="48" xr:uid="{00000000-0005-0000-0000-000029000000}"/>
    <cellStyle name="Обычный 4" xfId="44" xr:uid="{00000000-0005-0000-0000-00002A000000}"/>
    <cellStyle name="Обычный 5" xfId="45" xr:uid="{00000000-0005-0000-0000-00002B000000}"/>
    <cellStyle name="Обычный 6" xfId="46" xr:uid="{00000000-0005-0000-0000-00002C000000}"/>
    <cellStyle name="Обычный 6 2" xfId="52" xr:uid="{00000000-0005-0000-0000-00002D000000}"/>
    <cellStyle name="Обычный 6 2 2 3" xfId="54" xr:uid="{00000000-0005-0000-0000-00002E000000}"/>
    <cellStyle name="Обычный 7" xfId="53" xr:uid="{00000000-0005-0000-0000-00002F000000}"/>
    <cellStyle name="Обычный 8" xfId="57" xr:uid="{00000000-0005-0000-0000-000030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6000000}"/>
    <cellStyle name="Финансовый 2 2 2 2 2" xfId="50" xr:uid="{00000000-0005-0000-0000-000037000000}"/>
    <cellStyle name="Финансовый 3" xfId="51" xr:uid="{00000000-0005-0000-0000-000038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1"/>
  <sheetViews>
    <sheetView topLeftCell="A2" zoomScaleNormal="100" workbookViewId="0">
      <selection activeCell="A16" sqref="A16:I16"/>
    </sheetView>
  </sheetViews>
  <sheetFormatPr defaultRowHeight="15.75" x14ac:dyDescent="0.25"/>
  <cols>
    <col min="1" max="1" width="8.625" style="51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15.125" style="6" customWidth="1"/>
    <col min="10" max="10" width="15.625" style="6" customWidth="1"/>
    <col min="11" max="16384" width="9" style="6"/>
  </cols>
  <sheetData>
    <row r="1" spans="1:26" ht="18.75" x14ac:dyDescent="0.25">
      <c r="I1" s="70" t="s">
        <v>48</v>
      </c>
    </row>
    <row r="2" spans="1:26" ht="18.75" x14ac:dyDescent="0.3">
      <c r="I2" s="71" t="s">
        <v>46</v>
      </c>
    </row>
    <row r="3" spans="1:26" ht="18.75" x14ac:dyDescent="0.3">
      <c r="I3" s="71" t="s">
        <v>47</v>
      </c>
    </row>
    <row r="4" spans="1:26" ht="69.75" customHeight="1" x14ac:dyDescent="0.25">
      <c r="A4" s="122" t="s">
        <v>51</v>
      </c>
      <c r="B4" s="122"/>
      <c r="C4" s="122"/>
      <c r="D4" s="122"/>
      <c r="E4" s="122"/>
      <c r="F4" s="122"/>
      <c r="G4" s="122"/>
      <c r="H4" s="122"/>
      <c r="I4" s="122"/>
      <c r="J4" s="72"/>
      <c r="K4" s="72"/>
      <c r="L4" s="72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</row>
    <row r="5" spans="1:26" ht="18.75" x14ac:dyDescent="0.3">
      <c r="A5" s="123"/>
      <c r="B5" s="123"/>
      <c r="C5" s="123"/>
      <c r="D5" s="123"/>
      <c r="E5" s="123"/>
      <c r="F5" s="123"/>
      <c r="G5" s="123"/>
      <c r="H5" s="123"/>
      <c r="I5" s="123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spans="1:26" ht="18.75" x14ac:dyDescent="0.25">
      <c r="A6" s="124" t="s">
        <v>205</v>
      </c>
      <c r="B6" s="124"/>
      <c r="C6" s="124"/>
      <c r="D6" s="124"/>
      <c r="E6" s="124"/>
      <c r="F6" s="124"/>
      <c r="G6" s="124"/>
      <c r="H6" s="124"/>
      <c r="I6" s="124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</row>
    <row r="7" spans="1:26" x14ac:dyDescent="0.25">
      <c r="A7" s="125" t="s">
        <v>49</v>
      </c>
      <c r="B7" s="125"/>
      <c r="C7" s="125"/>
      <c r="D7" s="125"/>
      <c r="E7" s="125"/>
      <c r="F7" s="125"/>
      <c r="G7" s="125"/>
      <c r="H7" s="125"/>
      <c r="I7" s="125"/>
      <c r="J7" s="74"/>
      <c r="K7" s="74"/>
      <c r="L7" s="74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</row>
    <row r="8" spans="1:26" ht="18.75" x14ac:dyDescent="0.3">
      <c r="A8" s="126" t="s">
        <v>292</v>
      </c>
      <c r="B8" s="126"/>
      <c r="C8" s="126"/>
      <c r="D8" s="126"/>
      <c r="E8" s="126"/>
      <c r="F8" s="126"/>
      <c r="G8" s="126"/>
      <c r="H8" s="126"/>
      <c r="I8" s="126"/>
      <c r="J8" s="38"/>
      <c r="K8" s="38"/>
      <c r="L8" s="38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spans="1:26" ht="18.75" x14ac:dyDescent="0.3">
      <c r="A9" s="119" t="s">
        <v>303</v>
      </c>
      <c r="B9" s="119"/>
      <c r="C9" s="119"/>
      <c r="D9" s="119"/>
      <c r="E9" s="119"/>
      <c r="F9" s="119"/>
      <c r="G9" s="119"/>
      <c r="H9" s="119"/>
      <c r="I9" s="119"/>
      <c r="J9" s="38"/>
      <c r="K9" s="38"/>
      <c r="L9" s="38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</row>
    <row r="10" spans="1:26" ht="18.75" x14ac:dyDescent="0.25">
      <c r="A10" s="119" t="s">
        <v>304</v>
      </c>
      <c r="B10" s="119"/>
      <c r="C10" s="119"/>
      <c r="D10" s="119"/>
      <c r="E10" s="119"/>
      <c r="F10" s="119"/>
      <c r="G10" s="119"/>
      <c r="H10" s="119"/>
      <c r="I10" s="119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</row>
    <row r="11" spans="1:26" ht="18.75" x14ac:dyDescent="0.3">
      <c r="A11" s="120" t="s">
        <v>293</v>
      </c>
      <c r="B11" s="120"/>
      <c r="C11" s="120"/>
      <c r="D11" s="120"/>
      <c r="E11" s="120"/>
      <c r="F11" s="120"/>
      <c r="G11" s="120"/>
      <c r="H11" s="120"/>
      <c r="I11" s="120"/>
      <c r="J11" s="38"/>
      <c r="K11" s="38"/>
      <c r="L11" s="38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</row>
    <row r="12" spans="1:26" s="35" customFormat="1" ht="22.5" customHeight="1" x14ac:dyDescent="0.3">
      <c r="A12" s="121" t="s">
        <v>50</v>
      </c>
      <c r="B12" s="121"/>
      <c r="C12" s="121"/>
      <c r="D12" s="121"/>
      <c r="E12" s="121"/>
      <c r="F12" s="121"/>
      <c r="G12" s="121"/>
      <c r="H12" s="121"/>
      <c r="I12" s="121"/>
      <c r="J12" s="17"/>
      <c r="K12" s="17"/>
      <c r="L12" s="17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s="35" customFormat="1" ht="18.75" x14ac:dyDescent="0.3">
      <c r="A13" s="116" t="s">
        <v>145</v>
      </c>
      <c r="B13" s="116"/>
      <c r="C13" s="116"/>
      <c r="D13" s="116"/>
      <c r="E13" s="116"/>
      <c r="F13" s="116"/>
      <c r="G13" s="116"/>
      <c r="H13" s="116"/>
      <c r="I13" s="116"/>
      <c r="J13" s="17"/>
      <c r="K13" s="17"/>
      <c r="L13" s="17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s="35" customFormat="1" ht="18.75" x14ac:dyDescent="0.3">
      <c r="A14" s="116" t="s">
        <v>291</v>
      </c>
      <c r="B14" s="116"/>
      <c r="C14" s="116"/>
      <c r="D14" s="116"/>
      <c r="E14" s="116"/>
      <c r="F14" s="116"/>
      <c r="G14" s="116"/>
      <c r="H14" s="116"/>
      <c r="I14" s="116"/>
      <c r="J14" s="17"/>
      <c r="K14" s="17"/>
      <c r="L14" s="17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s="35" customFormat="1" ht="18.75" customHeight="1" x14ac:dyDescent="0.3">
      <c r="A15" s="121" t="s">
        <v>57</v>
      </c>
      <c r="B15" s="121"/>
      <c r="C15" s="121"/>
      <c r="D15" s="121"/>
      <c r="E15" s="121"/>
      <c r="F15" s="121"/>
      <c r="G15" s="121"/>
      <c r="H15" s="121"/>
      <c r="I15" s="121"/>
      <c r="J15" s="17"/>
      <c r="K15" s="17"/>
      <c r="L15" s="17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5" customHeight="1" x14ac:dyDescent="0.25">
      <c r="A16" s="117" t="s">
        <v>10</v>
      </c>
      <c r="B16" s="117"/>
      <c r="C16" s="117"/>
      <c r="D16" s="117"/>
      <c r="E16" s="117"/>
      <c r="F16" s="117"/>
      <c r="G16" s="117"/>
      <c r="H16" s="117"/>
      <c r="I16" s="117"/>
    </row>
    <row r="17" spans="1:18" x14ac:dyDescent="0.25">
      <c r="A17" s="118" t="s">
        <v>0</v>
      </c>
      <c r="B17" s="112" t="s">
        <v>2</v>
      </c>
      <c r="C17" s="108" t="s">
        <v>290</v>
      </c>
      <c r="D17" s="108"/>
      <c r="E17" s="108"/>
      <c r="F17" s="108"/>
      <c r="G17" s="108"/>
      <c r="H17" s="108"/>
      <c r="I17" s="108"/>
      <c r="J17" s="108"/>
      <c r="K17" s="108" t="s">
        <v>45</v>
      </c>
      <c r="L17" s="108"/>
      <c r="M17" s="108"/>
      <c r="N17" s="108"/>
      <c r="O17" s="108"/>
      <c r="P17" s="108"/>
      <c r="Q17" s="108"/>
      <c r="R17" s="108"/>
    </row>
    <row r="18" spans="1:18" ht="46.5" customHeight="1" x14ac:dyDescent="0.25">
      <c r="A18" s="118"/>
      <c r="B18" s="112"/>
      <c r="C18" s="109" t="s">
        <v>204</v>
      </c>
      <c r="D18" s="110"/>
      <c r="E18" s="110"/>
      <c r="F18" s="110"/>
      <c r="G18" s="110"/>
      <c r="H18" s="110"/>
      <c r="I18" s="110"/>
      <c r="J18" s="111"/>
      <c r="K18" s="109" t="s">
        <v>204</v>
      </c>
      <c r="L18" s="110"/>
      <c r="M18" s="110"/>
      <c r="N18" s="110"/>
      <c r="O18" s="110"/>
      <c r="P18" s="110"/>
      <c r="Q18" s="110"/>
      <c r="R18" s="111"/>
    </row>
    <row r="19" spans="1:18" ht="15.75" customHeight="1" x14ac:dyDescent="0.25">
      <c r="A19" s="118"/>
      <c r="B19" s="112"/>
      <c r="C19" s="112" t="s">
        <v>13</v>
      </c>
      <c r="D19" s="112"/>
      <c r="E19" s="112"/>
      <c r="F19" s="112"/>
      <c r="G19" s="112" t="s">
        <v>114</v>
      </c>
      <c r="H19" s="112"/>
      <c r="I19" s="112"/>
      <c r="J19" s="112"/>
      <c r="K19" s="112" t="s">
        <v>13</v>
      </c>
      <c r="L19" s="112"/>
      <c r="M19" s="112"/>
      <c r="N19" s="112"/>
      <c r="O19" s="112" t="s">
        <v>114</v>
      </c>
      <c r="P19" s="112"/>
      <c r="Q19" s="112"/>
      <c r="R19" s="112"/>
    </row>
    <row r="20" spans="1:18" s="10" customFormat="1" ht="126" x14ac:dyDescent="0.25">
      <c r="A20" s="118"/>
      <c r="B20" s="112"/>
      <c r="C20" s="49" t="s">
        <v>28</v>
      </c>
      <c r="D20" s="49" t="s">
        <v>9</v>
      </c>
      <c r="E20" s="49" t="s">
        <v>105</v>
      </c>
      <c r="F20" s="49" t="s">
        <v>11</v>
      </c>
      <c r="G20" s="49" t="s">
        <v>14</v>
      </c>
      <c r="H20" s="49" t="s">
        <v>52</v>
      </c>
      <c r="I20" s="10" t="s">
        <v>180</v>
      </c>
      <c r="J20" s="11" t="s">
        <v>53</v>
      </c>
      <c r="K20" s="49" t="s">
        <v>28</v>
      </c>
      <c r="L20" s="49" t="s">
        <v>9</v>
      </c>
      <c r="M20" s="49" t="s">
        <v>105</v>
      </c>
      <c r="N20" s="49" t="s">
        <v>11</v>
      </c>
      <c r="O20" s="49" t="s">
        <v>14</v>
      </c>
      <c r="P20" s="49" t="s">
        <v>52</v>
      </c>
      <c r="Q20" s="10" t="s">
        <v>180</v>
      </c>
      <c r="R20" s="11" t="s">
        <v>53</v>
      </c>
    </row>
    <row r="21" spans="1:18" s="10" customFormat="1" x14ac:dyDescent="0.25">
      <c r="A21" s="53">
        <v>1</v>
      </c>
      <c r="B21" s="49">
        <v>2</v>
      </c>
      <c r="C21" s="49">
        <v>3</v>
      </c>
      <c r="D21" s="49">
        <v>4</v>
      </c>
      <c r="E21" s="49">
        <v>5</v>
      </c>
      <c r="F21" s="49">
        <v>6</v>
      </c>
      <c r="G21" s="49">
        <v>7</v>
      </c>
      <c r="H21" s="49">
        <v>8</v>
      </c>
      <c r="I21" s="11">
        <v>9</v>
      </c>
      <c r="J21" s="11">
        <v>10</v>
      </c>
      <c r="K21" s="49">
        <v>3</v>
      </c>
      <c r="L21" s="49">
        <v>4</v>
      </c>
      <c r="M21" s="49">
        <v>5</v>
      </c>
      <c r="N21" s="49">
        <v>6</v>
      </c>
      <c r="O21" s="49">
        <v>7</v>
      </c>
      <c r="P21" s="49">
        <v>8</v>
      </c>
      <c r="R21" s="11">
        <v>9</v>
      </c>
    </row>
    <row r="22" spans="1:18" s="10" customFormat="1" ht="47.25" x14ac:dyDescent="0.25">
      <c r="A22" s="53">
        <v>1</v>
      </c>
      <c r="B22" s="12" t="s">
        <v>102</v>
      </c>
      <c r="C22" s="49" t="s">
        <v>127</v>
      </c>
      <c r="D22" s="49" t="s">
        <v>113</v>
      </c>
      <c r="E22" s="49" t="s">
        <v>113</v>
      </c>
      <c r="F22" s="49" t="s">
        <v>113</v>
      </c>
      <c r="G22" s="49" t="s">
        <v>113</v>
      </c>
      <c r="H22" s="49" t="s">
        <v>113</v>
      </c>
      <c r="I22" s="49" t="s">
        <v>113</v>
      </c>
      <c r="J22" s="49" t="s">
        <v>113</v>
      </c>
      <c r="K22" s="49" t="s">
        <v>127</v>
      </c>
      <c r="L22" s="49" t="s">
        <v>127</v>
      </c>
      <c r="M22" s="49" t="s">
        <v>127</v>
      </c>
      <c r="N22" s="49" t="s">
        <v>127</v>
      </c>
      <c r="O22" s="49" t="s">
        <v>127</v>
      </c>
      <c r="P22" s="49" t="s">
        <v>127</v>
      </c>
      <c r="Q22" s="49" t="s">
        <v>127</v>
      </c>
      <c r="R22" s="49" t="s">
        <v>127</v>
      </c>
    </row>
    <row r="23" spans="1:18" s="10" customFormat="1" ht="57" customHeight="1" x14ac:dyDescent="0.25">
      <c r="A23" s="53" t="s">
        <v>85</v>
      </c>
      <c r="B23" s="13" t="s">
        <v>271</v>
      </c>
      <c r="C23" s="49">
        <v>110</v>
      </c>
      <c r="D23" s="90" t="s">
        <v>263</v>
      </c>
      <c r="E23" s="49">
        <v>2</v>
      </c>
      <c r="F23" s="49" t="s">
        <v>68</v>
      </c>
      <c r="G23" s="14" t="s">
        <v>266</v>
      </c>
      <c r="H23" s="11">
        <v>23135</v>
      </c>
      <c r="I23" s="20">
        <v>1.1000000000000001</v>
      </c>
      <c r="J23" s="11">
        <f>E23*H23*I23</f>
        <v>50897.000000000007</v>
      </c>
      <c r="K23" s="49" t="s">
        <v>127</v>
      </c>
      <c r="L23" s="49" t="s">
        <v>127</v>
      </c>
      <c r="M23" s="49" t="s">
        <v>127</v>
      </c>
      <c r="N23" s="49" t="s">
        <v>127</v>
      </c>
      <c r="O23" s="49" t="s">
        <v>127</v>
      </c>
      <c r="P23" s="49" t="s">
        <v>127</v>
      </c>
      <c r="Q23" s="49" t="s">
        <v>127</v>
      </c>
      <c r="R23" s="49" t="s">
        <v>127</v>
      </c>
    </row>
    <row r="24" spans="1:18" s="10" customFormat="1" ht="31.5" x14ac:dyDescent="0.25">
      <c r="A24" s="53" t="s">
        <v>86</v>
      </c>
      <c r="B24" s="13" t="s">
        <v>272</v>
      </c>
      <c r="C24" s="49">
        <v>10</v>
      </c>
      <c r="D24" s="90" t="s">
        <v>282</v>
      </c>
      <c r="E24" s="49">
        <v>4</v>
      </c>
      <c r="F24" s="49" t="s">
        <v>68</v>
      </c>
      <c r="G24" s="14" t="s">
        <v>265</v>
      </c>
      <c r="H24" s="11">
        <v>1301</v>
      </c>
      <c r="I24" s="20">
        <v>1.03</v>
      </c>
      <c r="J24" s="11">
        <f t="shared" ref="J24:J25" si="0">E24*H24*I24</f>
        <v>5360.12</v>
      </c>
      <c r="K24" s="49" t="s">
        <v>127</v>
      </c>
      <c r="L24" s="49" t="s">
        <v>127</v>
      </c>
      <c r="M24" s="49" t="s">
        <v>127</v>
      </c>
      <c r="N24" s="49" t="s">
        <v>127</v>
      </c>
      <c r="O24" s="49" t="s">
        <v>127</v>
      </c>
      <c r="P24" s="49" t="s">
        <v>127</v>
      </c>
      <c r="Q24" s="49" t="s">
        <v>127</v>
      </c>
      <c r="R24" s="49" t="s">
        <v>127</v>
      </c>
    </row>
    <row r="25" spans="1:18" s="10" customFormat="1" ht="31.5" x14ac:dyDescent="0.25">
      <c r="A25" s="53" t="s">
        <v>138</v>
      </c>
      <c r="B25" s="13" t="s">
        <v>272</v>
      </c>
      <c r="C25" s="49">
        <v>10</v>
      </c>
      <c r="D25" s="90" t="s">
        <v>264</v>
      </c>
      <c r="E25" s="49">
        <v>24</v>
      </c>
      <c r="F25" s="49" t="s">
        <v>68</v>
      </c>
      <c r="G25" s="14" t="s">
        <v>283</v>
      </c>
      <c r="H25" s="11">
        <v>1188</v>
      </c>
      <c r="I25" s="20">
        <v>1.03</v>
      </c>
      <c r="J25" s="11">
        <f t="shared" si="0"/>
        <v>29367.360000000001</v>
      </c>
      <c r="K25" s="49"/>
      <c r="L25" s="49"/>
      <c r="M25" s="49"/>
      <c r="N25" s="49"/>
      <c r="O25" s="49"/>
      <c r="P25" s="49"/>
      <c r="Q25" s="49"/>
      <c r="R25" s="49"/>
    </row>
    <row r="26" spans="1:18" s="17" customFormat="1" ht="47.25" x14ac:dyDescent="0.25">
      <c r="A26" s="54">
        <v>2</v>
      </c>
      <c r="B26" s="12" t="s">
        <v>27</v>
      </c>
      <c r="C26" s="49" t="s">
        <v>113</v>
      </c>
      <c r="D26" s="49" t="s">
        <v>113</v>
      </c>
      <c r="E26" s="49" t="s">
        <v>113</v>
      </c>
      <c r="F26" s="49" t="s">
        <v>113</v>
      </c>
      <c r="G26" s="49" t="s">
        <v>113</v>
      </c>
      <c r="H26" s="49" t="s">
        <v>113</v>
      </c>
      <c r="I26" s="20"/>
      <c r="J26" s="49"/>
      <c r="K26" s="49" t="s">
        <v>127</v>
      </c>
      <c r="L26" s="49" t="s">
        <v>127</v>
      </c>
      <c r="M26" s="49" t="s">
        <v>127</v>
      </c>
      <c r="N26" s="49" t="s">
        <v>127</v>
      </c>
      <c r="O26" s="49" t="s">
        <v>127</v>
      </c>
      <c r="P26" s="49" t="s">
        <v>127</v>
      </c>
      <c r="Q26" s="49" t="s">
        <v>127</v>
      </c>
      <c r="R26" s="49" t="s">
        <v>127</v>
      </c>
    </row>
    <row r="27" spans="1:18" s="17" customFormat="1" ht="31.5" x14ac:dyDescent="0.25">
      <c r="A27" s="54" t="s">
        <v>87</v>
      </c>
      <c r="B27" s="13" t="s">
        <v>273</v>
      </c>
      <c r="C27" s="49">
        <v>110</v>
      </c>
      <c r="D27" s="31" t="s">
        <v>181</v>
      </c>
      <c r="E27" s="49">
        <v>1</v>
      </c>
      <c r="F27" s="49" t="s">
        <v>269</v>
      </c>
      <c r="G27" s="14" t="s">
        <v>267</v>
      </c>
      <c r="H27" s="11">
        <v>36657</v>
      </c>
      <c r="I27" s="20">
        <v>1.05</v>
      </c>
      <c r="J27" s="11">
        <f t="shared" ref="J27:J29" si="1">E27*H27*I27</f>
        <v>38489.85</v>
      </c>
      <c r="K27" s="49" t="s">
        <v>127</v>
      </c>
      <c r="L27" s="49" t="s">
        <v>127</v>
      </c>
      <c r="M27" s="49" t="s">
        <v>127</v>
      </c>
      <c r="N27" s="49" t="s">
        <v>127</v>
      </c>
      <c r="O27" s="49" t="s">
        <v>127</v>
      </c>
      <c r="P27" s="49" t="s">
        <v>127</v>
      </c>
      <c r="Q27" s="49" t="s">
        <v>127</v>
      </c>
      <c r="R27" s="49" t="s">
        <v>127</v>
      </c>
    </row>
    <row r="28" spans="1:18" s="17" customFormat="1" ht="31.5" x14ac:dyDescent="0.25">
      <c r="A28" s="54" t="s">
        <v>88</v>
      </c>
      <c r="B28" s="13" t="s">
        <v>273</v>
      </c>
      <c r="C28" s="49">
        <v>110</v>
      </c>
      <c r="D28" s="31" t="s">
        <v>181</v>
      </c>
      <c r="E28" s="49">
        <v>1</v>
      </c>
      <c r="F28" s="49" t="s">
        <v>269</v>
      </c>
      <c r="G28" s="14" t="s">
        <v>267</v>
      </c>
      <c r="H28" s="11">
        <v>36657</v>
      </c>
      <c r="I28" s="20">
        <v>1.05</v>
      </c>
      <c r="J28" s="11">
        <f t="shared" si="1"/>
        <v>38489.85</v>
      </c>
      <c r="K28" s="49" t="s">
        <v>127</v>
      </c>
      <c r="L28" s="49" t="s">
        <v>127</v>
      </c>
      <c r="M28" s="49" t="s">
        <v>127</v>
      </c>
      <c r="N28" s="49" t="s">
        <v>127</v>
      </c>
      <c r="O28" s="49" t="s">
        <v>127</v>
      </c>
      <c r="P28" s="49" t="s">
        <v>127</v>
      </c>
      <c r="Q28" s="49" t="s">
        <v>127</v>
      </c>
      <c r="R28" s="49" t="s">
        <v>127</v>
      </c>
    </row>
    <row r="29" spans="1:18" s="17" customFormat="1" ht="31.5" x14ac:dyDescent="0.25">
      <c r="A29" s="54" t="s">
        <v>89</v>
      </c>
      <c r="B29" s="13" t="s">
        <v>274</v>
      </c>
      <c r="C29" s="49">
        <v>10</v>
      </c>
      <c r="D29" s="49" t="s">
        <v>268</v>
      </c>
      <c r="E29" s="49">
        <v>2</v>
      </c>
      <c r="F29" s="49" t="s">
        <v>269</v>
      </c>
      <c r="G29" s="49" t="s">
        <v>182</v>
      </c>
      <c r="H29" s="49">
        <v>4349</v>
      </c>
      <c r="I29" s="20">
        <v>1.05</v>
      </c>
      <c r="J29" s="49">
        <f t="shared" si="1"/>
        <v>9132.9</v>
      </c>
      <c r="K29" s="49" t="s">
        <v>127</v>
      </c>
      <c r="L29" s="49" t="s">
        <v>127</v>
      </c>
      <c r="M29" s="49" t="s">
        <v>127</v>
      </c>
      <c r="N29" s="49" t="s">
        <v>127</v>
      </c>
      <c r="O29" s="49" t="s">
        <v>127</v>
      </c>
      <c r="P29" s="49" t="s">
        <v>127</v>
      </c>
      <c r="Q29" s="49" t="s">
        <v>127</v>
      </c>
      <c r="R29" s="49" t="s">
        <v>127</v>
      </c>
    </row>
    <row r="30" spans="1:18" s="17" customFormat="1" ht="47.25" x14ac:dyDescent="0.25">
      <c r="A30" s="54">
        <v>4</v>
      </c>
      <c r="B30" s="13" t="s">
        <v>4</v>
      </c>
      <c r="C30" s="49"/>
      <c r="D30" s="49" t="s">
        <v>171</v>
      </c>
      <c r="E30" s="20">
        <f>J31</f>
        <v>4361</v>
      </c>
      <c r="F30" s="20" t="s">
        <v>203</v>
      </c>
      <c r="G30" s="15" t="s">
        <v>183</v>
      </c>
      <c r="H30" s="20">
        <v>3.02</v>
      </c>
      <c r="I30" s="20">
        <v>1</v>
      </c>
      <c r="J30" s="11">
        <f>E30*H30*I30</f>
        <v>13170.22</v>
      </c>
      <c r="K30" s="49" t="s">
        <v>127</v>
      </c>
      <c r="L30" s="49" t="s">
        <v>127</v>
      </c>
      <c r="M30" s="49" t="s">
        <v>127</v>
      </c>
      <c r="N30" s="49" t="s">
        <v>127</v>
      </c>
      <c r="O30" s="49" t="s">
        <v>127</v>
      </c>
      <c r="P30" s="49" t="s">
        <v>127</v>
      </c>
      <c r="Q30" s="49" t="s">
        <v>127</v>
      </c>
      <c r="R30" s="49" t="s">
        <v>127</v>
      </c>
    </row>
    <row r="31" spans="1:18" s="17" customFormat="1" ht="47.25" x14ac:dyDescent="0.25">
      <c r="A31" s="54">
        <v>5</v>
      </c>
      <c r="B31" s="13" t="s">
        <v>275</v>
      </c>
      <c r="C31" s="49"/>
      <c r="D31" s="49" t="s">
        <v>113</v>
      </c>
      <c r="E31" s="20"/>
      <c r="F31" s="20" t="s">
        <v>210</v>
      </c>
      <c r="G31" s="15" t="s">
        <v>36</v>
      </c>
      <c r="H31" s="3" t="s">
        <v>113</v>
      </c>
      <c r="I31" s="76"/>
      <c r="J31" s="16">
        <f>SUM(J32:J36)</f>
        <v>4361</v>
      </c>
      <c r="K31" s="49" t="s">
        <v>127</v>
      </c>
      <c r="L31" s="49" t="s">
        <v>127</v>
      </c>
      <c r="M31" s="49" t="s">
        <v>127</v>
      </c>
      <c r="N31" s="49" t="s">
        <v>127</v>
      </c>
      <c r="O31" s="49" t="s">
        <v>127</v>
      </c>
      <c r="P31" s="49" t="s">
        <v>127</v>
      </c>
      <c r="Q31" s="49" t="s">
        <v>127</v>
      </c>
      <c r="R31" s="49" t="s">
        <v>127</v>
      </c>
    </row>
    <row r="32" spans="1:18" s="17" customFormat="1" ht="63" x14ac:dyDescent="0.25">
      <c r="A32" s="54" t="s">
        <v>97</v>
      </c>
      <c r="B32" s="13" t="s">
        <v>238</v>
      </c>
      <c r="C32" s="49">
        <v>110</v>
      </c>
      <c r="D32" s="49" t="str">
        <f>D23</f>
        <v>выключатель  колонковый 110 кВ LTB 145 I n 2000A, Iотк 40 кВА</v>
      </c>
      <c r="E32" s="20">
        <v>2</v>
      </c>
      <c r="F32" s="20" t="s">
        <v>210</v>
      </c>
      <c r="G32" s="15" t="s">
        <v>184</v>
      </c>
      <c r="H32" s="3">
        <v>833</v>
      </c>
      <c r="I32" s="76">
        <v>1</v>
      </c>
      <c r="J32" s="16">
        <f>H32*E32</f>
        <v>1666</v>
      </c>
      <c r="K32" s="49" t="s">
        <v>127</v>
      </c>
      <c r="L32" s="49" t="s">
        <v>127</v>
      </c>
      <c r="M32" s="49" t="s">
        <v>127</v>
      </c>
      <c r="N32" s="49" t="s">
        <v>127</v>
      </c>
      <c r="O32" s="49" t="s">
        <v>127</v>
      </c>
      <c r="P32" s="49" t="s">
        <v>127</v>
      </c>
      <c r="Q32" s="49" t="s">
        <v>127</v>
      </c>
      <c r="R32" s="49" t="s">
        <v>127</v>
      </c>
    </row>
    <row r="33" spans="1:18" s="17" customFormat="1" ht="47.25" x14ac:dyDescent="0.25">
      <c r="A33" s="54" t="s">
        <v>174</v>
      </c>
      <c r="B33" s="13" t="s">
        <v>238</v>
      </c>
      <c r="C33" s="49">
        <v>110</v>
      </c>
      <c r="D33" s="49" t="str">
        <f>D27</f>
        <v>ТДН-16000/110-У1</v>
      </c>
      <c r="E33" s="20">
        <v>1</v>
      </c>
      <c r="F33" s="20" t="s">
        <v>210</v>
      </c>
      <c r="G33" s="15" t="s">
        <v>270</v>
      </c>
      <c r="H33" s="16">
        <v>100</v>
      </c>
      <c r="I33" s="76">
        <v>1</v>
      </c>
      <c r="J33" s="16">
        <f t="shared" ref="J33:J36" si="2">H33*E33</f>
        <v>100</v>
      </c>
      <c r="K33" s="49" t="s">
        <v>127</v>
      </c>
      <c r="L33" s="49" t="s">
        <v>127</v>
      </c>
      <c r="M33" s="49" t="s">
        <v>127</v>
      </c>
      <c r="N33" s="49" t="s">
        <v>127</v>
      </c>
      <c r="O33" s="49" t="s">
        <v>127</v>
      </c>
      <c r="P33" s="49" t="s">
        <v>127</v>
      </c>
      <c r="Q33" s="49" t="s">
        <v>127</v>
      </c>
      <c r="R33" s="49" t="s">
        <v>127</v>
      </c>
    </row>
    <row r="34" spans="1:18" s="17" customFormat="1" ht="47.25" x14ac:dyDescent="0.25">
      <c r="A34" s="54" t="s">
        <v>176</v>
      </c>
      <c r="B34" s="13" t="s">
        <v>238</v>
      </c>
      <c r="C34" s="49">
        <v>110</v>
      </c>
      <c r="D34" s="49" t="str">
        <f>D28</f>
        <v>ТДН-16000/110-У1</v>
      </c>
      <c r="E34" s="20">
        <v>1</v>
      </c>
      <c r="F34" s="20" t="s">
        <v>210</v>
      </c>
      <c r="G34" s="15" t="s">
        <v>270</v>
      </c>
      <c r="H34" s="16">
        <v>100</v>
      </c>
      <c r="I34" s="76">
        <v>1</v>
      </c>
      <c r="J34" s="16">
        <f t="shared" si="2"/>
        <v>100</v>
      </c>
      <c r="K34" s="49" t="s">
        <v>127</v>
      </c>
      <c r="L34" s="49" t="s">
        <v>127</v>
      </c>
      <c r="M34" s="49" t="s">
        <v>127</v>
      </c>
      <c r="N34" s="49" t="s">
        <v>127</v>
      </c>
      <c r="O34" s="49" t="s">
        <v>127</v>
      </c>
      <c r="P34" s="49" t="s">
        <v>127</v>
      </c>
      <c r="Q34" s="49" t="s">
        <v>127</v>
      </c>
      <c r="R34" s="49" t="s">
        <v>127</v>
      </c>
    </row>
    <row r="35" spans="1:18" s="17" customFormat="1" ht="141.75" x14ac:dyDescent="0.25">
      <c r="A35" s="54" t="s">
        <v>217</v>
      </c>
      <c r="B35" s="13" t="s">
        <v>276</v>
      </c>
      <c r="C35" s="49"/>
      <c r="D35" s="49" t="s">
        <v>178</v>
      </c>
      <c r="E35" s="20">
        <v>1</v>
      </c>
      <c r="F35" s="20" t="s">
        <v>210</v>
      </c>
      <c r="G35" s="15" t="s">
        <v>185</v>
      </c>
      <c r="H35" s="3">
        <v>1220</v>
      </c>
      <c r="I35" s="76">
        <v>1</v>
      </c>
      <c r="J35" s="16">
        <f>H35*E35</f>
        <v>1220</v>
      </c>
      <c r="K35" s="49" t="s">
        <v>127</v>
      </c>
      <c r="L35" s="49" t="s">
        <v>127</v>
      </c>
      <c r="M35" s="49" t="s">
        <v>127</v>
      </c>
      <c r="N35" s="49" t="s">
        <v>127</v>
      </c>
      <c r="O35" s="49" t="s">
        <v>127</v>
      </c>
      <c r="P35" s="49" t="s">
        <v>127</v>
      </c>
      <c r="Q35" s="49" t="s">
        <v>127</v>
      </c>
      <c r="R35" s="49" t="s">
        <v>127</v>
      </c>
    </row>
    <row r="36" spans="1:18" s="17" customFormat="1" ht="45" customHeight="1" x14ac:dyDescent="0.25">
      <c r="A36" s="54" t="s">
        <v>218</v>
      </c>
      <c r="B36" s="13" t="s">
        <v>277</v>
      </c>
      <c r="C36" s="49"/>
      <c r="D36" s="49" t="s">
        <v>100</v>
      </c>
      <c r="E36" s="20">
        <v>1</v>
      </c>
      <c r="F36" s="20" t="s">
        <v>210</v>
      </c>
      <c r="G36" s="15" t="s">
        <v>186</v>
      </c>
      <c r="H36" s="3">
        <v>1275</v>
      </c>
      <c r="I36" s="76">
        <v>1</v>
      </c>
      <c r="J36" s="16">
        <f t="shared" si="2"/>
        <v>1275</v>
      </c>
      <c r="K36" s="49" t="s">
        <v>127</v>
      </c>
      <c r="L36" s="49" t="s">
        <v>127</v>
      </c>
      <c r="M36" s="49" t="s">
        <v>127</v>
      </c>
      <c r="N36" s="49" t="s">
        <v>127</v>
      </c>
      <c r="O36" s="49" t="s">
        <v>127</v>
      </c>
      <c r="P36" s="49" t="s">
        <v>127</v>
      </c>
      <c r="Q36" s="49" t="s">
        <v>127</v>
      </c>
      <c r="R36" s="49" t="s">
        <v>127</v>
      </c>
    </row>
    <row r="37" spans="1:18" s="17" customFormat="1" ht="18.75" x14ac:dyDescent="0.25">
      <c r="A37" s="54">
        <v>6</v>
      </c>
      <c r="B37" s="13" t="s">
        <v>5</v>
      </c>
      <c r="C37" s="49"/>
      <c r="D37" s="49" t="s">
        <v>21</v>
      </c>
      <c r="E37" s="49">
        <v>1</v>
      </c>
      <c r="F37" s="49" t="s">
        <v>20</v>
      </c>
      <c r="G37" s="15" t="s">
        <v>187</v>
      </c>
      <c r="H37" s="11">
        <v>57363</v>
      </c>
      <c r="I37" s="20">
        <v>0</v>
      </c>
      <c r="J37" s="11">
        <f>E37*H37*I37</f>
        <v>0</v>
      </c>
      <c r="K37" s="49" t="s">
        <v>127</v>
      </c>
      <c r="L37" s="49" t="s">
        <v>127</v>
      </c>
      <c r="M37" s="49" t="s">
        <v>127</v>
      </c>
      <c r="N37" s="49" t="s">
        <v>127</v>
      </c>
      <c r="O37" s="49" t="s">
        <v>127</v>
      </c>
      <c r="P37" s="49" t="s">
        <v>127</v>
      </c>
      <c r="Q37" s="49" t="s">
        <v>127</v>
      </c>
      <c r="R37" s="49" t="s">
        <v>127</v>
      </c>
    </row>
    <row r="38" spans="1:18" s="17" customFormat="1" ht="31.5" x14ac:dyDescent="0.25">
      <c r="A38" s="54"/>
      <c r="B38" s="12" t="s">
        <v>188</v>
      </c>
      <c r="C38" s="49"/>
      <c r="D38" s="49" t="s">
        <v>188</v>
      </c>
      <c r="E38" s="49">
        <v>1</v>
      </c>
      <c r="F38" s="49" t="s">
        <v>189</v>
      </c>
      <c r="G38" s="13" t="s">
        <v>190</v>
      </c>
      <c r="H38" s="11">
        <v>5101</v>
      </c>
      <c r="I38" s="20">
        <v>1</v>
      </c>
      <c r="J38" s="11">
        <f t="shared" ref="J38:J45" si="3">E38*H38*I38</f>
        <v>5101</v>
      </c>
      <c r="K38" s="49" t="s">
        <v>127</v>
      </c>
      <c r="L38" s="49" t="s">
        <v>127</v>
      </c>
      <c r="M38" s="49" t="s">
        <v>127</v>
      </c>
      <c r="N38" s="49" t="s">
        <v>127</v>
      </c>
      <c r="O38" s="49" t="s">
        <v>127</v>
      </c>
      <c r="P38" s="49" t="s">
        <v>127</v>
      </c>
      <c r="Q38" s="49" t="s">
        <v>127</v>
      </c>
      <c r="R38" s="49" t="s">
        <v>127</v>
      </c>
    </row>
    <row r="39" spans="1:18" s="17" customFormat="1" ht="31.5" x14ac:dyDescent="0.25">
      <c r="A39" s="54"/>
      <c r="B39" s="13" t="s">
        <v>191</v>
      </c>
      <c r="C39" s="49"/>
      <c r="D39" s="49" t="s">
        <v>191</v>
      </c>
      <c r="E39" s="49">
        <v>1</v>
      </c>
      <c r="F39" s="49" t="s">
        <v>20</v>
      </c>
      <c r="G39" s="13" t="s">
        <v>192</v>
      </c>
      <c r="H39" s="11">
        <v>9450</v>
      </c>
      <c r="I39" s="20">
        <v>1</v>
      </c>
      <c r="J39" s="11">
        <f t="shared" si="3"/>
        <v>9450</v>
      </c>
      <c r="K39" s="49" t="s">
        <v>127</v>
      </c>
      <c r="L39" s="49" t="s">
        <v>127</v>
      </c>
      <c r="M39" s="49" t="s">
        <v>127</v>
      </c>
      <c r="N39" s="49" t="s">
        <v>127</v>
      </c>
      <c r="O39" s="49" t="s">
        <v>127</v>
      </c>
      <c r="P39" s="49" t="s">
        <v>127</v>
      </c>
      <c r="Q39" s="49" t="s">
        <v>127</v>
      </c>
      <c r="R39" s="49" t="s">
        <v>127</v>
      </c>
    </row>
    <row r="40" spans="1:18" s="17" customFormat="1" ht="18.75" x14ac:dyDescent="0.25">
      <c r="A40" s="54"/>
      <c r="B40" s="13" t="s">
        <v>194</v>
      </c>
      <c r="C40" s="49"/>
      <c r="D40" s="49"/>
      <c r="E40" s="49">
        <v>0</v>
      </c>
      <c r="F40" s="49" t="s">
        <v>193</v>
      </c>
      <c r="G40" s="13" t="s">
        <v>195</v>
      </c>
      <c r="H40" s="11">
        <v>23531</v>
      </c>
      <c r="I40" s="20">
        <v>1.04</v>
      </c>
      <c r="J40" s="11">
        <f t="shared" si="3"/>
        <v>0</v>
      </c>
      <c r="K40" s="49" t="s">
        <v>127</v>
      </c>
      <c r="L40" s="49" t="s">
        <v>127</v>
      </c>
      <c r="M40" s="49" t="s">
        <v>127</v>
      </c>
      <c r="N40" s="49" t="s">
        <v>127</v>
      </c>
      <c r="O40" s="49" t="s">
        <v>127</v>
      </c>
      <c r="P40" s="49" t="s">
        <v>127</v>
      </c>
      <c r="Q40" s="49" t="s">
        <v>127</v>
      </c>
      <c r="R40" s="49" t="s">
        <v>127</v>
      </c>
    </row>
    <row r="41" spans="1:18" s="17" customFormat="1" ht="18.75" x14ac:dyDescent="0.25">
      <c r="A41" s="54"/>
      <c r="B41" s="13" t="s">
        <v>196</v>
      </c>
      <c r="C41" s="49"/>
      <c r="D41" s="49"/>
      <c r="E41" s="49">
        <v>0</v>
      </c>
      <c r="F41" s="49" t="s">
        <v>193</v>
      </c>
      <c r="G41" s="13" t="s">
        <v>197</v>
      </c>
      <c r="H41" s="11">
        <v>180</v>
      </c>
      <c r="I41" s="20">
        <v>1.04</v>
      </c>
      <c r="J41" s="11">
        <f t="shared" si="3"/>
        <v>0</v>
      </c>
      <c r="K41" s="49" t="s">
        <v>127</v>
      </c>
      <c r="L41" s="49" t="s">
        <v>127</v>
      </c>
      <c r="M41" s="49" t="s">
        <v>127</v>
      </c>
      <c r="N41" s="49" t="s">
        <v>127</v>
      </c>
      <c r="O41" s="49" t="s">
        <v>127</v>
      </c>
      <c r="P41" s="49" t="s">
        <v>127</v>
      </c>
      <c r="Q41" s="49" t="s">
        <v>127</v>
      </c>
      <c r="R41" s="49" t="s">
        <v>127</v>
      </c>
    </row>
    <row r="42" spans="1:18" s="17" customFormat="1" ht="18.75" x14ac:dyDescent="0.25">
      <c r="A42" s="54"/>
      <c r="B42" s="13" t="s">
        <v>196</v>
      </c>
      <c r="C42" s="49"/>
      <c r="D42" s="49"/>
      <c r="E42" s="49">
        <v>0</v>
      </c>
      <c r="F42" s="49" t="s">
        <v>193</v>
      </c>
      <c r="G42" s="13" t="s">
        <v>198</v>
      </c>
      <c r="H42" s="11">
        <v>629</v>
      </c>
      <c r="I42" s="20">
        <v>1.04</v>
      </c>
      <c r="J42" s="11">
        <f t="shared" si="3"/>
        <v>0</v>
      </c>
      <c r="K42" s="49" t="s">
        <v>127</v>
      </c>
      <c r="L42" s="49" t="s">
        <v>127</v>
      </c>
      <c r="M42" s="49" t="s">
        <v>127</v>
      </c>
      <c r="N42" s="49" t="s">
        <v>127</v>
      </c>
      <c r="O42" s="49" t="s">
        <v>127</v>
      </c>
      <c r="P42" s="49" t="s">
        <v>127</v>
      </c>
      <c r="Q42" s="49" t="s">
        <v>127</v>
      </c>
      <c r="R42" s="49" t="s">
        <v>127</v>
      </c>
    </row>
    <row r="43" spans="1:18" s="17" customFormat="1" ht="15.75" customHeight="1" x14ac:dyDescent="0.25">
      <c r="A43" s="54"/>
      <c r="B43" s="13" t="s">
        <v>199</v>
      </c>
      <c r="C43" s="49"/>
      <c r="D43" s="49"/>
      <c r="E43" s="49">
        <v>0</v>
      </c>
      <c r="F43" s="49" t="s">
        <v>193</v>
      </c>
      <c r="G43" s="13" t="s">
        <v>200</v>
      </c>
      <c r="H43" s="11">
        <v>3354</v>
      </c>
      <c r="I43" s="20">
        <v>1.04</v>
      </c>
      <c r="J43" s="11">
        <f t="shared" si="3"/>
        <v>0</v>
      </c>
      <c r="K43" s="49" t="s">
        <v>127</v>
      </c>
      <c r="L43" s="49" t="s">
        <v>127</v>
      </c>
      <c r="M43" s="49" t="s">
        <v>127</v>
      </c>
      <c r="N43" s="49" t="s">
        <v>127</v>
      </c>
      <c r="O43" s="49" t="s">
        <v>127</v>
      </c>
      <c r="P43" s="49" t="s">
        <v>127</v>
      </c>
      <c r="Q43" s="49" t="s">
        <v>127</v>
      </c>
      <c r="R43" s="49" t="s">
        <v>127</v>
      </c>
    </row>
    <row r="44" spans="1:18" s="17" customFormat="1" ht="18.75" x14ac:dyDescent="0.25">
      <c r="A44" s="54"/>
      <c r="B44" s="13" t="s">
        <v>201</v>
      </c>
      <c r="C44" s="49"/>
      <c r="D44" s="49"/>
      <c r="E44" s="49">
        <v>0</v>
      </c>
      <c r="F44" s="49" t="s">
        <v>193</v>
      </c>
      <c r="G44" s="13" t="s">
        <v>202</v>
      </c>
      <c r="H44" s="11">
        <v>1424</v>
      </c>
      <c r="I44" s="20">
        <v>1.04</v>
      </c>
      <c r="J44" s="11">
        <f t="shared" si="3"/>
        <v>0</v>
      </c>
      <c r="K44" s="49" t="s">
        <v>127</v>
      </c>
      <c r="L44" s="49" t="s">
        <v>127</v>
      </c>
      <c r="M44" s="49" t="s">
        <v>127</v>
      </c>
      <c r="N44" s="49" t="s">
        <v>127</v>
      </c>
      <c r="O44" s="49" t="s">
        <v>127</v>
      </c>
      <c r="P44" s="49" t="s">
        <v>127</v>
      </c>
      <c r="Q44" s="49" t="s">
        <v>127</v>
      </c>
      <c r="R44" s="49" t="s">
        <v>127</v>
      </c>
    </row>
    <row r="45" spans="1:18" s="17" customFormat="1" ht="18.75" x14ac:dyDescent="0.25">
      <c r="A45" s="54">
        <v>7</v>
      </c>
      <c r="B45" s="13" t="s">
        <v>6</v>
      </c>
      <c r="C45" s="49"/>
      <c r="D45" s="49" t="s">
        <v>18</v>
      </c>
      <c r="E45" s="49">
        <v>0</v>
      </c>
      <c r="F45" s="49" t="s">
        <v>20</v>
      </c>
      <c r="G45" s="15" t="s">
        <v>207</v>
      </c>
      <c r="H45" s="11">
        <v>29099</v>
      </c>
      <c r="I45" s="20">
        <v>1</v>
      </c>
      <c r="J45" s="11">
        <f t="shared" si="3"/>
        <v>0</v>
      </c>
      <c r="K45" s="49" t="s">
        <v>127</v>
      </c>
      <c r="L45" s="49" t="s">
        <v>127</v>
      </c>
      <c r="M45" s="49" t="s">
        <v>127</v>
      </c>
      <c r="N45" s="49" t="s">
        <v>127</v>
      </c>
      <c r="O45" s="49" t="s">
        <v>127</v>
      </c>
      <c r="P45" s="49" t="s">
        <v>127</v>
      </c>
      <c r="Q45" s="49" t="s">
        <v>127</v>
      </c>
      <c r="R45" s="49" t="s">
        <v>127</v>
      </c>
    </row>
    <row r="46" spans="1:18" s="17" customFormat="1" ht="31.5" x14ac:dyDescent="0.25">
      <c r="A46" s="54" t="s">
        <v>167</v>
      </c>
      <c r="B46" s="13" t="s">
        <v>206</v>
      </c>
      <c r="C46" s="49"/>
      <c r="D46" s="49"/>
      <c r="E46" s="49">
        <f>E31/10000*0</f>
        <v>0</v>
      </c>
      <c r="F46" s="49" t="s">
        <v>209</v>
      </c>
      <c r="G46" s="15" t="s">
        <v>208</v>
      </c>
      <c r="H46" s="11">
        <v>2014</v>
      </c>
      <c r="I46" s="11">
        <v>1</v>
      </c>
      <c r="J46" s="11">
        <f>E46*H46*I46</f>
        <v>0</v>
      </c>
      <c r="K46" s="49" t="s">
        <v>127</v>
      </c>
      <c r="L46" s="49" t="s">
        <v>127</v>
      </c>
      <c r="M46" s="49" t="s">
        <v>127</v>
      </c>
      <c r="N46" s="49" t="s">
        <v>127</v>
      </c>
      <c r="O46" s="49" t="s">
        <v>127</v>
      </c>
      <c r="P46" s="49" t="s">
        <v>127</v>
      </c>
      <c r="Q46" s="49" t="s">
        <v>127</v>
      </c>
      <c r="R46" s="49" t="s">
        <v>127</v>
      </c>
    </row>
    <row r="47" spans="1:18" s="17" customFormat="1" ht="47.25" x14ac:dyDescent="0.25">
      <c r="A47" s="54" t="s">
        <v>213</v>
      </c>
      <c r="B47" s="13" t="s">
        <v>211</v>
      </c>
      <c r="C47" s="49"/>
      <c r="D47" s="49"/>
      <c r="E47" s="20">
        <v>0</v>
      </c>
      <c r="F47" s="49" t="s">
        <v>210</v>
      </c>
      <c r="G47" s="15" t="s">
        <v>212</v>
      </c>
      <c r="H47" s="11">
        <v>18</v>
      </c>
      <c r="I47" s="11">
        <v>1</v>
      </c>
      <c r="J47" s="11">
        <f>E47*H47*I47</f>
        <v>0</v>
      </c>
      <c r="K47" s="49" t="s">
        <v>127</v>
      </c>
      <c r="L47" s="49" t="s">
        <v>127</v>
      </c>
      <c r="M47" s="49" t="s">
        <v>127</v>
      </c>
      <c r="N47" s="49" t="s">
        <v>127</v>
      </c>
      <c r="O47" s="49" t="s">
        <v>127</v>
      </c>
      <c r="P47" s="49" t="s">
        <v>127</v>
      </c>
      <c r="Q47" s="49" t="s">
        <v>127</v>
      </c>
      <c r="R47" s="49" t="s">
        <v>127</v>
      </c>
    </row>
    <row r="48" spans="1:18" s="17" customFormat="1" ht="47.25" x14ac:dyDescent="0.25">
      <c r="A48" s="54" t="s">
        <v>214</v>
      </c>
      <c r="B48" s="13" t="s">
        <v>216</v>
      </c>
      <c r="C48" s="49"/>
      <c r="D48" s="49"/>
      <c r="E48" s="20">
        <f>E46</f>
        <v>0</v>
      </c>
      <c r="F48" s="49" t="s">
        <v>209</v>
      </c>
      <c r="G48" s="15" t="s">
        <v>215</v>
      </c>
      <c r="H48" s="11">
        <v>367</v>
      </c>
      <c r="I48" s="11">
        <v>1</v>
      </c>
      <c r="J48" s="11">
        <f>E48*H48*I48</f>
        <v>0</v>
      </c>
      <c r="K48" s="49" t="s">
        <v>127</v>
      </c>
      <c r="L48" s="49" t="s">
        <v>127</v>
      </c>
      <c r="M48" s="49" t="s">
        <v>127</v>
      </c>
      <c r="N48" s="49" t="s">
        <v>127</v>
      </c>
      <c r="O48" s="49" t="s">
        <v>127</v>
      </c>
      <c r="P48" s="49" t="s">
        <v>127</v>
      </c>
      <c r="Q48" s="49" t="s">
        <v>127</v>
      </c>
      <c r="R48" s="49" t="s">
        <v>127</v>
      </c>
    </row>
    <row r="49" spans="1:18" s="17" customFormat="1" ht="47.25" x14ac:dyDescent="0.25">
      <c r="A49" s="54"/>
      <c r="B49" s="13" t="s">
        <v>77</v>
      </c>
      <c r="C49" s="49" t="s">
        <v>113</v>
      </c>
      <c r="D49" s="49" t="s">
        <v>113</v>
      </c>
      <c r="E49" s="49" t="s">
        <v>113</v>
      </c>
      <c r="F49" s="49" t="s">
        <v>113</v>
      </c>
      <c r="G49" s="49" t="s">
        <v>113</v>
      </c>
      <c r="H49" s="49" t="s">
        <v>113</v>
      </c>
      <c r="I49" s="49" t="s">
        <v>113</v>
      </c>
      <c r="J49" s="16">
        <f>SUM(J23:J48)</f>
        <v>208180.30000000002</v>
      </c>
      <c r="K49" s="49" t="s">
        <v>127</v>
      </c>
      <c r="L49" s="49" t="s">
        <v>127</v>
      </c>
      <c r="M49" s="49" t="s">
        <v>127</v>
      </c>
      <c r="N49" s="49" t="s">
        <v>127</v>
      </c>
      <c r="O49" s="49" t="s">
        <v>127</v>
      </c>
      <c r="P49" s="49" t="s">
        <v>127</v>
      </c>
      <c r="Q49" s="49" t="s">
        <v>127</v>
      </c>
      <c r="R49" s="49" t="s">
        <v>127</v>
      </c>
    </row>
    <row r="50" spans="1:18" x14ac:dyDescent="0.25">
      <c r="A50" s="113"/>
      <c r="B50" s="113"/>
    </row>
    <row r="51" spans="1:18" x14ac:dyDescent="0.25">
      <c r="A51" s="113"/>
      <c r="B51" s="113"/>
    </row>
    <row r="52" spans="1:18" x14ac:dyDescent="0.25">
      <c r="A52" s="113"/>
      <c r="B52" s="113"/>
    </row>
    <row r="53" spans="1:18" x14ac:dyDescent="0.25">
      <c r="A53" s="114"/>
      <c r="B53" s="114"/>
    </row>
    <row r="54" spans="1:18" x14ac:dyDescent="0.25">
      <c r="A54" s="105"/>
      <c r="B54" s="115"/>
    </row>
    <row r="55" spans="1:18" x14ac:dyDescent="0.25">
      <c r="A55" s="105"/>
      <c r="B55" s="106"/>
    </row>
    <row r="56" spans="1:18" x14ac:dyDescent="0.25">
      <c r="A56" s="107"/>
      <c r="B56" s="107"/>
    </row>
    <row r="57" spans="1:18" x14ac:dyDescent="0.25">
      <c r="B57" s="6"/>
    </row>
    <row r="61" spans="1:18" x14ac:dyDescent="0.25">
      <c r="B61" s="6"/>
    </row>
  </sheetData>
  <mergeCells count="30">
    <mergeCell ref="K17:R17"/>
    <mergeCell ref="K18:R18"/>
    <mergeCell ref="K19:N19"/>
    <mergeCell ref="O19:R19"/>
    <mergeCell ref="A15:I15"/>
    <mergeCell ref="A4:I4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6:I16"/>
    <mergeCell ref="A17:A20"/>
    <mergeCell ref="B17:B20"/>
    <mergeCell ref="C19:F19"/>
    <mergeCell ref="A55:B55"/>
    <mergeCell ref="A56:B56"/>
    <mergeCell ref="C17:J17"/>
    <mergeCell ref="C18:J18"/>
    <mergeCell ref="G19:J19"/>
    <mergeCell ref="A50:B50"/>
    <mergeCell ref="A51:B51"/>
    <mergeCell ref="A52:B52"/>
    <mergeCell ref="A53:B53"/>
    <mergeCell ref="A54:B5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24" activePane="bottomRight" state="frozen"/>
      <selection pane="topRight" activeCell="C1" sqref="C1"/>
      <selection pane="bottomLeft" activeCell="A8" sqref="A8"/>
      <selection pane="bottomRight" activeCell="C5" sqref="C5:F5"/>
    </sheetView>
  </sheetViews>
  <sheetFormatPr defaultRowHeight="15.75" x14ac:dyDescent="0.25"/>
  <cols>
    <col min="1" max="1" width="11" style="5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5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7" t="s">
        <v>16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s="17" customFormat="1" x14ac:dyDescent="0.25">
      <c r="A3" s="118" t="s">
        <v>0</v>
      </c>
      <c r="B3" s="112" t="s">
        <v>2</v>
      </c>
      <c r="C3" s="108" t="s">
        <v>44</v>
      </c>
      <c r="D3" s="108"/>
      <c r="E3" s="108"/>
      <c r="F3" s="108"/>
      <c r="G3" s="108"/>
      <c r="H3" s="108"/>
      <c r="I3" s="108"/>
      <c r="J3" s="108" t="s">
        <v>45</v>
      </c>
      <c r="K3" s="108"/>
      <c r="L3" s="108"/>
      <c r="M3" s="108"/>
      <c r="N3" s="108"/>
      <c r="O3" s="108"/>
      <c r="P3" s="108"/>
    </row>
    <row r="4" spans="1:16" s="17" customFormat="1" ht="47.25" customHeight="1" x14ac:dyDescent="0.25">
      <c r="A4" s="118"/>
      <c r="B4" s="112"/>
      <c r="C4" s="11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12"/>
      <c r="E4" s="112"/>
      <c r="F4" s="112"/>
      <c r="G4" s="112"/>
      <c r="H4" s="112"/>
      <c r="I4" s="112"/>
      <c r="J4" s="11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12"/>
      <c r="L4" s="112"/>
      <c r="M4" s="112"/>
      <c r="N4" s="112"/>
      <c r="O4" s="112"/>
      <c r="P4" s="112"/>
    </row>
    <row r="5" spans="1:16" ht="33.75" customHeight="1" x14ac:dyDescent="0.25">
      <c r="A5" s="118"/>
      <c r="B5" s="112"/>
      <c r="C5" s="112" t="s">
        <v>13</v>
      </c>
      <c r="D5" s="112"/>
      <c r="E5" s="112"/>
      <c r="F5" s="112"/>
      <c r="G5" s="112" t="s">
        <v>114</v>
      </c>
      <c r="H5" s="112"/>
      <c r="I5" s="112"/>
      <c r="J5" s="112" t="s">
        <v>13</v>
      </c>
      <c r="K5" s="112"/>
      <c r="L5" s="112"/>
      <c r="M5" s="112"/>
      <c r="N5" s="112" t="s">
        <v>114</v>
      </c>
      <c r="O5" s="112"/>
      <c r="P5" s="112"/>
    </row>
    <row r="6" spans="1:16" s="8" customFormat="1" ht="63" x14ac:dyDescent="0.25">
      <c r="A6" s="118"/>
      <c r="B6" s="112"/>
      <c r="C6" s="49" t="s">
        <v>28</v>
      </c>
      <c r="D6" s="49" t="s">
        <v>9</v>
      </c>
      <c r="E6" s="49" t="s">
        <v>105</v>
      </c>
      <c r="F6" s="49" t="s">
        <v>11</v>
      </c>
      <c r="G6" s="49" t="s">
        <v>14</v>
      </c>
      <c r="H6" s="49" t="s">
        <v>52</v>
      </c>
      <c r="I6" s="11" t="s">
        <v>53</v>
      </c>
      <c r="J6" s="49" t="s">
        <v>28</v>
      </c>
      <c r="K6" s="49" t="s">
        <v>9</v>
      </c>
      <c r="L6" s="49" t="s">
        <v>105</v>
      </c>
      <c r="M6" s="49" t="s">
        <v>11</v>
      </c>
      <c r="N6" s="49" t="s">
        <v>14</v>
      </c>
      <c r="O6" s="49" t="s">
        <v>54</v>
      </c>
      <c r="P6" s="11" t="s">
        <v>53</v>
      </c>
    </row>
    <row r="7" spans="1:16" s="10" customFormat="1" x14ac:dyDescent="0.25">
      <c r="A7" s="53">
        <v>1</v>
      </c>
      <c r="B7" s="49">
        <v>2</v>
      </c>
      <c r="C7" s="49">
        <v>3</v>
      </c>
      <c r="D7" s="49">
        <v>4</v>
      </c>
      <c r="E7" s="49">
        <v>5</v>
      </c>
      <c r="F7" s="49">
        <v>6</v>
      </c>
      <c r="G7" s="49">
        <v>7</v>
      </c>
      <c r="H7" s="49">
        <v>8</v>
      </c>
      <c r="I7" s="11">
        <v>9</v>
      </c>
      <c r="J7" s="49">
        <v>10</v>
      </c>
      <c r="K7" s="11">
        <v>11</v>
      </c>
      <c r="L7" s="49">
        <v>12</v>
      </c>
      <c r="M7" s="11">
        <v>13</v>
      </c>
      <c r="N7" s="49">
        <v>14</v>
      </c>
      <c r="O7" s="11">
        <v>15</v>
      </c>
      <c r="P7" s="49">
        <v>16</v>
      </c>
    </row>
    <row r="8" spans="1:16" s="17" customFormat="1" ht="31.5" x14ac:dyDescent="0.25">
      <c r="A8" s="53">
        <v>1</v>
      </c>
      <c r="B8" s="12" t="s">
        <v>39</v>
      </c>
      <c r="C8" s="49" t="s">
        <v>113</v>
      </c>
      <c r="D8" s="49" t="s">
        <v>113</v>
      </c>
      <c r="E8" s="49" t="s">
        <v>113</v>
      </c>
      <c r="F8" s="49" t="s">
        <v>113</v>
      </c>
      <c r="G8" s="49" t="s">
        <v>113</v>
      </c>
      <c r="H8" s="49" t="s">
        <v>113</v>
      </c>
      <c r="I8" s="49" t="s">
        <v>113</v>
      </c>
      <c r="J8" s="49" t="s">
        <v>113</v>
      </c>
      <c r="K8" s="49" t="s">
        <v>113</v>
      </c>
      <c r="L8" s="49" t="s">
        <v>113</v>
      </c>
      <c r="M8" s="49" t="s">
        <v>113</v>
      </c>
      <c r="N8" s="49" t="s">
        <v>113</v>
      </c>
      <c r="O8" s="49" t="s">
        <v>113</v>
      </c>
      <c r="P8" s="49" t="s">
        <v>113</v>
      </c>
    </row>
    <row r="9" spans="1:16" s="17" customFormat="1" ht="63" x14ac:dyDescent="0.25">
      <c r="A9" s="53" t="s">
        <v>85</v>
      </c>
      <c r="B9" s="13" t="s">
        <v>71</v>
      </c>
      <c r="C9" s="49"/>
      <c r="D9" s="49" t="s">
        <v>26</v>
      </c>
      <c r="E9" s="49"/>
      <c r="F9" s="49" t="s">
        <v>68</v>
      </c>
      <c r="G9" s="14" t="s">
        <v>32</v>
      </c>
      <c r="H9" s="19"/>
      <c r="I9" s="9"/>
      <c r="J9" s="49"/>
      <c r="K9" s="49" t="s">
        <v>26</v>
      </c>
      <c r="L9" s="49"/>
      <c r="M9" s="49" t="s">
        <v>68</v>
      </c>
      <c r="N9" s="14" t="s">
        <v>32</v>
      </c>
      <c r="O9" s="11"/>
      <c r="P9" s="61">
        <f>L9*O9</f>
        <v>0</v>
      </c>
    </row>
    <row r="10" spans="1:16" s="17" customFormat="1" ht="63" x14ac:dyDescent="0.25">
      <c r="A10" s="53" t="s">
        <v>86</v>
      </c>
      <c r="B10" s="13" t="s">
        <v>72</v>
      </c>
      <c r="C10" s="49"/>
      <c r="D10" s="49" t="s">
        <v>26</v>
      </c>
      <c r="E10" s="49"/>
      <c r="F10" s="49" t="s">
        <v>68</v>
      </c>
      <c r="G10" s="14" t="s">
        <v>32</v>
      </c>
      <c r="H10" s="19"/>
      <c r="I10" s="9"/>
      <c r="J10" s="49"/>
      <c r="K10" s="49" t="s">
        <v>26</v>
      </c>
      <c r="L10" s="49"/>
      <c r="M10" s="49" t="s">
        <v>68</v>
      </c>
      <c r="N10" s="14" t="s">
        <v>32</v>
      </c>
      <c r="O10" s="11"/>
      <c r="P10" s="61">
        <f>L10*O10</f>
        <v>0</v>
      </c>
    </row>
    <row r="11" spans="1:16" s="17" customFormat="1" hidden="1" x14ac:dyDescent="0.25">
      <c r="A11" s="53" t="s">
        <v>1</v>
      </c>
      <c r="B11" s="13" t="s">
        <v>1</v>
      </c>
      <c r="C11" s="49"/>
      <c r="D11" s="49"/>
      <c r="E11" s="49"/>
      <c r="F11" s="49"/>
      <c r="G11" s="14"/>
      <c r="H11" s="19"/>
      <c r="I11" s="9"/>
      <c r="J11" s="49"/>
      <c r="K11" s="49"/>
      <c r="L11" s="49"/>
      <c r="M11" s="49"/>
      <c r="N11" s="14"/>
      <c r="O11" s="19"/>
      <c r="P11" s="9"/>
    </row>
    <row r="12" spans="1:16" s="17" customFormat="1" ht="47.25" x14ac:dyDescent="0.25">
      <c r="A12" s="54">
        <v>2</v>
      </c>
      <c r="B12" s="12" t="s">
        <v>27</v>
      </c>
      <c r="C12" s="49" t="s">
        <v>113</v>
      </c>
      <c r="D12" s="49" t="s">
        <v>113</v>
      </c>
      <c r="E12" s="49" t="s">
        <v>113</v>
      </c>
      <c r="F12" s="49" t="s">
        <v>113</v>
      </c>
      <c r="G12" s="49" t="s">
        <v>113</v>
      </c>
      <c r="H12" s="49" t="s">
        <v>113</v>
      </c>
      <c r="I12" s="49" t="s">
        <v>113</v>
      </c>
      <c r="J12" s="49" t="s">
        <v>113</v>
      </c>
      <c r="K12" s="49" t="s">
        <v>113</v>
      </c>
      <c r="L12" s="49" t="s">
        <v>113</v>
      </c>
      <c r="M12" s="49" t="s">
        <v>113</v>
      </c>
      <c r="N12" s="49" t="s">
        <v>113</v>
      </c>
      <c r="O12" s="49" t="s">
        <v>113</v>
      </c>
      <c r="P12" s="49" t="s">
        <v>113</v>
      </c>
    </row>
    <row r="13" spans="1:16" s="17" customFormat="1" ht="52.5" customHeight="1" x14ac:dyDescent="0.25">
      <c r="A13" s="54" t="s">
        <v>87</v>
      </c>
      <c r="B13" s="13" t="s">
        <v>69</v>
      </c>
      <c r="C13" s="49"/>
      <c r="D13" s="31" t="s">
        <v>128</v>
      </c>
      <c r="E13" s="49"/>
      <c r="F13" s="49" t="s">
        <v>68</v>
      </c>
      <c r="G13" s="14" t="s">
        <v>31</v>
      </c>
      <c r="H13" s="19"/>
      <c r="I13" s="16"/>
      <c r="J13" s="49"/>
      <c r="K13" s="31" t="s">
        <v>128</v>
      </c>
      <c r="L13" s="49">
        <v>1</v>
      </c>
      <c r="M13" s="49" t="s">
        <v>68</v>
      </c>
      <c r="N13" s="14" t="s">
        <v>31</v>
      </c>
      <c r="O13" s="11"/>
      <c r="P13" s="61">
        <f t="shared" ref="P13:P14" si="0">L13*O13</f>
        <v>0</v>
      </c>
    </row>
    <row r="14" spans="1:16" s="17" customFormat="1" ht="48.75" customHeight="1" x14ac:dyDescent="0.25">
      <c r="A14" s="54" t="s">
        <v>88</v>
      </c>
      <c r="B14" s="13" t="s">
        <v>70</v>
      </c>
      <c r="C14" s="49"/>
      <c r="D14" s="31" t="s">
        <v>128</v>
      </c>
      <c r="E14" s="49"/>
      <c r="F14" s="49" t="s">
        <v>68</v>
      </c>
      <c r="G14" s="14" t="s">
        <v>31</v>
      </c>
      <c r="H14" s="19"/>
      <c r="I14" s="16"/>
      <c r="J14" s="49"/>
      <c r="K14" s="31" t="s">
        <v>128</v>
      </c>
      <c r="L14" s="49">
        <v>1</v>
      </c>
      <c r="M14" s="49" t="s">
        <v>68</v>
      </c>
      <c r="N14" s="14" t="s">
        <v>31</v>
      </c>
      <c r="O14" s="11"/>
      <c r="P14" s="61">
        <f t="shared" si="0"/>
        <v>0</v>
      </c>
    </row>
    <row r="15" spans="1:16" s="17" customFormat="1" hidden="1" x14ac:dyDescent="0.25">
      <c r="A15" s="54" t="s">
        <v>1</v>
      </c>
      <c r="B15" s="13" t="s">
        <v>1</v>
      </c>
      <c r="C15" s="49"/>
      <c r="D15" s="31"/>
      <c r="E15" s="49"/>
      <c r="F15" s="49"/>
      <c r="G15" s="14"/>
      <c r="H15" s="19"/>
      <c r="I15" s="16"/>
      <c r="J15" s="49"/>
      <c r="K15" s="31"/>
      <c r="L15" s="49"/>
      <c r="M15" s="49"/>
      <c r="N15" s="14"/>
      <c r="O15" s="11"/>
      <c r="P15" s="16"/>
    </row>
    <row r="16" spans="1:16" s="17" customFormat="1" hidden="1" x14ac:dyDescent="0.25">
      <c r="A16" s="54" t="s">
        <v>89</v>
      </c>
      <c r="B16" s="13" t="s">
        <v>133</v>
      </c>
      <c r="C16" s="49"/>
      <c r="D16" s="49"/>
      <c r="E16" s="49"/>
      <c r="F16" s="49"/>
      <c r="G16" s="14"/>
      <c r="H16" s="19"/>
      <c r="I16" s="16"/>
      <c r="J16" s="49"/>
      <c r="K16" s="49"/>
      <c r="L16" s="49"/>
      <c r="M16" s="49"/>
      <c r="N16" s="14"/>
      <c r="O16" s="11"/>
      <c r="P16" s="16"/>
    </row>
    <row r="17" spans="1:16" s="17" customFormat="1" ht="31.5" hidden="1" x14ac:dyDescent="0.25">
      <c r="A17" s="54" t="s">
        <v>91</v>
      </c>
      <c r="B17" s="13" t="s">
        <v>73</v>
      </c>
      <c r="C17" s="49"/>
      <c r="D17" s="49" t="s">
        <v>30</v>
      </c>
      <c r="E17" s="49"/>
      <c r="F17" s="49" t="s">
        <v>20</v>
      </c>
      <c r="G17" s="15" t="s">
        <v>33</v>
      </c>
      <c r="H17" s="19"/>
      <c r="I17" s="16"/>
      <c r="J17" s="49"/>
      <c r="K17" s="49" t="s">
        <v>30</v>
      </c>
      <c r="L17" s="49"/>
      <c r="M17" s="49" t="s">
        <v>20</v>
      </c>
      <c r="N17" s="15" t="s">
        <v>33</v>
      </c>
      <c r="O17" s="11"/>
      <c r="P17" s="16"/>
    </row>
    <row r="18" spans="1:16" s="17" customFormat="1" ht="31.5" hidden="1" x14ac:dyDescent="0.25">
      <c r="A18" s="54" t="s">
        <v>92</v>
      </c>
      <c r="B18" s="13" t="s">
        <v>74</v>
      </c>
      <c r="C18" s="49"/>
      <c r="D18" s="49" t="s">
        <v>30</v>
      </c>
      <c r="E18" s="49"/>
      <c r="F18" s="49" t="s">
        <v>20</v>
      </c>
      <c r="G18" s="15" t="s">
        <v>33</v>
      </c>
      <c r="H18" s="19"/>
      <c r="I18" s="16"/>
      <c r="J18" s="49"/>
      <c r="K18" s="49" t="s">
        <v>30</v>
      </c>
      <c r="L18" s="49"/>
      <c r="M18" s="49" t="s">
        <v>20</v>
      </c>
      <c r="N18" s="15" t="s">
        <v>33</v>
      </c>
      <c r="O18" s="11"/>
      <c r="P18" s="16"/>
    </row>
    <row r="19" spans="1:16" s="17" customFormat="1" hidden="1" x14ac:dyDescent="0.25">
      <c r="A19" s="54" t="s">
        <v>1</v>
      </c>
      <c r="B19" s="13" t="s">
        <v>1</v>
      </c>
      <c r="C19" s="49"/>
      <c r="D19" s="49"/>
      <c r="E19" s="49"/>
      <c r="F19" s="49"/>
      <c r="G19" s="15"/>
      <c r="H19" s="19"/>
      <c r="I19" s="16"/>
      <c r="J19" s="49"/>
      <c r="K19" s="49"/>
      <c r="L19" s="49"/>
      <c r="M19" s="49"/>
      <c r="N19" s="15"/>
      <c r="O19" s="11"/>
      <c r="P19" s="16"/>
    </row>
    <row r="20" spans="1:16" s="17" customFormat="1" hidden="1" x14ac:dyDescent="0.25">
      <c r="A20" s="54" t="s">
        <v>90</v>
      </c>
      <c r="B20" s="13" t="s">
        <v>134</v>
      </c>
      <c r="C20" s="49"/>
      <c r="D20" s="49"/>
      <c r="E20" s="49"/>
      <c r="F20" s="49"/>
      <c r="G20" s="15"/>
      <c r="H20" s="19"/>
      <c r="I20" s="16"/>
      <c r="J20" s="49"/>
      <c r="K20" s="49"/>
      <c r="L20" s="49"/>
      <c r="M20" s="49"/>
      <c r="N20" s="15"/>
      <c r="O20" s="11"/>
      <c r="P20" s="16"/>
    </row>
    <row r="21" spans="1:16" s="17" customFormat="1" ht="31.5" hidden="1" x14ac:dyDescent="0.25">
      <c r="A21" s="54" t="s">
        <v>93</v>
      </c>
      <c r="B21" s="13" t="s">
        <v>75</v>
      </c>
      <c r="C21" s="18"/>
      <c r="D21" s="49" t="s">
        <v>129</v>
      </c>
      <c r="E21" s="19"/>
      <c r="F21" s="49" t="s">
        <v>12</v>
      </c>
      <c r="G21" s="15" t="s">
        <v>34</v>
      </c>
      <c r="H21" s="19"/>
      <c r="I21" s="16"/>
      <c r="J21" s="18"/>
      <c r="K21" s="49" t="s">
        <v>129</v>
      </c>
      <c r="L21" s="19"/>
      <c r="M21" s="49" t="s">
        <v>12</v>
      </c>
      <c r="N21" s="15" t="s">
        <v>34</v>
      </c>
      <c r="O21" s="11"/>
      <c r="P21" s="16"/>
    </row>
    <row r="22" spans="1:16" s="17" customFormat="1" ht="31.5" hidden="1" x14ac:dyDescent="0.25">
      <c r="A22" s="54" t="s">
        <v>94</v>
      </c>
      <c r="B22" s="13" t="s">
        <v>76</v>
      </c>
      <c r="C22" s="18"/>
      <c r="D22" s="49" t="s">
        <v>129</v>
      </c>
      <c r="E22" s="19"/>
      <c r="F22" s="49" t="s">
        <v>12</v>
      </c>
      <c r="G22" s="15" t="s">
        <v>34</v>
      </c>
      <c r="H22" s="19"/>
      <c r="I22" s="16"/>
      <c r="J22" s="18"/>
      <c r="K22" s="49" t="s">
        <v>129</v>
      </c>
      <c r="L22" s="19"/>
      <c r="M22" s="49" t="s">
        <v>12</v>
      </c>
      <c r="N22" s="15" t="s">
        <v>34</v>
      </c>
      <c r="O22" s="11"/>
      <c r="P22" s="16"/>
    </row>
    <row r="23" spans="1:16" s="17" customFormat="1" hidden="1" x14ac:dyDescent="0.25">
      <c r="A23" s="54" t="s">
        <v>1</v>
      </c>
      <c r="B23" s="13" t="s">
        <v>1</v>
      </c>
      <c r="C23" s="18"/>
      <c r="D23" s="49"/>
      <c r="E23" s="19"/>
      <c r="F23" s="49"/>
      <c r="G23" s="15"/>
      <c r="H23" s="19"/>
      <c r="I23" s="16"/>
      <c r="J23" s="18"/>
      <c r="K23" s="49"/>
      <c r="L23" s="19"/>
      <c r="M23" s="49"/>
      <c r="N23" s="15"/>
      <c r="O23" s="11"/>
      <c r="P23" s="16"/>
    </row>
    <row r="24" spans="1:16" s="17" customFormat="1" ht="47.25" x14ac:dyDescent="0.25">
      <c r="A24" s="54">
        <v>4</v>
      </c>
      <c r="B24" s="13" t="s">
        <v>4</v>
      </c>
      <c r="C24" s="49"/>
      <c r="D24" s="49" t="s">
        <v>78</v>
      </c>
      <c r="E24" s="20" t="s">
        <v>95</v>
      </c>
      <c r="F24" s="20" t="s">
        <v>29</v>
      </c>
      <c r="G24" s="15" t="s">
        <v>35</v>
      </c>
      <c r="H24" s="19"/>
      <c r="I24" s="16"/>
      <c r="J24" s="49"/>
      <c r="K24" s="49" t="s">
        <v>78</v>
      </c>
      <c r="L24" s="20" t="s">
        <v>95</v>
      </c>
      <c r="M24" s="20" t="s">
        <v>29</v>
      </c>
      <c r="N24" s="15" t="s">
        <v>35</v>
      </c>
      <c r="O24" s="11"/>
      <c r="P24" s="61">
        <f>O24*L25/0.6</f>
        <v>0</v>
      </c>
    </row>
    <row r="25" spans="1:16" s="17" customFormat="1" ht="47.25" x14ac:dyDescent="0.25">
      <c r="A25" s="54">
        <v>5</v>
      </c>
      <c r="B25" s="13" t="s">
        <v>17</v>
      </c>
      <c r="C25" s="49"/>
      <c r="D25" s="49" t="s">
        <v>113</v>
      </c>
      <c r="E25" s="20" t="s">
        <v>96</v>
      </c>
      <c r="F25" s="20" t="s">
        <v>29</v>
      </c>
      <c r="G25" s="14" t="s">
        <v>36</v>
      </c>
      <c r="H25" s="16" t="s">
        <v>113</v>
      </c>
      <c r="I25" s="16" t="s">
        <v>113</v>
      </c>
      <c r="J25" s="49"/>
      <c r="K25" s="49" t="s">
        <v>113</v>
      </c>
      <c r="L25" s="20"/>
      <c r="M25" s="20" t="s">
        <v>29</v>
      </c>
      <c r="N25" s="14" t="s">
        <v>36</v>
      </c>
      <c r="O25" s="16" t="s">
        <v>113</v>
      </c>
      <c r="P25" s="16" t="s">
        <v>113</v>
      </c>
    </row>
    <row r="26" spans="1:16" s="17" customFormat="1" ht="63" x14ac:dyDescent="0.25">
      <c r="A26" s="54" t="s">
        <v>97</v>
      </c>
      <c r="B26" s="13" t="s">
        <v>71</v>
      </c>
      <c r="C26" s="49"/>
      <c r="D26" s="49" t="s">
        <v>113</v>
      </c>
      <c r="E26" s="20"/>
      <c r="F26" s="20" t="s">
        <v>29</v>
      </c>
      <c r="G26" s="15" t="s">
        <v>36</v>
      </c>
      <c r="H26" s="16" t="s">
        <v>113</v>
      </c>
      <c r="I26" s="16" t="s">
        <v>113</v>
      </c>
      <c r="J26" s="49"/>
      <c r="K26" s="49" t="s">
        <v>113</v>
      </c>
      <c r="L26" s="20"/>
      <c r="M26" s="20" t="s">
        <v>29</v>
      </c>
      <c r="N26" s="15" t="s">
        <v>36</v>
      </c>
      <c r="O26" s="16" t="s">
        <v>113</v>
      </c>
      <c r="P26" s="16" t="s">
        <v>113</v>
      </c>
    </row>
    <row r="27" spans="1:16" s="17" customFormat="1" ht="63" x14ac:dyDescent="0.25">
      <c r="A27" s="54" t="s">
        <v>98</v>
      </c>
      <c r="B27" s="13" t="s">
        <v>72</v>
      </c>
      <c r="C27" s="49"/>
      <c r="D27" s="49" t="s">
        <v>113</v>
      </c>
      <c r="E27" s="20"/>
      <c r="F27" s="20" t="s">
        <v>29</v>
      </c>
      <c r="G27" s="15" t="s">
        <v>36</v>
      </c>
      <c r="H27" s="16" t="s">
        <v>113</v>
      </c>
      <c r="I27" s="16" t="s">
        <v>113</v>
      </c>
      <c r="J27" s="49"/>
      <c r="K27" s="49" t="s">
        <v>113</v>
      </c>
      <c r="L27" s="20"/>
      <c r="M27" s="20" t="s">
        <v>29</v>
      </c>
      <c r="N27" s="15" t="s">
        <v>36</v>
      </c>
      <c r="O27" s="16" t="s">
        <v>113</v>
      </c>
      <c r="P27" s="16" t="s">
        <v>113</v>
      </c>
    </row>
    <row r="28" spans="1:16" s="17" customFormat="1" ht="18.75" hidden="1" x14ac:dyDescent="0.25">
      <c r="A28" s="54" t="s">
        <v>1</v>
      </c>
      <c r="B28" s="13" t="s">
        <v>1</v>
      </c>
      <c r="C28" s="49"/>
      <c r="D28" s="49" t="s">
        <v>113</v>
      </c>
      <c r="E28" s="20"/>
      <c r="F28" s="20" t="s">
        <v>29</v>
      </c>
      <c r="G28" s="15" t="s">
        <v>36</v>
      </c>
      <c r="H28" s="16" t="s">
        <v>113</v>
      </c>
      <c r="I28" s="16" t="s">
        <v>113</v>
      </c>
      <c r="J28" s="49"/>
      <c r="K28" s="49" t="s">
        <v>113</v>
      </c>
      <c r="L28" s="20"/>
      <c r="M28" s="20" t="s">
        <v>29</v>
      </c>
      <c r="N28" s="15" t="s">
        <v>36</v>
      </c>
      <c r="O28" s="16" t="s">
        <v>113</v>
      </c>
      <c r="P28" s="16" t="s">
        <v>113</v>
      </c>
    </row>
    <row r="29" spans="1:16" s="17" customFormat="1" ht="18.75" x14ac:dyDescent="0.25">
      <c r="A29" s="54" t="s">
        <v>174</v>
      </c>
      <c r="B29" s="13" t="s">
        <v>69</v>
      </c>
      <c r="C29" s="49"/>
      <c r="D29" s="49" t="s">
        <v>113</v>
      </c>
      <c r="E29" s="20"/>
      <c r="F29" s="20" t="s">
        <v>29</v>
      </c>
      <c r="G29" s="15" t="s">
        <v>36</v>
      </c>
      <c r="H29" s="16" t="s">
        <v>113</v>
      </c>
      <c r="I29" s="16" t="s">
        <v>113</v>
      </c>
      <c r="J29" s="49"/>
      <c r="K29" s="49" t="s">
        <v>113</v>
      </c>
      <c r="L29" s="20"/>
      <c r="M29" s="20" t="s">
        <v>29</v>
      </c>
      <c r="N29" s="15" t="s">
        <v>36</v>
      </c>
      <c r="O29" s="16" t="s">
        <v>113</v>
      </c>
      <c r="P29" s="16" t="s">
        <v>113</v>
      </c>
    </row>
    <row r="30" spans="1:16" s="17" customFormat="1" ht="18.75" hidden="1" x14ac:dyDescent="0.25">
      <c r="A30" s="54" t="s">
        <v>174</v>
      </c>
      <c r="B30" s="13" t="s">
        <v>70</v>
      </c>
      <c r="C30" s="49"/>
      <c r="D30" s="49" t="s">
        <v>113</v>
      </c>
      <c r="E30" s="20"/>
      <c r="F30" s="20" t="s">
        <v>29</v>
      </c>
      <c r="G30" s="15" t="s">
        <v>36</v>
      </c>
      <c r="H30" s="16" t="s">
        <v>113</v>
      </c>
      <c r="I30" s="16" t="s">
        <v>113</v>
      </c>
      <c r="J30" s="49"/>
      <c r="K30" s="49" t="s">
        <v>113</v>
      </c>
      <c r="L30" s="20"/>
      <c r="M30" s="20" t="s">
        <v>29</v>
      </c>
      <c r="N30" s="15" t="s">
        <v>36</v>
      </c>
      <c r="O30" s="16" t="s">
        <v>113</v>
      </c>
      <c r="P30" s="16" t="s">
        <v>113</v>
      </c>
    </row>
    <row r="31" spans="1:16" s="17" customFormat="1" ht="18.75" hidden="1" x14ac:dyDescent="0.25">
      <c r="A31" s="54"/>
      <c r="B31" s="13" t="s">
        <v>1</v>
      </c>
      <c r="C31" s="49"/>
      <c r="D31" s="49" t="s">
        <v>113</v>
      </c>
      <c r="E31" s="20"/>
      <c r="F31" s="20" t="s">
        <v>29</v>
      </c>
      <c r="G31" s="15" t="s">
        <v>36</v>
      </c>
      <c r="H31" s="16" t="s">
        <v>113</v>
      </c>
      <c r="I31" s="16" t="s">
        <v>113</v>
      </c>
      <c r="J31" s="49"/>
      <c r="K31" s="49" t="s">
        <v>113</v>
      </c>
      <c r="L31" s="20"/>
      <c r="M31" s="20" t="s">
        <v>29</v>
      </c>
      <c r="N31" s="15" t="s">
        <v>36</v>
      </c>
      <c r="O31" s="16" t="s">
        <v>113</v>
      </c>
      <c r="P31" s="16" t="s">
        <v>113</v>
      </c>
    </row>
    <row r="32" spans="1:16" s="17" customFormat="1" ht="18.75" hidden="1" x14ac:dyDescent="0.25">
      <c r="A32" s="54" t="s">
        <v>99</v>
      </c>
      <c r="B32" s="13" t="s">
        <v>73</v>
      </c>
      <c r="C32" s="49"/>
      <c r="D32" s="49" t="s">
        <v>113</v>
      </c>
      <c r="E32" s="20"/>
      <c r="F32" s="20" t="s">
        <v>29</v>
      </c>
      <c r="G32" s="15" t="s">
        <v>36</v>
      </c>
      <c r="H32" s="16" t="s">
        <v>113</v>
      </c>
      <c r="I32" s="16" t="s">
        <v>113</v>
      </c>
      <c r="J32" s="49"/>
      <c r="K32" s="49" t="s">
        <v>113</v>
      </c>
      <c r="L32" s="20"/>
      <c r="M32" s="20" t="s">
        <v>29</v>
      </c>
      <c r="N32" s="15" t="s">
        <v>36</v>
      </c>
      <c r="O32" s="16" t="s">
        <v>113</v>
      </c>
      <c r="P32" s="16" t="s">
        <v>113</v>
      </c>
    </row>
    <row r="33" spans="1:16" s="17" customFormat="1" ht="18.75" hidden="1" x14ac:dyDescent="0.25">
      <c r="A33" s="54" t="s">
        <v>99</v>
      </c>
      <c r="B33" s="13" t="s">
        <v>74</v>
      </c>
      <c r="C33" s="49"/>
      <c r="D33" s="49" t="s">
        <v>113</v>
      </c>
      <c r="E33" s="20"/>
      <c r="F33" s="20" t="s">
        <v>29</v>
      </c>
      <c r="G33" s="15" t="s">
        <v>36</v>
      </c>
      <c r="H33" s="16" t="s">
        <v>113</v>
      </c>
      <c r="I33" s="16" t="s">
        <v>113</v>
      </c>
      <c r="J33" s="49"/>
      <c r="K33" s="49" t="s">
        <v>113</v>
      </c>
      <c r="L33" s="20"/>
      <c r="M33" s="20" t="s">
        <v>29</v>
      </c>
      <c r="N33" s="15" t="s">
        <v>36</v>
      </c>
      <c r="O33" s="16" t="s">
        <v>113</v>
      </c>
      <c r="P33" s="16" t="s">
        <v>113</v>
      </c>
    </row>
    <row r="34" spans="1:16" s="17" customFormat="1" ht="47.25" x14ac:dyDescent="0.25">
      <c r="A34" s="54" t="s">
        <v>176</v>
      </c>
      <c r="B34" s="69" t="s">
        <v>175</v>
      </c>
      <c r="C34" s="49"/>
      <c r="D34" s="49" t="s">
        <v>113</v>
      </c>
      <c r="E34" s="20"/>
      <c r="F34" s="20" t="s">
        <v>29</v>
      </c>
      <c r="G34" s="15" t="s">
        <v>36</v>
      </c>
      <c r="H34" s="16" t="s">
        <v>113</v>
      </c>
      <c r="I34" s="16" t="s">
        <v>113</v>
      </c>
      <c r="J34" s="49"/>
      <c r="K34" s="49" t="s">
        <v>101</v>
      </c>
      <c r="L34" s="20"/>
      <c r="M34" s="20" t="s">
        <v>29</v>
      </c>
      <c r="N34" s="15" t="s">
        <v>36</v>
      </c>
      <c r="O34" s="16" t="s">
        <v>113</v>
      </c>
      <c r="P34" s="16" t="s">
        <v>113</v>
      </c>
    </row>
    <row r="35" spans="1:16" s="17" customFormat="1" x14ac:dyDescent="0.25">
      <c r="A35" s="54">
        <v>6</v>
      </c>
      <c r="B35" s="13" t="s">
        <v>19</v>
      </c>
      <c r="C35" s="49"/>
      <c r="D35" s="19"/>
      <c r="E35" s="3"/>
      <c r="F35" s="19"/>
      <c r="G35" s="19"/>
      <c r="H35" s="19"/>
      <c r="I35" s="16"/>
      <c r="J35" s="49"/>
      <c r="K35" s="19"/>
      <c r="L35" s="3"/>
      <c r="M35" s="19"/>
      <c r="N35" s="19"/>
      <c r="O35" s="19"/>
      <c r="P35" s="16"/>
    </row>
    <row r="36" spans="1:16" s="17" customFormat="1" x14ac:dyDescent="0.25">
      <c r="A36" s="54" t="s">
        <v>103</v>
      </c>
      <c r="B36" s="13" t="s">
        <v>172</v>
      </c>
      <c r="C36" s="49"/>
      <c r="D36" s="49"/>
      <c r="E36" s="3">
        <v>1</v>
      </c>
      <c r="F36" s="49" t="s">
        <v>20</v>
      </c>
      <c r="G36" s="14" t="s">
        <v>37</v>
      </c>
      <c r="H36" s="19"/>
      <c r="I36" s="16"/>
      <c r="J36" s="49"/>
      <c r="K36" s="49"/>
      <c r="L36" s="3"/>
      <c r="M36" s="49" t="s">
        <v>20</v>
      </c>
      <c r="N36" s="14" t="s">
        <v>37</v>
      </c>
      <c r="O36" s="11"/>
      <c r="P36" s="61">
        <f>L36*O36</f>
        <v>0</v>
      </c>
    </row>
    <row r="37" spans="1:16" s="17" customFormat="1" x14ac:dyDescent="0.25">
      <c r="A37" s="54" t="s">
        <v>104</v>
      </c>
      <c r="B37" s="13" t="s">
        <v>172</v>
      </c>
      <c r="C37" s="49"/>
      <c r="D37" s="49"/>
      <c r="E37" s="3"/>
      <c r="F37" s="49"/>
      <c r="G37" s="14"/>
      <c r="H37" s="19"/>
      <c r="I37" s="16"/>
      <c r="J37" s="49"/>
      <c r="K37" s="49"/>
      <c r="L37" s="3"/>
      <c r="M37" s="49" t="s">
        <v>20</v>
      </c>
      <c r="N37" s="14" t="s">
        <v>37</v>
      </c>
      <c r="O37" s="11"/>
      <c r="P37" s="61">
        <f>L37*O37</f>
        <v>0</v>
      </c>
    </row>
    <row r="38" spans="1:16" s="17" customFormat="1" x14ac:dyDescent="0.25">
      <c r="A38" s="54" t="s">
        <v>177</v>
      </c>
      <c r="B38" s="13" t="s">
        <v>173</v>
      </c>
      <c r="C38" s="49"/>
      <c r="D38" s="49"/>
      <c r="E38" s="3">
        <v>1</v>
      </c>
      <c r="F38" s="49" t="s">
        <v>20</v>
      </c>
      <c r="G38" s="14" t="s">
        <v>37</v>
      </c>
      <c r="H38" s="19"/>
      <c r="I38" s="16"/>
      <c r="J38" s="49"/>
      <c r="K38" s="49"/>
      <c r="L38" s="3"/>
      <c r="M38" s="49" t="s">
        <v>20</v>
      </c>
      <c r="N38" s="14" t="s">
        <v>37</v>
      </c>
      <c r="O38" s="11"/>
      <c r="P38" s="61">
        <f>L38*O38</f>
        <v>0</v>
      </c>
    </row>
    <row r="39" spans="1:16" s="17" customFormat="1" hidden="1" x14ac:dyDescent="0.25">
      <c r="A39" s="54" t="s">
        <v>1</v>
      </c>
      <c r="B39" s="13" t="s">
        <v>1</v>
      </c>
      <c r="C39" s="49"/>
      <c r="D39" s="49"/>
      <c r="E39" s="3" t="s">
        <v>1</v>
      </c>
      <c r="F39" s="49" t="s">
        <v>20</v>
      </c>
      <c r="G39" s="14" t="s">
        <v>37</v>
      </c>
      <c r="H39" s="19"/>
      <c r="I39" s="16"/>
      <c r="J39" s="49"/>
      <c r="K39" s="49"/>
      <c r="L39" s="3" t="s">
        <v>1</v>
      </c>
      <c r="M39" s="49" t="s">
        <v>20</v>
      </c>
      <c r="N39" s="14" t="s">
        <v>37</v>
      </c>
      <c r="O39" s="19"/>
      <c r="P39" s="16"/>
    </row>
    <row r="40" spans="1:16" s="17" customFormat="1" hidden="1" x14ac:dyDescent="0.25">
      <c r="A40" s="54" t="s">
        <v>106</v>
      </c>
      <c r="B40" s="13" t="s">
        <v>69</v>
      </c>
      <c r="C40" s="49"/>
      <c r="D40" s="49"/>
      <c r="E40" s="3">
        <v>1</v>
      </c>
      <c r="F40" s="49" t="s">
        <v>20</v>
      </c>
      <c r="G40" s="14" t="s">
        <v>37</v>
      </c>
      <c r="H40" s="19"/>
      <c r="I40" s="16"/>
      <c r="J40" s="49"/>
      <c r="K40" s="49"/>
      <c r="L40" s="3">
        <v>1</v>
      </c>
      <c r="M40" s="49" t="s">
        <v>20</v>
      </c>
      <c r="N40" s="14" t="s">
        <v>37</v>
      </c>
      <c r="O40" s="19"/>
      <c r="P40" s="16"/>
    </row>
    <row r="41" spans="1:16" s="17" customFormat="1" hidden="1" x14ac:dyDescent="0.25">
      <c r="A41" s="54" t="s">
        <v>106</v>
      </c>
      <c r="B41" s="13" t="s">
        <v>70</v>
      </c>
      <c r="C41" s="49"/>
      <c r="D41" s="49"/>
      <c r="E41" s="3">
        <v>1</v>
      </c>
      <c r="F41" s="49" t="s">
        <v>20</v>
      </c>
      <c r="G41" s="14" t="s">
        <v>37</v>
      </c>
      <c r="H41" s="19"/>
      <c r="I41" s="16"/>
      <c r="J41" s="49"/>
      <c r="K41" s="49"/>
      <c r="L41" s="3">
        <v>1</v>
      </c>
      <c r="M41" s="49" t="s">
        <v>20</v>
      </c>
      <c r="N41" s="14" t="s">
        <v>37</v>
      </c>
      <c r="O41" s="19"/>
      <c r="P41" s="16"/>
    </row>
    <row r="42" spans="1:16" s="17" customFormat="1" hidden="1" x14ac:dyDescent="0.25">
      <c r="A42" s="54" t="s">
        <v>1</v>
      </c>
      <c r="B42" s="13" t="s">
        <v>1</v>
      </c>
      <c r="C42" s="49"/>
      <c r="D42" s="49"/>
      <c r="E42" s="3" t="s">
        <v>1</v>
      </c>
      <c r="F42" s="49" t="s">
        <v>20</v>
      </c>
      <c r="G42" s="14" t="s">
        <v>37</v>
      </c>
      <c r="H42" s="19"/>
      <c r="I42" s="16"/>
      <c r="J42" s="49"/>
      <c r="K42" s="49"/>
      <c r="L42" s="3" t="s">
        <v>1</v>
      </c>
      <c r="M42" s="49" t="s">
        <v>20</v>
      </c>
      <c r="N42" s="14" t="s">
        <v>37</v>
      </c>
      <c r="O42" s="19"/>
      <c r="P42" s="16"/>
    </row>
    <row r="43" spans="1:16" s="17" customFormat="1" hidden="1" x14ac:dyDescent="0.25">
      <c r="A43" s="54" t="s">
        <v>106</v>
      </c>
      <c r="B43" s="13" t="s">
        <v>73</v>
      </c>
      <c r="C43" s="49"/>
      <c r="D43" s="49"/>
      <c r="E43" s="3">
        <v>1</v>
      </c>
      <c r="F43" s="49" t="s">
        <v>20</v>
      </c>
      <c r="G43" s="14" t="s">
        <v>37</v>
      </c>
      <c r="H43" s="19"/>
      <c r="I43" s="16"/>
      <c r="J43" s="49"/>
      <c r="K43" s="49"/>
      <c r="L43" s="3">
        <v>1</v>
      </c>
      <c r="M43" s="49" t="s">
        <v>20</v>
      </c>
      <c r="N43" s="14" t="s">
        <v>37</v>
      </c>
      <c r="O43" s="19"/>
      <c r="P43" s="16"/>
    </row>
    <row r="44" spans="1:16" s="17" customFormat="1" hidden="1" x14ac:dyDescent="0.25">
      <c r="A44" s="54" t="s">
        <v>106</v>
      </c>
      <c r="B44" s="13" t="s">
        <v>74</v>
      </c>
      <c r="C44" s="49"/>
      <c r="D44" s="49"/>
      <c r="E44" s="3">
        <v>1</v>
      </c>
      <c r="F44" s="49" t="s">
        <v>20</v>
      </c>
      <c r="G44" s="14" t="s">
        <v>37</v>
      </c>
      <c r="H44" s="19"/>
      <c r="I44" s="16"/>
      <c r="J44" s="49"/>
      <c r="K44" s="49"/>
      <c r="L44" s="3">
        <v>1</v>
      </c>
      <c r="M44" s="49" t="s">
        <v>20</v>
      </c>
      <c r="N44" s="14" t="s">
        <v>37</v>
      </c>
      <c r="O44" s="19"/>
      <c r="P44" s="16"/>
    </row>
    <row r="45" spans="1:16" s="17" customFormat="1" hidden="1" x14ac:dyDescent="0.25">
      <c r="A45" s="54" t="s">
        <v>1</v>
      </c>
      <c r="B45" s="13" t="s">
        <v>1</v>
      </c>
      <c r="C45" s="49"/>
      <c r="D45" s="49"/>
      <c r="E45" s="3" t="s">
        <v>1</v>
      </c>
      <c r="F45" s="49" t="s">
        <v>20</v>
      </c>
      <c r="G45" s="14" t="s">
        <v>37</v>
      </c>
      <c r="H45" s="19"/>
      <c r="I45" s="16"/>
      <c r="J45" s="49"/>
      <c r="K45" s="49"/>
      <c r="L45" s="3" t="s">
        <v>1</v>
      </c>
      <c r="M45" s="49" t="s">
        <v>20</v>
      </c>
      <c r="N45" s="14" t="s">
        <v>37</v>
      </c>
      <c r="O45" s="19"/>
      <c r="P45" s="16"/>
    </row>
    <row r="46" spans="1:16" s="17" customFormat="1" ht="54.75" customHeight="1" x14ac:dyDescent="0.25">
      <c r="A46" s="54"/>
      <c r="B46" s="13" t="s">
        <v>77</v>
      </c>
      <c r="C46" s="49" t="s">
        <v>113</v>
      </c>
      <c r="D46" s="49" t="s">
        <v>113</v>
      </c>
      <c r="E46" s="49" t="s">
        <v>113</v>
      </c>
      <c r="F46" s="49" t="s">
        <v>113</v>
      </c>
      <c r="G46" s="49" t="s">
        <v>113</v>
      </c>
      <c r="H46" s="49" t="s">
        <v>113</v>
      </c>
      <c r="I46" s="22"/>
      <c r="J46" s="49" t="s">
        <v>113</v>
      </c>
      <c r="K46" s="49" t="s">
        <v>113</v>
      </c>
      <c r="L46" s="49" t="s">
        <v>113</v>
      </c>
      <c r="M46" s="49" t="s">
        <v>113</v>
      </c>
      <c r="N46" s="49" t="s">
        <v>113</v>
      </c>
      <c r="O46" s="49" t="s">
        <v>113</v>
      </c>
      <c r="P46" s="62">
        <f>SUM(P9:P11,P13:P15,P17:P19,P21:P23,P36:P45)+P24</f>
        <v>0</v>
      </c>
    </row>
    <row r="47" spans="1:16" s="17" customFormat="1" x14ac:dyDescent="0.25">
      <c r="A47" s="56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13"/>
      <c r="B48" s="113"/>
      <c r="C48" s="113"/>
      <c r="D48" s="113"/>
      <c r="E48" s="113"/>
      <c r="F48" s="113"/>
      <c r="G48" s="113"/>
    </row>
    <row r="49" spans="1:8" ht="41.25" customHeight="1" x14ac:dyDescent="0.25">
      <c r="A49" s="113"/>
      <c r="B49" s="113"/>
      <c r="C49" s="113"/>
      <c r="D49" s="113"/>
      <c r="E49" s="113"/>
      <c r="F49" s="113"/>
      <c r="G49" s="113"/>
    </row>
    <row r="50" spans="1:8" ht="38.25" customHeight="1" x14ac:dyDescent="0.25">
      <c r="A50" s="113"/>
      <c r="B50" s="113"/>
      <c r="C50" s="113"/>
      <c r="D50" s="113"/>
      <c r="E50" s="113"/>
      <c r="F50" s="113"/>
      <c r="G50" s="113"/>
      <c r="H50" s="6"/>
    </row>
    <row r="51" spans="1:8" ht="18.75" customHeight="1" x14ac:dyDescent="0.25">
      <c r="A51" s="114"/>
      <c r="B51" s="114"/>
      <c r="C51" s="114"/>
      <c r="D51" s="114"/>
      <c r="E51" s="114"/>
      <c r="F51" s="114"/>
      <c r="G51" s="114"/>
    </row>
    <row r="52" spans="1:8" ht="217.5" customHeight="1" x14ac:dyDescent="0.25">
      <c r="A52" s="105"/>
      <c r="B52" s="115"/>
      <c r="C52" s="115"/>
      <c r="D52" s="115"/>
      <c r="E52" s="115"/>
      <c r="F52" s="115"/>
      <c r="G52" s="115"/>
    </row>
    <row r="53" spans="1:8" ht="53.25" customHeight="1" x14ac:dyDescent="0.25">
      <c r="A53" s="105"/>
      <c r="B53" s="106"/>
      <c r="C53" s="106"/>
      <c r="D53" s="106"/>
      <c r="E53" s="106"/>
      <c r="F53" s="106"/>
      <c r="G53" s="106"/>
    </row>
    <row r="54" spans="1:8" x14ac:dyDescent="0.25">
      <c r="A54" s="107"/>
      <c r="B54" s="107"/>
      <c r="C54" s="107"/>
      <c r="D54" s="107"/>
      <c r="E54" s="107"/>
      <c r="F54" s="107"/>
      <c r="G54" s="107"/>
    </row>
    <row r="55" spans="1:8" x14ac:dyDescent="0.25">
      <c r="B55" s="6"/>
    </row>
    <row r="59" spans="1:8" x14ac:dyDescent="0.25">
      <c r="B59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4"/>
  <sheetViews>
    <sheetView view="pageBreakPreview" zoomScale="60" zoomScaleNormal="70" workbookViewId="0">
      <selection activeCell="O13" sqref="O13"/>
    </sheetView>
  </sheetViews>
  <sheetFormatPr defaultRowHeight="15.75" x14ac:dyDescent="0.25"/>
  <cols>
    <col min="1" max="1" width="11" style="5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9" width="16.75" style="44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17" t="s">
        <v>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</row>
    <row r="2" spans="1:18" ht="15.75" customHeight="1" x14ac:dyDescent="0.25">
      <c r="A2" s="118" t="s">
        <v>0</v>
      </c>
      <c r="B2" s="112" t="s">
        <v>2</v>
      </c>
      <c r="C2" s="108" t="s">
        <v>290</v>
      </c>
      <c r="D2" s="108"/>
      <c r="E2" s="108"/>
      <c r="F2" s="108"/>
      <c r="G2" s="108"/>
      <c r="H2" s="108"/>
      <c r="I2" s="108"/>
      <c r="J2" s="108"/>
      <c r="K2" s="108" t="s">
        <v>45</v>
      </c>
      <c r="L2" s="108"/>
      <c r="M2" s="108"/>
      <c r="N2" s="108"/>
      <c r="O2" s="108"/>
      <c r="P2" s="108"/>
      <c r="Q2" s="108"/>
      <c r="R2" s="108"/>
    </row>
    <row r="3" spans="1:18" ht="45" customHeight="1" x14ac:dyDescent="0.25">
      <c r="A3" s="118"/>
      <c r="B3" s="112"/>
      <c r="C3" s="127" t="str">
        <f>K3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8"/>
      <c r="E3" s="128"/>
      <c r="F3" s="128"/>
      <c r="G3" s="128"/>
      <c r="H3" s="128"/>
      <c r="I3" s="128"/>
      <c r="J3" s="129"/>
      <c r="K3" s="127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L3" s="128"/>
      <c r="M3" s="128"/>
      <c r="N3" s="128"/>
      <c r="O3" s="128"/>
      <c r="P3" s="128"/>
      <c r="Q3" s="128"/>
      <c r="R3" s="129"/>
    </row>
    <row r="4" spans="1:18" ht="33.75" customHeight="1" x14ac:dyDescent="0.25">
      <c r="A4" s="118"/>
      <c r="B4" s="112"/>
      <c r="C4" s="112" t="s">
        <v>13</v>
      </c>
      <c r="D4" s="112"/>
      <c r="E4" s="112"/>
      <c r="F4" s="112"/>
      <c r="G4" s="112" t="s">
        <v>114</v>
      </c>
      <c r="H4" s="112"/>
      <c r="I4" s="112"/>
      <c r="J4" s="112"/>
      <c r="K4" s="112" t="s">
        <v>13</v>
      </c>
      <c r="L4" s="112"/>
      <c r="M4" s="112"/>
      <c r="N4" s="112"/>
      <c r="O4" s="112" t="s">
        <v>114</v>
      </c>
      <c r="P4" s="112"/>
      <c r="Q4" s="112"/>
      <c r="R4" s="112"/>
    </row>
    <row r="5" spans="1:18" s="8" customFormat="1" ht="63" x14ac:dyDescent="0.25">
      <c r="A5" s="118"/>
      <c r="B5" s="112"/>
      <c r="C5" s="49" t="s">
        <v>28</v>
      </c>
      <c r="D5" s="49" t="s">
        <v>9</v>
      </c>
      <c r="E5" s="49" t="s">
        <v>105</v>
      </c>
      <c r="F5" s="49" t="s">
        <v>11</v>
      </c>
      <c r="G5" s="49" t="s">
        <v>14</v>
      </c>
      <c r="H5" s="49" t="s">
        <v>52</v>
      </c>
      <c r="I5" s="49"/>
      <c r="J5" s="11" t="s">
        <v>53</v>
      </c>
      <c r="K5" s="49" t="s">
        <v>28</v>
      </c>
      <c r="L5" s="49" t="s">
        <v>9</v>
      </c>
      <c r="M5" s="49" t="s">
        <v>105</v>
      </c>
      <c r="N5" s="49" t="s">
        <v>11</v>
      </c>
      <c r="O5" s="49" t="s">
        <v>14</v>
      </c>
      <c r="P5" s="49" t="s">
        <v>54</v>
      </c>
      <c r="Q5" s="49" t="s">
        <v>180</v>
      </c>
      <c r="R5" s="11" t="s">
        <v>53</v>
      </c>
    </row>
    <row r="6" spans="1:18" s="10" customFormat="1" x14ac:dyDescent="0.25">
      <c r="A6" s="52">
        <v>1</v>
      </c>
      <c r="B6" s="49">
        <v>2</v>
      </c>
      <c r="C6" s="49">
        <v>3</v>
      </c>
      <c r="D6" s="49">
        <v>4</v>
      </c>
      <c r="E6" s="49">
        <v>5</v>
      </c>
      <c r="F6" s="49">
        <v>6</v>
      </c>
      <c r="G6" s="49">
        <v>7</v>
      </c>
      <c r="H6" s="49">
        <v>8</v>
      </c>
      <c r="I6" s="49"/>
      <c r="J6" s="11">
        <v>9</v>
      </c>
      <c r="K6" s="49">
        <v>10</v>
      </c>
      <c r="L6" s="11">
        <v>11</v>
      </c>
      <c r="M6" s="49">
        <v>12</v>
      </c>
      <c r="N6" s="11">
        <v>13</v>
      </c>
      <c r="O6" s="49">
        <v>14</v>
      </c>
      <c r="P6" s="11">
        <v>15</v>
      </c>
      <c r="Q6" s="11"/>
      <c r="R6" s="49">
        <v>16</v>
      </c>
    </row>
    <row r="7" spans="1:18" s="17" customFormat="1" ht="56.25" customHeight="1" x14ac:dyDescent="0.25">
      <c r="A7" s="53">
        <v>1</v>
      </c>
      <c r="B7" s="13" t="s">
        <v>115</v>
      </c>
      <c r="C7" s="49" t="s">
        <v>113</v>
      </c>
      <c r="D7" s="49" t="s">
        <v>113</v>
      </c>
      <c r="E7" s="49" t="s">
        <v>113</v>
      </c>
      <c r="F7" s="49" t="s">
        <v>113</v>
      </c>
      <c r="G7" s="49" t="s">
        <v>113</v>
      </c>
      <c r="H7" s="49" t="s">
        <v>113</v>
      </c>
      <c r="I7" s="49"/>
      <c r="J7" s="49" t="s">
        <v>113</v>
      </c>
      <c r="K7" s="49" t="s">
        <v>113</v>
      </c>
      <c r="L7" s="49" t="s">
        <v>113</v>
      </c>
      <c r="M7" s="49" t="s">
        <v>113</v>
      </c>
      <c r="N7" s="49" t="s">
        <v>113</v>
      </c>
      <c r="O7" s="49" t="s">
        <v>113</v>
      </c>
      <c r="P7" s="49" t="s">
        <v>113</v>
      </c>
      <c r="Q7" s="49"/>
      <c r="R7" s="49" t="s">
        <v>113</v>
      </c>
    </row>
    <row r="8" spans="1:18" s="17" customFormat="1" ht="78.75" x14ac:dyDescent="0.25">
      <c r="A8" s="53" t="s">
        <v>138</v>
      </c>
      <c r="B8" s="13" t="s">
        <v>253</v>
      </c>
      <c r="C8" s="49">
        <v>10</v>
      </c>
      <c r="D8" s="49" t="s">
        <v>294</v>
      </c>
      <c r="E8" s="49">
        <v>0</v>
      </c>
      <c r="F8" s="49" t="s">
        <v>20</v>
      </c>
      <c r="G8" s="14" t="s">
        <v>252</v>
      </c>
      <c r="H8" s="19">
        <v>7583</v>
      </c>
      <c r="I8" s="19">
        <v>1.05</v>
      </c>
      <c r="J8" s="9">
        <f>I8*H8*E8</f>
        <v>0</v>
      </c>
      <c r="K8" s="49">
        <v>10</v>
      </c>
      <c r="L8" s="49" t="s">
        <v>296</v>
      </c>
      <c r="M8" s="49">
        <v>0</v>
      </c>
      <c r="N8" s="49" t="s">
        <v>20</v>
      </c>
      <c r="O8" s="14" t="s">
        <v>295</v>
      </c>
      <c r="P8" s="19">
        <v>3471</v>
      </c>
      <c r="Q8" s="19">
        <v>1.05</v>
      </c>
      <c r="R8" s="9">
        <f>P8*Q8*M8</f>
        <v>0</v>
      </c>
    </row>
    <row r="9" spans="1:18" ht="33" customHeight="1" x14ac:dyDescent="0.25">
      <c r="A9" s="54">
        <v>2</v>
      </c>
      <c r="B9" s="13" t="s">
        <v>249</v>
      </c>
      <c r="C9" s="48" t="s">
        <v>113</v>
      </c>
      <c r="D9" s="48" t="s">
        <v>113</v>
      </c>
      <c r="E9" s="48" t="s">
        <v>113</v>
      </c>
      <c r="F9" s="48" t="s">
        <v>113</v>
      </c>
      <c r="G9" s="48" t="s">
        <v>113</v>
      </c>
      <c r="H9" s="48" t="s">
        <v>113</v>
      </c>
      <c r="I9" s="48"/>
      <c r="J9" s="48" t="s">
        <v>113</v>
      </c>
      <c r="K9" s="48" t="s">
        <v>113</v>
      </c>
      <c r="L9" s="48" t="s">
        <v>113</v>
      </c>
      <c r="M9" s="48" t="s">
        <v>113</v>
      </c>
      <c r="N9" s="48" t="s">
        <v>113</v>
      </c>
      <c r="O9" s="48" t="s">
        <v>113</v>
      </c>
      <c r="P9" s="48" t="s">
        <v>113</v>
      </c>
      <c r="Q9" s="48"/>
      <c r="R9" s="49" t="s">
        <v>113</v>
      </c>
    </row>
    <row r="10" spans="1:18" ht="15.75" customHeight="1" x14ac:dyDescent="0.25">
      <c r="A10" s="54" t="s">
        <v>1</v>
      </c>
      <c r="B10" s="13" t="s">
        <v>1</v>
      </c>
      <c r="C10" s="48"/>
      <c r="D10" s="48"/>
      <c r="E10" s="48"/>
      <c r="F10" s="48"/>
      <c r="G10" s="89"/>
      <c r="H10" s="89"/>
      <c r="I10" s="89"/>
      <c r="J10" s="30"/>
      <c r="K10" s="48"/>
      <c r="L10" s="48"/>
      <c r="M10" s="48"/>
      <c r="N10" s="48"/>
      <c r="O10" s="89"/>
      <c r="P10" s="89"/>
      <c r="Q10" s="89"/>
      <c r="R10" s="49" t="s">
        <v>113</v>
      </c>
    </row>
    <row r="11" spans="1:18" s="17" customFormat="1" ht="55.5" customHeight="1" x14ac:dyDescent="0.25">
      <c r="A11" s="54"/>
      <c r="B11" s="13" t="s">
        <v>55</v>
      </c>
      <c r="C11" s="49" t="s">
        <v>113</v>
      </c>
      <c r="D11" s="49" t="s">
        <v>113</v>
      </c>
      <c r="E11" s="49" t="s">
        <v>113</v>
      </c>
      <c r="F11" s="49" t="s">
        <v>113</v>
      </c>
      <c r="G11" s="49" t="s">
        <v>113</v>
      </c>
      <c r="H11" s="49" t="s">
        <v>113</v>
      </c>
      <c r="I11" s="49"/>
      <c r="J11" s="22">
        <v>0</v>
      </c>
      <c r="K11" s="49" t="s">
        <v>113</v>
      </c>
      <c r="L11" s="49" t="s">
        <v>113</v>
      </c>
      <c r="M11" s="49" t="s">
        <v>113</v>
      </c>
      <c r="N11" s="49" t="s">
        <v>113</v>
      </c>
      <c r="O11" s="49" t="s">
        <v>113</v>
      </c>
      <c r="P11" s="49" t="s">
        <v>113</v>
      </c>
      <c r="Q11" s="49"/>
      <c r="R11" s="22">
        <f>SUM(R8:R10)</f>
        <v>0</v>
      </c>
    </row>
    <row r="12" spans="1:18" ht="15.75" customHeight="1" x14ac:dyDescent="0.25">
      <c r="B12" s="24"/>
      <c r="C12" s="8"/>
      <c r="D12" s="7"/>
      <c r="K12" s="29"/>
      <c r="L12" s="29"/>
    </row>
    <row r="13" spans="1:18" ht="18.75" customHeight="1" x14ac:dyDescent="0.25">
      <c r="A13" s="113"/>
      <c r="B13" s="113"/>
      <c r="C13" s="113"/>
      <c r="D13" s="113"/>
      <c r="E13" s="113"/>
      <c r="F13" s="113"/>
      <c r="G13" s="113"/>
    </row>
    <row r="14" spans="1:18" ht="41.25" customHeight="1" x14ac:dyDescent="0.25">
      <c r="A14" s="113"/>
      <c r="B14" s="113"/>
      <c r="C14" s="113"/>
      <c r="D14" s="113"/>
      <c r="E14" s="113"/>
      <c r="F14" s="113"/>
      <c r="G14" s="113"/>
    </row>
    <row r="15" spans="1:18" ht="38.25" customHeight="1" x14ac:dyDescent="0.25">
      <c r="A15" s="113"/>
      <c r="B15" s="113"/>
      <c r="C15" s="113"/>
      <c r="D15" s="113"/>
      <c r="E15" s="113"/>
      <c r="F15" s="113"/>
      <c r="G15" s="113"/>
      <c r="H15"/>
      <c r="I15"/>
    </row>
    <row r="16" spans="1:18" ht="18.75" customHeight="1" x14ac:dyDescent="0.25">
      <c r="A16" s="114"/>
      <c r="B16" s="114"/>
      <c r="C16" s="114"/>
      <c r="D16" s="114"/>
      <c r="E16" s="114"/>
      <c r="F16" s="114"/>
      <c r="G16" s="114"/>
    </row>
    <row r="17" spans="1:7" ht="217.5" customHeight="1" x14ac:dyDescent="0.25">
      <c r="A17" s="105"/>
      <c r="B17" s="115"/>
      <c r="C17" s="115"/>
      <c r="D17" s="115"/>
      <c r="E17" s="115"/>
      <c r="F17" s="115"/>
      <c r="G17" s="115"/>
    </row>
    <row r="18" spans="1:7" ht="53.25" customHeight="1" x14ac:dyDescent="0.25">
      <c r="A18" s="105"/>
      <c r="B18" s="106"/>
      <c r="C18" s="106"/>
      <c r="D18" s="106"/>
      <c r="E18" s="106"/>
      <c r="F18" s="106"/>
      <c r="G18" s="106"/>
    </row>
    <row r="19" spans="1:7" x14ac:dyDescent="0.25">
      <c r="A19" s="107"/>
      <c r="B19" s="107"/>
      <c r="C19" s="107"/>
      <c r="D19" s="107"/>
      <c r="E19" s="107"/>
      <c r="F19" s="107"/>
      <c r="G19" s="107"/>
    </row>
    <row r="20" spans="1:7" x14ac:dyDescent="0.25">
      <c r="B20"/>
    </row>
    <row r="24" spans="1:7" x14ac:dyDescent="0.25">
      <c r="B24"/>
    </row>
  </sheetData>
  <mergeCells count="18">
    <mergeCell ref="G4:J4"/>
    <mergeCell ref="K4:N4"/>
    <mergeCell ref="O4:R4"/>
    <mergeCell ref="A1:R1"/>
    <mergeCell ref="A2:A5"/>
    <mergeCell ref="B2:B5"/>
    <mergeCell ref="C2:J2"/>
    <mergeCell ref="K2:R2"/>
    <mergeCell ref="C3:J3"/>
    <mergeCell ref="K3:R3"/>
    <mergeCell ref="C4:F4"/>
    <mergeCell ref="A16:G16"/>
    <mergeCell ref="A17:G17"/>
    <mergeCell ref="A18:G18"/>
    <mergeCell ref="A19:G19"/>
    <mergeCell ref="A13:G13"/>
    <mergeCell ref="A14:G14"/>
    <mergeCell ref="A15:G15"/>
  </mergeCells>
  <pageMargins left="0.47244094488188981" right="0.55118110236220474" top="0.82677165354330717" bottom="0.55118110236220474" header="0.31496062992125984" footer="0.19685039370078741"/>
  <pageSetup paperSize="8" scale="6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4"/>
  <sheetViews>
    <sheetView view="pageBreakPreview" zoomScale="80" zoomScaleNormal="70" zoomScaleSheetLayoutView="80" workbookViewId="0">
      <pane xSplit="2" ySplit="6" topLeftCell="I7" activePane="bottomRight" state="frozen"/>
      <selection pane="topRight" activeCell="C1" sqref="C1"/>
      <selection pane="bottomLeft" activeCell="A7" sqref="A7"/>
      <selection pane="bottomRight" activeCell="N9" sqref="N9"/>
    </sheetView>
  </sheetViews>
  <sheetFormatPr defaultRowHeight="15.75" x14ac:dyDescent="0.25"/>
  <cols>
    <col min="1" max="1" width="11" style="5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17" t="s">
        <v>15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26"/>
      <c r="M1" s="126"/>
      <c r="N1" s="126"/>
      <c r="O1" s="126"/>
      <c r="P1" s="126"/>
      <c r="Q1" s="126"/>
      <c r="R1" s="126"/>
    </row>
    <row r="2" spans="1:20" ht="15.75" customHeight="1" x14ac:dyDescent="0.25">
      <c r="A2" s="130" t="s">
        <v>0</v>
      </c>
      <c r="B2" s="133" t="s">
        <v>2</v>
      </c>
      <c r="C2" s="136" t="s">
        <v>44</v>
      </c>
      <c r="D2" s="137"/>
      <c r="E2" s="137"/>
      <c r="F2" s="137"/>
      <c r="G2" s="137"/>
      <c r="H2" s="137"/>
      <c r="I2" s="138"/>
      <c r="J2" s="77"/>
      <c r="K2" s="77"/>
      <c r="L2" s="108" t="s">
        <v>45</v>
      </c>
      <c r="M2" s="108"/>
      <c r="N2" s="108"/>
      <c r="O2" s="108"/>
      <c r="P2" s="108"/>
      <c r="Q2" s="108"/>
      <c r="R2" s="108"/>
      <c r="S2" s="108"/>
      <c r="T2" s="108"/>
    </row>
    <row r="3" spans="1:20" ht="41.25" customHeight="1" x14ac:dyDescent="0.25">
      <c r="A3" s="131"/>
      <c r="B3" s="134"/>
      <c r="C3" s="127" t="e">
        <f>'r1-'!#REF!</f>
        <v>#REF!</v>
      </c>
      <c r="D3" s="128"/>
      <c r="E3" s="128"/>
      <c r="F3" s="128"/>
      <c r="G3" s="128"/>
      <c r="H3" s="128"/>
      <c r="I3" s="128"/>
      <c r="J3" s="128"/>
      <c r="K3" s="129"/>
      <c r="L3" s="112" t="str">
        <f>т3!K3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12"/>
      <c r="N3" s="112"/>
      <c r="O3" s="112"/>
      <c r="P3" s="112"/>
      <c r="Q3" s="112"/>
      <c r="R3" s="112"/>
      <c r="S3" s="112"/>
      <c r="T3" s="112"/>
    </row>
    <row r="4" spans="1:20" ht="33.75" customHeight="1" x14ac:dyDescent="0.25">
      <c r="A4" s="131"/>
      <c r="B4" s="134"/>
      <c r="C4" s="127" t="s">
        <v>13</v>
      </c>
      <c r="D4" s="128"/>
      <c r="E4" s="128"/>
      <c r="F4" s="129"/>
      <c r="G4" s="127" t="s">
        <v>114</v>
      </c>
      <c r="H4" s="128"/>
      <c r="I4" s="128"/>
      <c r="J4" s="128"/>
      <c r="K4" s="129"/>
      <c r="L4" s="112" t="s">
        <v>13</v>
      </c>
      <c r="M4" s="112"/>
      <c r="N4" s="112"/>
      <c r="O4" s="112"/>
      <c r="P4" s="112" t="s">
        <v>114</v>
      </c>
      <c r="Q4" s="112"/>
      <c r="R4" s="112"/>
      <c r="S4" s="112"/>
      <c r="T4" s="112"/>
    </row>
    <row r="5" spans="1:20" s="8" customFormat="1" ht="94.5" customHeight="1" x14ac:dyDescent="0.25">
      <c r="A5" s="132"/>
      <c r="B5" s="135"/>
      <c r="C5" s="49" t="s">
        <v>28</v>
      </c>
      <c r="D5" s="49" t="s">
        <v>9</v>
      </c>
      <c r="E5" s="49" t="s">
        <v>105</v>
      </c>
      <c r="F5" s="49" t="s">
        <v>11</v>
      </c>
      <c r="G5" s="49" t="s">
        <v>14</v>
      </c>
      <c r="H5" s="49" t="s">
        <v>52</v>
      </c>
      <c r="I5" s="11" t="s">
        <v>53</v>
      </c>
      <c r="J5" s="11" t="s">
        <v>220</v>
      </c>
      <c r="K5" s="11" t="s">
        <v>221</v>
      </c>
      <c r="L5" s="49" t="s">
        <v>28</v>
      </c>
      <c r="M5" s="49" t="s">
        <v>9</v>
      </c>
      <c r="N5" s="49" t="s">
        <v>105</v>
      </c>
      <c r="O5" s="49" t="s">
        <v>11</v>
      </c>
      <c r="P5" s="49" t="s">
        <v>14</v>
      </c>
      <c r="Q5" s="49" t="s">
        <v>54</v>
      </c>
      <c r="R5" s="11" t="s">
        <v>53</v>
      </c>
      <c r="S5" s="11" t="s">
        <v>180</v>
      </c>
      <c r="T5" s="11" t="s">
        <v>221</v>
      </c>
    </row>
    <row r="6" spans="1:20" s="10" customFormat="1" x14ac:dyDescent="0.25">
      <c r="A6" s="52">
        <v>1</v>
      </c>
      <c r="B6" s="49">
        <v>2</v>
      </c>
      <c r="C6" s="49">
        <v>3</v>
      </c>
      <c r="D6" s="49">
        <v>4</v>
      </c>
      <c r="E6" s="49">
        <v>5</v>
      </c>
      <c r="F6" s="49">
        <v>6</v>
      </c>
      <c r="G6" s="49">
        <v>7</v>
      </c>
      <c r="H6" s="49">
        <v>8</v>
      </c>
      <c r="I6" s="11">
        <v>9</v>
      </c>
      <c r="J6" s="11">
        <f>I6+1</f>
        <v>10</v>
      </c>
      <c r="K6" s="11">
        <f>J6+1</f>
        <v>11</v>
      </c>
      <c r="L6" s="11">
        <f t="shared" ref="L6:T6" si="0">K6+1</f>
        <v>12</v>
      </c>
      <c r="M6" s="11">
        <f t="shared" si="0"/>
        <v>13</v>
      </c>
      <c r="N6" s="11">
        <f t="shared" si="0"/>
        <v>14</v>
      </c>
      <c r="O6" s="11">
        <f t="shared" si="0"/>
        <v>15</v>
      </c>
      <c r="P6" s="11">
        <f t="shared" si="0"/>
        <v>16</v>
      </c>
      <c r="Q6" s="11">
        <f t="shared" si="0"/>
        <v>17</v>
      </c>
      <c r="R6" s="11">
        <f t="shared" si="0"/>
        <v>18</v>
      </c>
      <c r="S6" s="11">
        <f t="shared" si="0"/>
        <v>19</v>
      </c>
      <c r="T6" s="11">
        <f t="shared" si="0"/>
        <v>20</v>
      </c>
    </row>
    <row r="7" spans="1:20" s="10" customFormat="1" ht="51" customHeight="1" x14ac:dyDescent="0.25">
      <c r="A7" s="53">
        <v>1</v>
      </c>
      <c r="B7" s="12" t="s">
        <v>136</v>
      </c>
      <c r="C7" s="49" t="s">
        <v>113</v>
      </c>
      <c r="D7" s="49" t="s">
        <v>113</v>
      </c>
      <c r="E7" s="49" t="s">
        <v>113</v>
      </c>
      <c r="F7" s="49" t="s">
        <v>113</v>
      </c>
      <c r="G7" s="49" t="s">
        <v>113</v>
      </c>
      <c r="H7" s="49" t="s">
        <v>113</v>
      </c>
      <c r="I7" s="49" t="s">
        <v>113</v>
      </c>
      <c r="J7" s="49" t="s">
        <v>113</v>
      </c>
      <c r="K7" s="49" t="s">
        <v>113</v>
      </c>
      <c r="L7" s="49" t="s">
        <v>113</v>
      </c>
      <c r="M7" s="49" t="s">
        <v>113</v>
      </c>
      <c r="N7" s="49" t="s">
        <v>113</v>
      </c>
      <c r="O7" s="49" t="s">
        <v>113</v>
      </c>
      <c r="P7" s="49" t="s">
        <v>113</v>
      </c>
      <c r="Q7" s="49" t="s">
        <v>113</v>
      </c>
      <c r="R7" s="49" t="s">
        <v>113</v>
      </c>
      <c r="S7" s="49"/>
      <c r="T7" s="49"/>
    </row>
    <row r="8" spans="1:20" s="10" customFormat="1" ht="47.25" x14ac:dyDescent="0.25">
      <c r="A8" s="53" t="s">
        <v>85</v>
      </c>
      <c r="B8" s="12" t="s">
        <v>278</v>
      </c>
      <c r="C8" s="49" t="s">
        <v>113</v>
      </c>
      <c r="D8" s="49" t="s">
        <v>113</v>
      </c>
      <c r="E8" s="49" t="s">
        <v>113</v>
      </c>
      <c r="F8" s="49" t="s">
        <v>113</v>
      </c>
      <c r="G8" s="49" t="s">
        <v>113</v>
      </c>
      <c r="H8" s="49" t="s">
        <v>113</v>
      </c>
      <c r="I8" s="49" t="s">
        <v>113</v>
      </c>
      <c r="J8" s="49" t="s">
        <v>113</v>
      </c>
      <c r="K8" s="49" t="s">
        <v>113</v>
      </c>
      <c r="L8" s="49">
        <v>15</v>
      </c>
      <c r="M8" s="31" t="s">
        <v>298</v>
      </c>
      <c r="N8" s="49">
        <v>0</v>
      </c>
      <c r="O8" s="31" t="s">
        <v>3</v>
      </c>
      <c r="P8" s="14" t="s">
        <v>299</v>
      </c>
      <c r="Q8" s="49">
        <v>767</v>
      </c>
      <c r="R8" s="16">
        <f>N8*Q8</f>
        <v>0</v>
      </c>
      <c r="S8" s="16">
        <v>1.27</v>
      </c>
      <c r="T8" s="16">
        <f>R8*S8</f>
        <v>0</v>
      </c>
    </row>
    <row r="9" spans="1:20" s="10" customFormat="1" ht="31.5" x14ac:dyDescent="0.25">
      <c r="A9" s="53" t="s">
        <v>86</v>
      </c>
      <c r="B9" s="12" t="s">
        <v>279</v>
      </c>
      <c r="C9" s="49" t="s">
        <v>113</v>
      </c>
      <c r="D9" s="49" t="s">
        <v>113</v>
      </c>
      <c r="E9" s="49" t="s">
        <v>113</v>
      </c>
      <c r="F9" s="49" t="s">
        <v>113</v>
      </c>
      <c r="G9" s="49" t="s">
        <v>113</v>
      </c>
      <c r="H9" s="49" t="s">
        <v>113</v>
      </c>
      <c r="I9" s="49" t="s">
        <v>113</v>
      </c>
      <c r="J9" s="49" t="s">
        <v>113</v>
      </c>
      <c r="K9" s="49" t="s">
        <v>113</v>
      </c>
      <c r="L9" s="49">
        <v>15</v>
      </c>
      <c r="M9" s="31" t="s">
        <v>298</v>
      </c>
      <c r="N9" s="49">
        <v>12.832000000000001</v>
      </c>
      <c r="O9" s="31" t="s">
        <v>3</v>
      </c>
      <c r="P9" s="14" t="s">
        <v>300</v>
      </c>
      <c r="Q9" s="49">
        <v>699</v>
      </c>
      <c r="R9" s="16">
        <f>N9*Q9</f>
        <v>8969.5680000000011</v>
      </c>
      <c r="S9" s="16">
        <v>1.05</v>
      </c>
      <c r="T9" s="16">
        <f t="shared" ref="T9:T14" si="1">R9*S9</f>
        <v>9418.0464000000011</v>
      </c>
    </row>
    <row r="10" spans="1:20" s="10" customFormat="1" ht="31.5" x14ac:dyDescent="0.25">
      <c r="A10" s="53" t="s">
        <v>138</v>
      </c>
      <c r="B10" s="12" t="s">
        <v>280</v>
      </c>
      <c r="C10" s="49" t="s">
        <v>113</v>
      </c>
      <c r="D10" s="49" t="s">
        <v>113</v>
      </c>
      <c r="E10" s="49" t="s">
        <v>113</v>
      </c>
      <c r="F10" s="49" t="s">
        <v>113</v>
      </c>
      <c r="G10" s="49" t="s">
        <v>113</v>
      </c>
      <c r="H10" s="49" t="s">
        <v>113</v>
      </c>
      <c r="I10" s="49" t="s">
        <v>113</v>
      </c>
      <c r="J10" s="49" t="s">
        <v>113</v>
      </c>
      <c r="K10" s="49" t="s">
        <v>113</v>
      </c>
      <c r="L10" s="49">
        <v>15</v>
      </c>
      <c r="M10" s="31" t="s">
        <v>301</v>
      </c>
      <c r="N10" s="49">
        <v>12.832000000000001</v>
      </c>
      <c r="O10" s="31" t="s">
        <v>3</v>
      </c>
      <c r="P10" s="14" t="s">
        <v>302</v>
      </c>
      <c r="Q10" s="16">
        <v>431</v>
      </c>
      <c r="R10" s="16">
        <f>N10*Q10</f>
        <v>5530.5920000000006</v>
      </c>
      <c r="S10" s="16">
        <v>1</v>
      </c>
      <c r="T10" s="16">
        <f t="shared" ref="T10" si="2">R10*S10</f>
        <v>5530.5920000000006</v>
      </c>
    </row>
    <row r="11" spans="1:20" s="10" customFormat="1" ht="31.5" x14ac:dyDescent="0.25">
      <c r="A11" s="53" t="s">
        <v>224</v>
      </c>
      <c r="B11" s="12" t="s">
        <v>281</v>
      </c>
      <c r="C11" s="49" t="s">
        <v>113</v>
      </c>
      <c r="D11" s="49" t="s">
        <v>113</v>
      </c>
      <c r="E11" s="49" t="s">
        <v>113</v>
      </c>
      <c r="F11" s="49" t="s">
        <v>113</v>
      </c>
      <c r="G11" s="49" t="s">
        <v>113</v>
      </c>
      <c r="H11" s="49" t="s">
        <v>113</v>
      </c>
      <c r="I11" s="49" t="s">
        <v>113</v>
      </c>
      <c r="J11" s="49" t="s">
        <v>113</v>
      </c>
      <c r="K11" s="49" t="s">
        <v>113</v>
      </c>
      <c r="L11" s="49"/>
      <c r="M11" s="49" t="s">
        <v>222</v>
      </c>
      <c r="N11" s="49">
        <v>0</v>
      </c>
      <c r="O11" s="49" t="s">
        <v>3</v>
      </c>
      <c r="P11" s="49" t="s">
        <v>223</v>
      </c>
      <c r="Q11" s="49">
        <v>669</v>
      </c>
      <c r="R11" s="16">
        <f>N11*Q11</f>
        <v>0</v>
      </c>
      <c r="S11" s="16">
        <v>1.05</v>
      </c>
      <c r="T11" s="16">
        <f t="shared" si="1"/>
        <v>0</v>
      </c>
    </row>
    <row r="12" spans="1:20" s="10" customFormat="1" ht="31.5" x14ac:dyDescent="0.25">
      <c r="A12" s="53" t="s">
        <v>225</v>
      </c>
      <c r="B12" s="13" t="s">
        <v>254</v>
      </c>
      <c r="C12" s="49" t="s">
        <v>113</v>
      </c>
      <c r="D12" s="49" t="s">
        <v>113</v>
      </c>
      <c r="E12" s="49" t="s">
        <v>113</v>
      </c>
      <c r="F12" s="49" t="s">
        <v>113</v>
      </c>
      <c r="G12" s="49" t="s">
        <v>113</v>
      </c>
      <c r="H12" s="49" t="s">
        <v>113</v>
      </c>
      <c r="I12" s="49" t="s">
        <v>113</v>
      </c>
      <c r="J12" s="49" t="s">
        <v>113</v>
      </c>
      <c r="K12" s="49" t="s">
        <v>113</v>
      </c>
      <c r="L12" s="49"/>
      <c r="M12" s="49"/>
      <c r="N12" s="49"/>
      <c r="O12" s="49"/>
      <c r="P12" s="49"/>
      <c r="Q12" s="49"/>
      <c r="R12" s="49"/>
      <c r="S12" s="49"/>
      <c r="T12" s="49"/>
    </row>
    <row r="13" spans="1:20" s="10" customFormat="1" ht="31.5" x14ac:dyDescent="0.25">
      <c r="A13" s="53" t="s">
        <v>226</v>
      </c>
      <c r="B13" s="13" t="s">
        <v>254</v>
      </c>
      <c r="C13" s="49" t="s">
        <v>113</v>
      </c>
      <c r="D13" s="49" t="s">
        <v>113</v>
      </c>
      <c r="E13" s="49" t="s">
        <v>113</v>
      </c>
      <c r="F13" s="49" t="s">
        <v>113</v>
      </c>
      <c r="G13" s="49" t="s">
        <v>113</v>
      </c>
      <c r="H13" s="49" t="s">
        <v>113</v>
      </c>
      <c r="I13" s="49" t="s">
        <v>113</v>
      </c>
      <c r="J13" s="49" t="s">
        <v>113</v>
      </c>
      <c r="K13" s="49" t="s">
        <v>113</v>
      </c>
      <c r="L13" s="49"/>
      <c r="M13" s="49"/>
      <c r="N13" s="49"/>
      <c r="O13" s="49"/>
      <c r="P13" s="49"/>
      <c r="Q13" s="49"/>
      <c r="R13" s="16"/>
      <c r="S13" s="16"/>
      <c r="T13" s="16"/>
    </row>
    <row r="14" spans="1:20" s="10" customFormat="1" ht="31.5" x14ac:dyDescent="0.25">
      <c r="A14" s="53" t="s">
        <v>258</v>
      </c>
      <c r="B14" s="13" t="s">
        <v>227</v>
      </c>
      <c r="C14" s="49" t="s">
        <v>113</v>
      </c>
      <c r="D14" s="49" t="s">
        <v>113</v>
      </c>
      <c r="E14" s="49" t="s">
        <v>113</v>
      </c>
      <c r="F14" s="49" t="s">
        <v>113</v>
      </c>
      <c r="G14" s="49" t="s">
        <v>113</v>
      </c>
      <c r="H14" s="49" t="s">
        <v>113</v>
      </c>
      <c r="I14" s="49" t="s">
        <v>113</v>
      </c>
      <c r="J14" s="49" t="s">
        <v>113</v>
      </c>
      <c r="K14" s="49" t="s">
        <v>113</v>
      </c>
      <c r="L14" s="49"/>
      <c r="M14" s="49"/>
      <c r="N14" s="49">
        <v>0</v>
      </c>
      <c r="O14" s="32" t="s">
        <v>228</v>
      </c>
      <c r="P14" s="14" t="s">
        <v>229</v>
      </c>
      <c r="Q14" s="49">
        <v>2151</v>
      </c>
      <c r="R14" s="16">
        <f>Q14*N14/100</f>
        <v>0</v>
      </c>
      <c r="S14" s="16">
        <v>1</v>
      </c>
      <c r="T14" s="16">
        <f t="shared" si="1"/>
        <v>0</v>
      </c>
    </row>
    <row r="15" spans="1:20" s="10" customFormat="1" x14ac:dyDescent="0.25">
      <c r="A15" s="53" t="s">
        <v>259</v>
      </c>
      <c r="B15" s="13"/>
      <c r="C15" s="49" t="s">
        <v>113</v>
      </c>
      <c r="D15" s="49" t="s">
        <v>113</v>
      </c>
      <c r="E15" s="49" t="s">
        <v>113</v>
      </c>
      <c r="F15" s="49" t="s">
        <v>113</v>
      </c>
      <c r="G15" s="49" t="s">
        <v>113</v>
      </c>
      <c r="H15" s="49" t="s">
        <v>113</v>
      </c>
      <c r="I15" s="49" t="s">
        <v>113</v>
      </c>
      <c r="J15" s="49" t="s">
        <v>113</v>
      </c>
      <c r="K15" s="49" t="s">
        <v>113</v>
      </c>
      <c r="L15" s="49"/>
      <c r="M15" s="49"/>
      <c r="N15" s="49"/>
      <c r="O15" s="32"/>
      <c r="P15" s="14"/>
      <c r="Q15" s="49"/>
      <c r="R15" s="16"/>
      <c r="S15" s="16"/>
      <c r="T15" s="16"/>
    </row>
    <row r="16" spans="1:20" s="17" customFormat="1" x14ac:dyDescent="0.25">
      <c r="A16" s="53" t="s">
        <v>260</v>
      </c>
      <c r="B16" s="13" t="s">
        <v>25</v>
      </c>
      <c r="C16" s="49" t="s">
        <v>113</v>
      </c>
      <c r="D16" s="49" t="s">
        <v>113</v>
      </c>
      <c r="E16" s="49" t="s">
        <v>113</v>
      </c>
      <c r="F16" s="49" t="s">
        <v>113</v>
      </c>
      <c r="G16" s="49" t="s">
        <v>113</v>
      </c>
      <c r="H16" s="49" t="s">
        <v>113</v>
      </c>
      <c r="I16" s="49" t="s">
        <v>113</v>
      </c>
      <c r="J16" s="49" t="s">
        <v>113</v>
      </c>
      <c r="K16" s="49" t="s">
        <v>113</v>
      </c>
      <c r="L16" s="49" t="s">
        <v>113</v>
      </c>
      <c r="M16" s="49"/>
      <c r="N16" s="49" t="s">
        <v>113</v>
      </c>
      <c r="O16" s="49" t="s">
        <v>113</v>
      </c>
      <c r="P16" s="49" t="s">
        <v>113</v>
      </c>
      <c r="Q16" s="49" t="s">
        <v>113</v>
      </c>
      <c r="R16" s="49"/>
      <c r="S16" s="49"/>
      <c r="T16" s="49"/>
    </row>
    <row r="17" spans="1:20" s="17" customFormat="1" x14ac:dyDescent="0.25">
      <c r="A17" s="54" t="s">
        <v>87</v>
      </c>
      <c r="B17" s="12" t="s">
        <v>81</v>
      </c>
      <c r="C17" s="49" t="s">
        <v>113</v>
      </c>
      <c r="D17" s="49" t="s">
        <v>113</v>
      </c>
      <c r="E17" s="49" t="s">
        <v>113</v>
      </c>
      <c r="F17" s="49" t="s">
        <v>113</v>
      </c>
      <c r="G17" s="49" t="s">
        <v>113</v>
      </c>
      <c r="H17" s="49" t="s">
        <v>113</v>
      </c>
      <c r="I17" s="49" t="s">
        <v>113</v>
      </c>
      <c r="J17" s="49" t="s">
        <v>113</v>
      </c>
      <c r="K17" s="49" t="s">
        <v>113</v>
      </c>
      <c r="L17" s="49"/>
      <c r="M17" s="49" t="s">
        <v>21</v>
      </c>
      <c r="N17" s="49"/>
      <c r="O17" s="49" t="s">
        <v>23</v>
      </c>
      <c r="P17" s="14" t="s">
        <v>38</v>
      </c>
      <c r="Q17" s="19"/>
      <c r="R17" s="16"/>
      <c r="S17" s="16"/>
      <c r="T17" s="16"/>
    </row>
    <row r="18" spans="1:20" s="17" customFormat="1" x14ac:dyDescent="0.25">
      <c r="A18" s="54" t="s">
        <v>88</v>
      </c>
      <c r="B18" s="12" t="s">
        <v>82</v>
      </c>
      <c r="C18" s="49" t="s">
        <v>113</v>
      </c>
      <c r="D18" s="49" t="s">
        <v>113</v>
      </c>
      <c r="E18" s="49" t="s">
        <v>113</v>
      </c>
      <c r="F18" s="49" t="s">
        <v>113</v>
      </c>
      <c r="G18" s="49" t="s">
        <v>113</v>
      </c>
      <c r="H18" s="49" t="s">
        <v>113</v>
      </c>
      <c r="I18" s="49" t="s">
        <v>113</v>
      </c>
      <c r="J18" s="49" t="s">
        <v>113</v>
      </c>
      <c r="K18" s="49" t="s">
        <v>113</v>
      </c>
      <c r="L18" s="49"/>
      <c r="M18" s="49" t="s">
        <v>21</v>
      </c>
      <c r="N18" s="49"/>
      <c r="O18" s="49" t="s">
        <v>23</v>
      </c>
      <c r="P18" s="14" t="s">
        <v>38</v>
      </c>
      <c r="Q18" s="19"/>
      <c r="R18" s="16"/>
      <c r="S18" s="16"/>
      <c r="T18" s="16"/>
    </row>
    <row r="19" spans="1:20" s="17" customFormat="1" x14ac:dyDescent="0.25">
      <c r="A19" s="54" t="s">
        <v>1</v>
      </c>
      <c r="B19" s="12" t="s">
        <v>1</v>
      </c>
      <c r="C19" s="49" t="s">
        <v>113</v>
      </c>
      <c r="D19" s="49" t="s">
        <v>113</v>
      </c>
      <c r="E19" s="49" t="s">
        <v>113</v>
      </c>
      <c r="F19" s="49" t="s">
        <v>113</v>
      </c>
      <c r="G19" s="49" t="s">
        <v>113</v>
      </c>
      <c r="H19" s="49" t="s">
        <v>113</v>
      </c>
      <c r="I19" s="49" t="s">
        <v>113</v>
      </c>
      <c r="J19" s="49" t="s">
        <v>113</v>
      </c>
      <c r="K19" s="49" t="s">
        <v>113</v>
      </c>
      <c r="L19" s="49"/>
      <c r="M19" s="49"/>
      <c r="N19" s="49"/>
      <c r="O19" s="49"/>
      <c r="P19" s="14"/>
      <c r="Q19" s="19"/>
      <c r="R19" s="16"/>
      <c r="S19" s="16"/>
      <c r="T19" s="16"/>
    </row>
    <row r="20" spans="1:20" s="17" customFormat="1" ht="30" customHeight="1" x14ac:dyDescent="0.25">
      <c r="A20" s="54">
        <v>3</v>
      </c>
      <c r="B20" s="12" t="s">
        <v>6</v>
      </c>
      <c r="C20" s="49" t="s">
        <v>113</v>
      </c>
      <c r="D20" s="49" t="s">
        <v>113</v>
      </c>
      <c r="E20" s="49" t="s">
        <v>113</v>
      </c>
      <c r="F20" s="49" t="s">
        <v>113</v>
      </c>
      <c r="G20" s="49" t="s">
        <v>113</v>
      </c>
      <c r="H20" s="49" t="s">
        <v>113</v>
      </c>
      <c r="I20" s="49" t="s">
        <v>113</v>
      </c>
      <c r="J20" s="49" t="s">
        <v>113</v>
      </c>
      <c r="K20" s="49" t="s">
        <v>113</v>
      </c>
      <c r="L20" s="49" t="s">
        <v>113</v>
      </c>
      <c r="M20" s="49" t="s">
        <v>113</v>
      </c>
      <c r="N20" s="49" t="s">
        <v>113</v>
      </c>
      <c r="O20" s="49" t="s">
        <v>113</v>
      </c>
      <c r="P20" s="14" t="s">
        <v>113</v>
      </c>
      <c r="Q20" s="19" t="s">
        <v>113</v>
      </c>
      <c r="R20" s="16"/>
      <c r="S20" s="16"/>
      <c r="T20" s="16"/>
    </row>
    <row r="21" spans="1:20" s="17" customFormat="1" ht="30" customHeight="1" x14ac:dyDescent="0.25">
      <c r="A21" s="54" t="s">
        <v>89</v>
      </c>
      <c r="B21" s="12" t="s">
        <v>79</v>
      </c>
      <c r="C21" s="49" t="s">
        <v>113</v>
      </c>
      <c r="D21" s="49" t="s">
        <v>113</v>
      </c>
      <c r="E21" s="49" t="s">
        <v>113</v>
      </c>
      <c r="F21" s="49" t="s">
        <v>113</v>
      </c>
      <c r="G21" s="49" t="s">
        <v>113</v>
      </c>
      <c r="H21" s="49" t="s">
        <v>113</v>
      </c>
      <c r="I21" s="49" t="s">
        <v>113</v>
      </c>
      <c r="J21" s="49" t="s">
        <v>113</v>
      </c>
      <c r="K21" s="49" t="s">
        <v>113</v>
      </c>
      <c r="L21" s="49"/>
      <c r="M21" s="49" t="s">
        <v>21</v>
      </c>
      <c r="N21" s="49">
        <v>0</v>
      </c>
      <c r="O21" s="49" t="s">
        <v>20</v>
      </c>
      <c r="P21" s="14" t="s">
        <v>107</v>
      </c>
      <c r="Q21" s="3">
        <v>1042</v>
      </c>
      <c r="R21" s="16">
        <f>Q21*N21</f>
        <v>0</v>
      </c>
      <c r="S21" s="16">
        <v>1</v>
      </c>
      <c r="T21" s="16">
        <f t="shared" ref="T21:T26" si="3">R21*S21</f>
        <v>0</v>
      </c>
    </row>
    <row r="22" spans="1:20" s="17" customFormat="1" ht="15" customHeight="1" x14ac:dyDescent="0.25">
      <c r="A22" s="54" t="s">
        <v>90</v>
      </c>
      <c r="B22" s="12" t="s">
        <v>80</v>
      </c>
      <c r="C22" s="49" t="s">
        <v>113</v>
      </c>
      <c r="D22" s="49" t="s">
        <v>113</v>
      </c>
      <c r="E22" s="49" t="s">
        <v>113</v>
      </c>
      <c r="F22" s="49" t="s">
        <v>113</v>
      </c>
      <c r="G22" s="49" t="s">
        <v>113</v>
      </c>
      <c r="H22" s="49" t="s">
        <v>113</v>
      </c>
      <c r="I22" s="49" t="s">
        <v>113</v>
      </c>
      <c r="J22" s="49" t="s">
        <v>113</v>
      </c>
      <c r="K22" s="49" t="s">
        <v>113</v>
      </c>
      <c r="L22" s="49"/>
      <c r="M22" s="49" t="s">
        <v>21</v>
      </c>
      <c r="N22" s="49">
        <v>1</v>
      </c>
      <c r="O22" s="49" t="s">
        <v>20</v>
      </c>
      <c r="P22" s="14" t="s">
        <v>107</v>
      </c>
      <c r="Q22" s="19"/>
      <c r="R22" s="16"/>
      <c r="S22" s="16"/>
      <c r="T22" s="16">
        <f t="shared" si="3"/>
        <v>0</v>
      </c>
    </row>
    <row r="23" spans="1:20" s="17" customFormat="1" ht="30" customHeight="1" x14ac:dyDescent="0.25">
      <c r="A23" s="54" t="s">
        <v>1</v>
      </c>
      <c r="B23" s="12" t="s">
        <v>1</v>
      </c>
      <c r="C23" s="49" t="s">
        <v>113</v>
      </c>
      <c r="D23" s="49" t="s">
        <v>113</v>
      </c>
      <c r="E23" s="49" t="s">
        <v>113</v>
      </c>
      <c r="F23" s="49" t="s">
        <v>113</v>
      </c>
      <c r="G23" s="49" t="s">
        <v>113</v>
      </c>
      <c r="H23" s="49" t="s">
        <v>113</v>
      </c>
      <c r="I23" s="49" t="s">
        <v>113</v>
      </c>
      <c r="J23" s="49" t="s">
        <v>113</v>
      </c>
      <c r="K23" s="49" t="s">
        <v>113</v>
      </c>
      <c r="L23" s="49"/>
      <c r="M23" s="49"/>
      <c r="N23" s="49"/>
      <c r="O23" s="49"/>
      <c r="P23" s="14"/>
      <c r="Q23" s="19"/>
      <c r="R23" s="16"/>
      <c r="S23" s="16"/>
      <c r="T23" s="16">
        <f t="shared" si="3"/>
        <v>0</v>
      </c>
    </row>
    <row r="24" spans="1:20" s="17" customFormat="1" ht="30" customHeight="1" x14ac:dyDescent="0.25">
      <c r="A24" s="54" t="s">
        <v>109</v>
      </c>
      <c r="B24" s="12" t="s">
        <v>111</v>
      </c>
      <c r="C24" s="49" t="s">
        <v>113</v>
      </c>
      <c r="D24" s="49" t="s">
        <v>113</v>
      </c>
      <c r="E24" s="49" t="s">
        <v>113</v>
      </c>
      <c r="F24" s="49" t="s">
        <v>113</v>
      </c>
      <c r="G24" s="49" t="s">
        <v>113</v>
      </c>
      <c r="H24" s="49" t="s">
        <v>113</v>
      </c>
      <c r="I24" s="49" t="s">
        <v>113</v>
      </c>
      <c r="J24" s="49" t="s">
        <v>113</v>
      </c>
      <c r="K24" s="49" t="s">
        <v>113</v>
      </c>
      <c r="L24" s="49"/>
      <c r="M24" s="49" t="s">
        <v>110</v>
      </c>
      <c r="N24" s="49">
        <v>1</v>
      </c>
      <c r="O24" s="49" t="s">
        <v>20</v>
      </c>
      <c r="P24" s="14" t="s">
        <v>108</v>
      </c>
      <c r="Q24" s="19"/>
      <c r="R24" s="16"/>
      <c r="S24" s="16"/>
      <c r="T24" s="16">
        <f t="shared" si="3"/>
        <v>0</v>
      </c>
    </row>
    <row r="25" spans="1:20" s="17" customFormat="1" ht="30" customHeight="1" x14ac:dyDescent="0.25">
      <c r="A25" s="54" t="s">
        <v>109</v>
      </c>
      <c r="B25" s="12" t="s">
        <v>130</v>
      </c>
      <c r="C25" s="49" t="s">
        <v>113</v>
      </c>
      <c r="D25" s="49" t="s">
        <v>113</v>
      </c>
      <c r="E25" s="49" t="s">
        <v>113</v>
      </c>
      <c r="F25" s="49" t="s">
        <v>113</v>
      </c>
      <c r="G25" s="49" t="s">
        <v>113</v>
      </c>
      <c r="H25" s="49" t="s">
        <v>113</v>
      </c>
      <c r="I25" s="49" t="s">
        <v>113</v>
      </c>
      <c r="J25" s="49" t="s">
        <v>113</v>
      </c>
      <c r="K25" s="49" t="s">
        <v>113</v>
      </c>
      <c r="L25" s="49"/>
      <c r="M25" s="49" t="s">
        <v>110</v>
      </c>
      <c r="N25" s="49">
        <v>1</v>
      </c>
      <c r="O25" s="49" t="s">
        <v>20</v>
      </c>
      <c r="P25" s="14" t="s">
        <v>108</v>
      </c>
      <c r="Q25" s="19"/>
      <c r="R25" s="16"/>
      <c r="S25" s="16"/>
      <c r="T25" s="16">
        <f t="shared" si="3"/>
        <v>0</v>
      </c>
    </row>
    <row r="26" spans="1:20" s="17" customFormat="1" ht="30" customHeight="1" x14ac:dyDescent="0.25">
      <c r="A26" s="54" t="s">
        <v>1</v>
      </c>
      <c r="B26" s="12" t="s">
        <v>1</v>
      </c>
      <c r="C26" s="49" t="s">
        <v>113</v>
      </c>
      <c r="D26" s="49" t="s">
        <v>113</v>
      </c>
      <c r="E26" s="49" t="s">
        <v>113</v>
      </c>
      <c r="F26" s="49" t="s">
        <v>113</v>
      </c>
      <c r="G26" s="49" t="s">
        <v>113</v>
      </c>
      <c r="H26" s="49" t="s">
        <v>113</v>
      </c>
      <c r="I26" s="49" t="s">
        <v>113</v>
      </c>
      <c r="J26" s="49" t="s">
        <v>113</v>
      </c>
      <c r="K26" s="49" t="s">
        <v>113</v>
      </c>
      <c r="L26" s="49"/>
      <c r="M26" s="49"/>
      <c r="N26" s="49"/>
      <c r="O26" s="49"/>
      <c r="P26" s="14"/>
      <c r="Q26" s="19"/>
      <c r="R26" s="16"/>
      <c r="S26" s="16"/>
      <c r="T26" s="16">
        <f t="shared" si="3"/>
        <v>0</v>
      </c>
    </row>
    <row r="27" spans="1:20" s="82" customFormat="1" ht="30" customHeight="1" x14ac:dyDescent="0.25">
      <c r="A27" s="78"/>
      <c r="B27" s="79" t="s">
        <v>116</v>
      </c>
      <c r="C27" s="49" t="s">
        <v>113</v>
      </c>
      <c r="D27" s="49" t="s">
        <v>113</v>
      </c>
      <c r="E27" s="49" t="s">
        <v>113</v>
      </c>
      <c r="F27" s="49" t="s">
        <v>113</v>
      </c>
      <c r="G27" s="49" t="s">
        <v>113</v>
      </c>
      <c r="H27" s="49" t="s">
        <v>113</v>
      </c>
      <c r="I27" s="49" t="s">
        <v>113</v>
      </c>
      <c r="J27" s="49" t="s">
        <v>113</v>
      </c>
      <c r="K27" s="49" t="s">
        <v>113</v>
      </c>
      <c r="L27" s="21" t="s">
        <v>113</v>
      </c>
      <c r="M27" s="21" t="s">
        <v>113</v>
      </c>
      <c r="N27" s="21" t="s">
        <v>113</v>
      </c>
      <c r="O27" s="21" t="s">
        <v>113</v>
      </c>
      <c r="P27" s="80" t="s">
        <v>113</v>
      </c>
      <c r="Q27" s="81" t="s">
        <v>113</v>
      </c>
      <c r="R27" s="22">
        <f>SUM(R8:R26)</f>
        <v>14500.160000000002</v>
      </c>
      <c r="S27" s="22"/>
      <c r="T27" s="22">
        <f>SUM(T8:T26)</f>
        <v>14948.638400000002</v>
      </c>
    </row>
    <row r="28" spans="1:20" ht="41.25" customHeight="1" x14ac:dyDescent="0.25">
      <c r="A28" s="105"/>
      <c r="B28" s="106"/>
      <c r="C28" s="106"/>
      <c r="D28" s="106"/>
      <c r="E28" s="106"/>
      <c r="F28" s="106"/>
      <c r="G28" s="106"/>
    </row>
    <row r="29" spans="1:20" ht="38.25" customHeight="1" x14ac:dyDescent="0.25">
      <c r="A29" s="107"/>
      <c r="B29" s="107"/>
      <c r="C29" s="107"/>
      <c r="D29" s="107"/>
      <c r="E29" s="107"/>
      <c r="F29" s="107"/>
      <c r="G29" s="107"/>
    </row>
    <row r="30" spans="1:20" ht="18.75" customHeight="1" x14ac:dyDescent="0.25">
      <c r="B30" s="6"/>
    </row>
    <row r="34" spans="2:2" x14ac:dyDescent="0.25">
      <c r="B34" s="6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G10" zoomScale="90" zoomScaleNormal="70" zoomScaleSheetLayoutView="90" workbookViewId="0">
      <selection activeCell="J10" sqref="J10"/>
    </sheetView>
  </sheetViews>
  <sheetFormatPr defaultRowHeight="15.75" x14ac:dyDescent="0.25"/>
  <cols>
    <col min="1" max="1" width="7.625" style="5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7" width="12.25" style="6" customWidth="1"/>
    <col min="18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7" t="s">
        <v>24</v>
      </c>
      <c r="B2" s="117"/>
      <c r="C2" s="117"/>
      <c r="D2" s="117"/>
      <c r="E2" s="117"/>
      <c r="F2" s="117"/>
      <c r="G2" s="117"/>
      <c r="H2" s="117"/>
      <c r="I2" s="117"/>
      <c r="J2" s="126"/>
      <c r="K2" s="126"/>
      <c r="L2" s="126"/>
      <c r="M2" s="126"/>
      <c r="N2" s="126"/>
      <c r="O2" s="126"/>
      <c r="P2" s="126"/>
    </row>
    <row r="3" spans="1:18" ht="15.75" customHeight="1" x14ac:dyDescent="0.25">
      <c r="A3" s="118" t="s">
        <v>0</v>
      </c>
      <c r="B3" s="112" t="s">
        <v>2</v>
      </c>
      <c r="C3" s="108" t="s">
        <v>44</v>
      </c>
      <c r="D3" s="108"/>
      <c r="E3" s="108"/>
      <c r="F3" s="108"/>
      <c r="G3" s="108"/>
      <c r="H3" s="108"/>
      <c r="I3" s="108"/>
      <c r="J3" s="108" t="s">
        <v>45</v>
      </c>
      <c r="K3" s="108"/>
      <c r="L3" s="108"/>
      <c r="M3" s="108"/>
      <c r="N3" s="108"/>
      <c r="O3" s="108"/>
      <c r="P3" s="108"/>
      <c r="Q3" s="108"/>
      <c r="R3" s="108"/>
    </row>
    <row r="4" spans="1:18" ht="33" customHeight="1" x14ac:dyDescent="0.25">
      <c r="A4" s="118"/>
      <c r="B4" s="112"/>
      <c r="C4" s="112" t="e">
        <f>'r1-'!#REF!</f>
        <v>#REF!</v>
      </c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</row>
    <row r="5" spans="1:18" ht="33.75" customHeight="1" x14ac:dyDescent="0.25">
      <c r="A5" s="118"/>
      <c r="B5" s="112"/>
      <c r="C5" s="112" t="s">
        <v>13</v>
      </c>
      <c r="D5" s="112"/>
      <c r="E5" s="112"/>
      <c r="F5" s="112"/>
      <c r="G5" s="112" t="s">
        <v>114</v>
      </c>
      <c r="H5" s="112"/>
      <c r="I5" s="112"/>
      <c r="J5" s="112" t="s">
        <v>13</v>
      </c>
      <c r="K5" s="112"/>
      <c r="L5" s="112"/>
      <c r="M5" s="112"/>
      <c r="N5" s="112" t="s">
        <v>114</v>
      </c>
      <c r="O5" s="112"/>
      <c r="P5" s="112"/>
      <c r="Q5" s="112"/>
      <c r="R5" s="112"/>
    </row>
    <row r="6" spans="1:18" s="8" customFormat="1" ht="157.5" x14ac:dyDescent="0.25">
      <c r="A6" s="118"/>
      <c r="B6" s="112"/>
      <c r="C6" s="49" t="s">
        <v>28</v>
      </c>
      <c r="D6" s="49" t="s">
        <v>9</v>
      </c>
      <c r="E6" s="49" t="s">
        <v>105</v>
      </c>
      <c r="F6" s="49" t="s">
        <v>11</v>
      </c>
      <c r="G6" s="49" t="s">
        <v>14</v>
      </c>
      <c r="H6" s="49" t="s">
        <v>52</v>
      </c>
      <c r="I6" s="11" t="s">
        <v>53</v>
      </c>
      <c r="J6" s="49" t="s">
        <v>28</v>
      </c>
      <c r="K6" s="49" t="s">
        <v>9</v>
      </c>
      <c r="L6" s="49" t="s">
        <v>105</v>
      </c>
      <c r="M6" s="49" t="s">
        <v>11</v>
      </c>
      <c r="N6" s="49" t="s">
        <v>14</v>
      </c>
      <c r="O6" s="49" t="s">
        <v>54</v>
      </c>
      <c r="P6" s="11" t="s">
        <v>53</v>
      </c>
      <c r="Q6" s="11" t="s">
        <v>180</v>
      </c>
      <c r="R6" s="11" t="s">
        <v>221</v>
      </c>
    </row>
    <row r="7" spans="1:18" s="10" customFormat="1" x14ac:dyDescent="0.25">
      <c r="A7" s="52">
        <v>1</v>
      </c>
      <c r="B7" s="49">
        <v>2</v>
      </c>
      <c r="C7" s="49">
        <v>3</v>
      </c>
      <c r="D7" s="49">
        <v>4</v>
      </c>
      <c r="E7" s="49">
        <v>5</v>
      </c>
      <c r="F7" s="49">
        <v>6</v>
      </c>
      <c r="G7" s="49">
        <v>7</v>
      </c>
      <c r="H7" s="49">
        <v>8</v>
      </c>
      <c r="I7" s="11">
        <v>9</v>
      </c>
      <c r="J7" s="49">
        <v>10</v>
      </c>
      <c r="K7" s="11">
        <v>11</v>
      </c>
      <c r="L7" s="49">
        <v>12</v>
      </c>
      <c r="M7" s="11">
        <v>13</v>
      </c>
      <c r="N7" s="49">
        <v>14</v>
      </c>
      <c r="O7" s="11">
        <v>15</v>
      </c>
      <c r="P7" s="49">
        <v>16</v>
      </c>
      <c r="Q7" s="10">
        <v>17</v>
      </c>
      <c r="R7" s="10">
        <v>18</v>
      </c>
    </row>
    <row r="8" spans="1:18" s="10" customFormat="1" ht="58.5" customHeight="1" x14ac:dyDescent="0.25">
      <c r="A8" s="54">
        <v>1</v>
      </c>
      <c r="B8" s="13" t="s">
        <v>135</v>
      </c>
      <c r="C8" s="49" t="s">
        <v>113</v>
      </c>
      <c r="D8" s="49" t="s">
        <v>113</v>
      </c>
      <c r="E8" s="49" t="s">
        <v>113</v>
      </c>
      <c r="F8" s="49" t="s">
        <v>113</v>
      </c>
      <c r="G8" s="49" t="s">
        <v>113</v>
      </c>
      <c r="H8" s="49" t="s">
        <v>113</v>
      </c>
      <c r="I8" s="49" t="s">
        <v>113</v>
      </c>
      <c r="J8" s="49" t="s">
        <v>113</v>
      </c>
      <c r="K8" s="49" t="s">
        <v>113</v>
      </c>
      <c r="L8" s="49" t="s">
        <v>113</v>
      </c>
      <c r="M8" s="49" t="s">
        <v>113</v>
      </c>
      <c r="N8" s="49" t="s">
        <v>113</v>
      </c>
      <c r="O8" s="49" t="s">
        <v>113</v>
      </c>
      <c r="P8" s="49" t="s">
        <v>113</v>
      </c>
      <c r="Q8" s="49" t="s">
        <v>113</v>
      </c>
      <c r="R8" s="49" t="s">
        <v>113</v>
      </c>
    </row>
    <row r="9" spans="1:18" s="10" customFormat="1" ht="47.25" x14ac:dyDescent="0.25">
      <c r="A9" s="54" t="s">
        <v>85</v>
      </c>
      <c r="B9" s="13" t="s">
        <v>254</v>
      </c>
      <c r="C9" s="49"/>
      <c r="D9" s="31" t="s">
        <v>137</v>
      </c>
      <c r="E9" s="49"/>
      <c r="F9" s="31" t="s">
        <v>3</v>
      </c>
      <c r="G9" s="14" t="s">
        <v>41</v>
      </c>
      <c r="H9" s="49"/>
      <c r="I9" s="16"/>
      <c r="J9" s="49">
        <v>10</v>
      </c>
      <c r="K9" s="49" t="s">
        <v>255</v>
      </c>
      <c r="L9" s="49">
        <v>0</v>
      </c>
      <c r="M9" s="49" t="s">
        <v>3</v>
      </c>
      <c r="N9" s="49" t="s">
        <v>256</v>
      </c>
      <c r="O9" s="49">
        <v>2214</v>
      </c>
      <c r="P9" s="49">
        <f>O9*L9</f>
        <v>0</v>
      </c>
      <c r="Q9" s="49">
        <v>1</v>
      </c>
      <c r="R9" s="49">
        <f t="shared" ref="R9:R10" si="0">P9*Q9</f>
        <v>0</v>
      </c>
    </row>
    <row r="10" spans="1:18" s="60" customFormat="1" ht="47.25" x14ac:dyDescent="0.25">
      <c r="A10" s="54" t="s">
        <v>86</v>
      </c>
      <c r="B10" s="13" t="s">
        <v>254</v>
      </c>
      <c r="C10" s="49"/>
      <c r="D10" s="31" t="s">
        <v>137</v>
      </c>
      <c r="E10" s="49"/>
      <c r="F10" s="31" t="s">
        <v>3</v>
      </c>
      <c r="G10" s="14" t="s">
        <v>41</v>
      </c>
      <c r="H10" s="49"/>
      <c r="I10" s="16"/>
      <c r="J10" s="49">
        <v>10</v>
      </c>
      <c r="K10" s="49" t="s">
        <v>257</v>
      </c>
      <c r="L10" s="49">
        <v>0</v>
      </c>
      <c r="M10" s="49" t="s">
        <v>3</v>
      </c>
      <c r="N10" s="49" t="s">
        <v>261</v>
      </c>
      <c r="O10" s="49">
        <v>3055</v>
      </c>
      <c r="P10" s="16">
        <f>O10*L10</f>
        <v>0</v>
      </c>
      <c r="Q10" s="16">
        <v>1</v>
      </c>
      <c r="R10" s="16">
        <f t="shared" si="0"/>
        <v>0</v>
      </c>
    </row>
    <row r="11" spans="1:18" s="60" customFormat="1" x14ac:dyDescent="0.25">
      <c r="A11" s="54" t="s">
        <v>1</v>
      </c>
      <c r="B11" s="13" t="s">
        <v>1</v>
      </c>
      <c r="C11" s="49"/>
      <c r="D11" s="31"/>
      <c r="E11" s="49"/>
      <c r="F11" s="31"/>
      <c r="G11" s="14"/>
      <c r="H11" s="49"/>
      <c r="I11" s="16"/>
      <c r="J11" s="49"/>
      <c r="K11" s="49"/>
      <c r="L11" s="49"/>
      <c r="M11" s="49"/>
      <c r="N11" s="49"/>
      <c r="O11" s="49"/>
      <c r="P11" s="16"/>
      <c r="Q11" s="16"/>
      <c r="R11" s="16"/>
    </row>
    <row r="12" spans="1:18" s="10" customFormat="1" ht="47.25" x14ac:dyDescent="0.25">
      <c r="A12" s="54" t="s">
        <v>138</v>
      </c>
      <c r="B12" s="13" t="s">
        <v>84</v>
      </c>
      <c r="C12" s="49"/>
      <c r="D12" s="31" t="s">
        <v>137</v>
      </c>
      <c r="E12" s="49"/>
      <c r="F12" s="31" t="s">
        <v>3</v>
      </c>
      <c r="G12" s="14" t="s">
        <v>41</v>
      </c>
      <c r="H12" s="49"/>
      <c r="I12" s="16"/>
      <c r="J12" s="49"/>
      <c r="K12" s="49" t="s">
        <v>137</v>
      </c>
      <c r="L12" s="49"/>
      <c r="M12" s="49" t="s">
        <v>3</v>
      </c>
      <c r="N12" s="49" t="s">
        <v>41</v>
      </c>
      <c r="O12" s="49"/>
      <c r="P12" s="16"/>
      <c r="Q12" s="16"/>
      <c r="R12" s="16"/>
    </row>
    <row r="13" spans="1:18" s="10" customFormat="1" x14ac:dyDescent="0.25">
      <c r="A13" s="54" t="s">
        <v>1</v>
      </c>
      <c r="B13" s="13" t="s">
        <v>1</v>
      </c>
      <c r="C13" s="49"/>
      <c r="D13" s="31"/>
      <c r="E13" s="49"/>
      <c r="F13" s="31"/>
      <c r="G13" s="14"/>
      <c r="H13" s="49"/>
      <c r="I13" s="16"/>
      <c r="J13" s="49"/>
      <c r="K13" s="49"/>
      <c r="L13" s="49"/>
      <c r="M13" s="49"/>
      <c r="N13" s="49"/>
      <c r="O13" s="49"/>
      <c r="P13" s="16"/>
      <c r="Q13" s="16"/>
      <c r="R13" s="16"/>
    </row>
    <row r="14" spans="1:18" s="10" customFormat="1" x14ac:dyDescent="0.25">
      <c r="A14" s="54">
        <v>2</v>
      </c>
      <c r="B14" s="33" t="s">
        <v>117</v>
      </c>
      <c r="C14" s="49" t="s">
        <v>113</v>
      </c>
      <c r="D14" s="49" t="s">
        <v>113</v>
      </c>
      <c r="E14" s="49" t="s">
        <v>113</v>
      </c>
      <c r="F14" s="49" t="s">
        <v>113</v>
      </c>
      <c r="G14" s="49" t="s">
        <v>113</v>
      </c>
      <c r="H14" s="49" t="s">
        <v>113</v>
      </c>
      <c r="I14" s="49" t="s">
        <v>113</v>
      </c>
      <c r="J14" s="49" t="s">
        <v>113</v>
      </c>
      <c r="K14" s="49" t="s">
        <v>113</v>
      </c>
      <c r="L14" s="49" t="s">
        <v>113</v>
      </c>
      <c r="M14" s="49" t="s">
        <v>113</v>
      </c>
      <c r="N14" s="49" t="s">
        <v>113</v>
      </c>
      <c r="O14" s="49" t="s">
        <v>113</v>
      </c>
      <c r="P14" s="16" t="s">
        <v>113</v>
      </c>
      <c r="Q14" s="16"/>
      <c r="R14" s="16"/>
    </row>
    <row r="15" spans="1:18" s="10" customFormat="1" ht="31.5" x14ac:dyDescent="0.25">
      <c r="A15" s="54" t="s">
        <v>87</v>
      </c>
      <c r="B15" s="13" t="s">
        <v>83</v>
      </c>
      <c r="C15" s="49"/>
      <c r="D15" s="31" t="s">
        <v>250</v>
      </c>
      <c r="E15" s="49"/>
      <c r="F15" s="31" t="s">
        <v>3</v>
      </c>
      <c r="G15" s="14" t="s">
        <v>40</v>
      </c>
      <c r="H15" s="49"/>
      <c r="I15" s="16"/>
      <c r="J15" s="49"/>
      <c r="K15" s="49" t="s">
        <v>131</v>
      </c>
      <c r="L15" s="49">
        <f>L9+L10</f>
        <v>0</v>
      </c>
      <c r="M15" s="49" t="s">
        <v>3</v>
      </c>
      <c r="N15" s="49" t="s">
        <v>40</v>
      </c>
      <c r="O15" s="49"/>
      <c r="P15" s="16">
        <f>L15*O15</f>
        <v>0</v>
      </c>
      <c r="Q15" s="16"/>
      <c r="R15" s="16"/>
    </row>
    <row r="16" spans="1:18" s="10" customFormat="1" ht="31.5" x14ac:dyDescent="0.25">
      <c r="A16" s="54" t="s">
        <v>88</v>
      </c>
      <c r="B16" s="13" t="s">
        <v>84</v>
      </c>
      <c r="C16" s="49"/>
      <c r="D16" s="31" t="s">
        <v>251</v>
      </c>
      <c r="E16" s="49"/>
      <c r="F16" s="31" t="s">
        <v>3</v>
      </c>
      <c r="G16" s="14" t="s">
        <v>40</v>
      </c>
      <c r="H16" s="49"/>
      <c r="I16" s="16"/>
      <c r="J16" s="49"/>
      <c r="K16" s="49" t="s">
        <v>131</v>
      </c>
      <c r="L16" s="49"/>
      <c r="M16" s="49" t="s">
        <v>3</v>
      </c>
      <c r="N16" s="49" t="s">
        <v>40</v>
      </c>
      <c r="O16" s="49"/>
      <c r="P16" s="16"/>
      <c r="Q16" s="16"/>
      <c r="R16" s="16"/>
    </row>
    <row r="17" spans="1:18" s="10" customFormat="1" x14ac:dyDescent="0.25">
      <c r="A17" s="54" t="s">
        <v>1</v>
      </c>
      <c r="B17" s="13" t="s">
        <v>1</v>
      </c>
      <c r="C17" s="49"/>
      <c r="D17" s="31"/>
      <c r="E17" s="49"/>
      <c r="F17" s="31"/>
      <c r="G17" s="14"/>
      <c r="H17" s="49"/>
      <c r="I17" s="16"/>
      <c r="J17" s="49"/>
      <c r="K17" s="49"/>
      <c r="L17" s="49"/>
      <c r="M17" s="49"/>
      <c r="N17" s="49"/>
      <c r="O17" s="49"/>
      <c r="P17" s="16"/>
      <c r="Q17" s="16"/>
      <c r="R17" s="16"/>
    </row>
    <row r="18" spans="1:18" s="10" customFormat="1" ht="27" customHeight="1" x14ac:dyDescent="0.25">
      <c r="A18" s="54">
        <v>3</v>
      </c>
      <c r="B18" s="34" t="s">
        <v>22</v>
      </c>
      <c r="C18" s="49" t="s">
        <v>113</v>
      </c>
      <c r="D18" s="49" t="s">
        <v>113</v>
      </c>
      <c r="E18" s="49" t="s">
        <v>113</v>
      </c>
      <c r="F18" s="49" t="s">
        <v>113</v>
      </c>
      <c r="G18" s="49" t="s">
        <v>113</v>
      </c>
      <c r="H18" s="49" t="s">
        <v>113</v>
      </c>
      <c r="I18" s="49" t="s">
        <v>113</v>
      </c>
      <c r="J18" s="49" t="s">
        <v>113</v>
      </c>
      <c r="K18" s="49" t="s">
        <v>113</v>
      </c>
      <c r="L18" s="49" t="s">
        <v>113</v>
      </c>
      <c r="M18" s="49" t="s">
        <v>113</v>
      </c>
      <c r="N18" s="49" t="s">
        <v>113</v>
      </c>
      <c r="O18" s="49" t="s">
        <v>113</v>
      </c>
      <c r="P18" s="16" t="s">
        <v>113</v>
      </c>
      <c r="Q18" s="16"/>
      <c r="R18" s="16"/>
    </row>
    <row r="19" spans="1:18" s="10" customFormat="1" ht="63" x14ac:dyDescent="0.25">
      <c r="A19" s="54" t="s">
        <v>89</v>
      </c>
      <c r="B19" s="13" t="s">
        <v>83</v>
      </c>
      <c r="C19" s="49"/>
      <c r="D19" s="31" t="s">
        <v>132</v>
      </c>
      <c r="E19" s="49"/>
      <c r="F19" s="32" t="s">
        <v>23</v>
      </c>
      <c r="G19" s="14" t="s">
        <v>42</v>
      </c>
      <c r="H19" s="49"/>
      <c r="I19" s="16"/>
      <c r="J19" s="49"/>
      <c r="K19" s="49" t="s">
        <v>132</v>
      </c>
      <c r="L19" s="49"/>
      <c r="M19" s="49" t="s">
        <v>23</v>
      </c>
      <c r="N19" s="49" t="s">
        <v>42</v>
      </c>
      <c r="O19" s="49"/>
      <c r="P19" s="16">
        <f>L19*O19</f>
        <v>0</v>
      </c>
      <c r="Q19" s="16"/>
      <c r="R19" s="16"/>
    </row>
    <row r="20" spans="1:18" s="10" customFormat="1" ht="63" x14ac:dyDescent="0.25">
      <c r="A20" s="54" t="s">
        <v>90</v>
      </c>
      <c r="B20" s="13" t="s">
        <v>84</v>
      </c>
      <c r="C20" s="49"/>
      <c r="D20" s="31" t="s">
        <v>132</v>
      </c>
      <c r="E20" s="49"/>
      <c r="F20" s="32" t="s">
        <v>23</v>
      </c>
      <c r="G20" s="14" t="s">
        <v>42</v>
      </c>
      <c r="H20" s="49"/>
      <c r="I20" s="16"/>
      <c r="J20" s="49"/>
      <c r="K20" s="49" t="s">
        <v>132</v>
      </c>
      <c r="L20" s="49"/>
      <c r="M20" s="49" t="s">
        <v>23</v>
      </c>
      <c r="N20" s="49" t="s">
        <v>42</v>
      </c>
      <c r="O20" s="49"/>
      <c r="P20" s="16"/>
      <c r="Q20" s="16"/>
      <c r="R20" s="16"/>
    </row>
    <row r="21" spans="1:18" s="10" customFormat="1" x14ac:dyDescent="0.25">
      <c r="A21" s="54" t="s">
        <v>1</v>
      </c>
      <c r="B21" s="13" t="s">
        <v>1</v>
      </c>
      <c r="C21" s="49"/>
      <c r="D21" s="31"/>
      <c r="E21" s="49"/>
      <c r="F21" s="32"/>
      <c r="G21" s="14"/>
      <c r="H21" s="49"/>
      <c r="I21" s="16"/>
      <c r="J21" s="49"/>
      <c r="K21" s="49"/>
      <c r="L21" s="49"/>
      <c r="M21" s="49"/>
      <c r="N21" s="49"/>
      <c r="O21" s="49"/>
      <c r="P21" s="16"/>
      <c r="Q21" s="16"/>
      <c r="R21" s="16"/>
    </row>
    <row r="22" spans="1:18" s="10" customFormat="1" x14ac:dyDescent="0.25">
      <c r="A22" s="54">
        <v>4</v>
      </c>
      <c r="B22" s="13" t="s">
        <v>6</v>
      </c>
      <c r="C22" s="49"/>
      <c r="D22" s="31"/>
      <c r="E22" s="49"/>
      <c r="F22" s="49"/>
      <c r="G22" s="49"/>
      <c r="H22" s="49"/>
      <c r="I22" s="16"/>
      <c r="J22" s="49"/>
      <c r="K22" s="49"/>
      <c r="L22" s="49"/>
      <c r="M22" s="49"/>
      <c r="N22" s="49"/>
      <c r="O22" s="49"/>
      <c r="P22" s="16"/>
      <c r="Q22" s="16"/>
      <c r="R22" s="16"/>
    </row>
    <row r="23" spans="1:18" s="10" customFormat="1" ht="31.5" x14ac:dyDescent="0.25">
      <c r="A23" s="54" t="s">
        <v>112</v>
      </c>
      <c r="B23" s="13" t="s">
        <v>83</v>
      </c>
      <c r="C23" s="49"/>
      <c r="D23" s="31"/>
      <c r="E23" s="49"/>
      <c r="F23" s="31" t="s">
        <v>3</v>
      </c>
      <c r="G23" s="14" t="s">
        <v>43</v>
      </c>
      <c r="H23" s="49"/>
      <c r="I23" s="16"/>
      <c r="J23" s="49"/>
      <c r="K23" s="49"/>
      <c r="L23" s="49">
        <f>L15</f>
        <v>0</v>
      </c>
      <c r="M23" s="49" t="s">
        <v>3</v>
      </c>
      <c r="N23" s="49" t="s">
        <v>262</v>
      </c>
      <c r="O23" s="49">
        <v>611</v>
      </c>
      <c r="P23" s="16">
        <f>L23*O23</f>
        <v>0</v>
      </c>
      <c r="Q23" s="16">
        <v>1</v>
      </c>
      <c r="R23" s="16">
        <f>P23*Q23</f>
        <v>0</v>
      </c>
    </row>
    <row r="24" spans="1:18" s="10" customFormat="1" ht="31.5" x14ac:dyDescent="0.25">
      <c r="A24" s="54" t="s">
        <v>139</v>
      </c>
      <c r="B24" s="13" t="s">
        <v>84</v>
      </c>
      <c r="C24" s="49"/>
      <c r="D24" s="31"/>
      <c r="E24" s="49"/>
      <c r="F24" s="31" t="s">
        <v>3</v>
      </c>
      <c r="G24" s="14" t="s">
        <v>43</v>
      </c>
      <c r="H24" s="49"/>
      <c r="I24" s="16"/>
      <c r="J24" s="49"/>
      <c r="K24" s="49"/>
      <c r="L24" s="49"/>
      <c r="M24" s="49" t="s">
        <v>3</v>
      </c>
      <c r="N24" s="49" t="s">
        <v>43</v>
      </c>
      <c r="O24" s="49"/>
      <c r="P24" s="16"/>
      <c r="Q24" s="16"/>
      <c r="R24" s="16"/>
    </row>
    <row r="25" spans="1:18" s="10" customFormat="1" ht="15" customHeight="1" x14ac:dyDescent="0.25">
      <c r="A25" s="54" t="s">
        <v>1</v>
      </c>
      <c r="B25" s="13" t="s">
        <v>1</v>
      </c>
      <c r="C25" s="49"/>
      <c r="D25" s="31"/>
      <c r="E25" s="49"/>
      <c r="F25" s="31"/>
      <c r="G25" s="14"/>
      <c r="H25" s="49"/>
      <c r="I25" s="16"/>
      <c r="J25" s="49"/>
      <c r="K25" s="49"/>
      <c r="L25" s="49"/>
      <c r="M25" s="49"/>
      <c r="N25" s="49"/>
      <c r="O25" s="49"/>
      <c r="P25" s="16"/>
      <c r="Q25" s="16"/>
      <c r="R25" s="16"/>
    </row>
    <row r="26" spans="1:18" ht="50.25" customHeight="1" x14ac:dyDescent="0.25">
      <c r="A26" s="54"/>
      <c r="B26" s="13" t="s">
        <v>56</v>
      </c>
      <c r="C26" s="21"/>
      <c r="D26" s="49"/>
      <c r="E26" s="49"/>
      <c r="F26" s="49"/>
      <c r="G26" s="3"/>
      <c r="H26" s="3"/>
      <c r="I26" s="22"/>
      <c r="J26" s="49"/>
      <c r="K26" s="49"/>
      <c r="L26" s="49"/>
      <c r="M26" s="49"/>
      <c r="N26" s="49"/>
      <c r="O26" s="49"/>
      <c r="P26" s="16">
        <f>SUM(P9:P13,P15:P17,P19:P21,P23:P25)</f>
        <v>0</v>
      </c>
      <c r="Q26" s="16"/>
      <c r="R26" s="16">
        <f>SUM(R9:R13,R15:R17,R19:R21,R23:R25)</f>
        <v>0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13"/>
      <c r="B28" s="113"/>
      <c r="C28" s="113"/>
      <c r="D28" s="113"/>
      <c r="E28" s="113"/>
      <c r="F28" s="113"/>
      <c r="G28" s="113"/>
    </row>
    <row r="29" spans="1:18" ht="41.25" customHeight="1" x14ac:dyDescent="0.25">
      <c r="A29" s="113"/>
      <c r="B29" s="113"/>
      <c r="C29" s="113"/>
      <c r="D29" s="113"/>
      <c r="E29" s="113"/>
      <c r="F29" s="113"/>
      <c r="G29" s="113"/>
    </row>
    <row r="30" spans="1:18" ht="38.25" customHeight="1" x14ac:dyDescent="0.25">
      <c r="A30" s="113"/>
      <c r="B30" s="113"/>
      <c r="C30" s="113"/>
      <c r="D30" s="113"/>
      <c r="E30" s="113"/>
      <c r="F30" s="113"/>
      <c r="G30" s="113"/>
      <c r="H30" s="6"/>
    </row>
    <row r="31" spans="1:18" ht="18.75" customHeight="1" x14ac:dyDescent="0.25">
      <c r="A31" s="114"/>
      <c r="B31" s="114"/>
      <c r="C31" s="114"/>
      <c r="D31" s="114"/>
      <c r="E31" s="114"/>
      <c r="F31" s="114"/>
      <c r="G31" s="114"/>
    </row>
    <row r="32" spans="1:18" ht="217.5" customHeight="1" x14ac:dyDescent="0.25">
      <c r="A32" s="105"/>
      <c r="B32" s="115"/>
      <c r="C32" s="115"/>
      <c r="D32" s="115"/>
      <c r="E32" s="115"/>
      <c r="F32" s="115"/>
      <c r="G32" s="115"/>
    </row>
    <row r="33" spans="1:16" ht="53.25" customHeight="1" x14ac:dyDescent="0.25">
      <c r="A33" s="105"/>
      <c r="B33" s="106"/>
      <c r="C33" s="106"/>
      <c r="D33" s="106"/>
      <c r="E33" s="106"/>
      <c r="F33" s="106"/>
      <c r="G33" s="106"/>
    </row>
    <row r="34" spans="1:16" x14ac:dyDescent="0.25">
      <c r="A34" s="107"/>
      <c r="B34" s="107"/>
      <c r="C34" s="107"/>
      <c r="D34" s="107"/>
      <c r="E34" s="107"/>
      <c r="F34" s="107"/>
      <c r="G34" s="107"/>
    </row>
    <row r="35" spans="1:16" s="7" customFormat="1" x14ac:dyDescent="0.25">
      <c r="A35" s="51"/>
      <c r="B35" s="6"/>
      <c r="D35" s="4"/>
      <c r="G35" s="44"/>
      <c r="H35" s="44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1"/>
      <c r="B39" s="6"/>
      <c r="D39" s="4"/>
      <c r="G39" s="44"/>
      <c r="H39" s="44"/>
      <c r="I39" s="5"/>
      <c r="J39" s="6"/>
      <c r="K39" s="6"/>
      <c r="L39" s="6"/>
      <c r="M39" s="6"/>
      <c r="N39" s="6"/>
      <c r="O39" s="6"/>
      <c r="P39" s="6"/>
    </row>
  </sheetData>
  <mergeCells count="18">
    <mergeCell ref="N5:R5"/>
    <mergeCell ref="A2:P2"/>
    <mergeCell ref="A3:A6"/>
    <mergeCell ref="B3:B6"/>
    <mergeCell ref="C3:I3"/>
    <mergeCell ref="C4:I4"/>
    <mergeCell ref="C5:F5"/>
    <mergeCell ref="G5:I5"/>
    <mergeCell ref="J5:M5"/>
    <mergeCell ref="J4:R4"/>
    <mergeCell ref="J3:R3"/>
    <mergeCell ref="A33:G33"/>
    <mergeCell ref="A34:G34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8"/>
  <sheetViews>
    <sheetView topLeftCell="A7" workbookViewId="0">
      <selection activeCell="J18" sqref="J18:P18"/>
    </sheetView>
  </sheetViews>
  <sheetFormatPr defaultRowHeight="15.75" x14ac:dyDescent="0.25"/>
  <cols>
    <col min="11" max="11" width="32.5" customWidth="1"/>
  </cols>
  <sheetData>
    <row r="1" spans="1:34" s="6" customFormat="1" ht="18.75" x14ac:dyDescent="0.25">
      <c r="A1" s="51"/>
      <c r="B1" s="4"/>
      <c r="C1" s="7"/>
      <c r="D1" s="4"/>
      <c r="E1" s="7"/>
      <c r="F1" s="7"/>
      <c r="G1" s="44"/>
      <c r="H1" s="44"/>
      <c r="J1" s="5"/>
      <c r="Q1" s="70" t="s">
        <v>48</v>
      </c>
    </row>
    <row r="2" spans="1:34" s="6" customFormat="1" ht="18.75" x14ac:dyDescent="0.3">
      <c r="A2" s="51"/>
      <c r="B2" s="4"/>
      <c r="C2" s="7"/>
      <c r="D2" s="4"/>
      <c r="E2" s="7"/>
      <c r="F2" s="7"/>
      <c r="G2" s="44"/>
      <c r="H2" s="44"/>
      <c r="J2" s="5"/>
      <c r="Q2" s="71" t="s">
        <v>46</v>
      </c>
    </row>
    <row r="3" spans="1:34" s="6" customFormat="1" ht="18.75" x14ac:dyDescent="0.3">
      <c r="A3" s="51"/>
      <c r="B3" s="4"/>
      <c r="C3" s="7"/>
      <c r="D3" s="4"/>
      <c r="E3" s="7"/>
      <c r="F3" s="7"/>
      <c r="G3" s="44"/>
      <c r="H3" s="44"/>
      <c r="J3" s="5"/>
      <c r="Q3" s="71" t="s">
        <v>47</v>
      </c>
    </row>
    <row r="4" spans="1:34" s="6" customFormat="1" ht="69.75" customHeight="1" x14ac:dyDescent="0.25">
      <c r="A4" s="122" t="s">
        <v>51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72"/>
      <c r="S4" s="72"/>
      <c r="T4" s="72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</row>
    <row r="5" spans="1:34" s="6" customFormat="1" ht="18.75" x14ac:dyDescent="0.3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24" t="s">
        <v>205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</row>
    <row r="7" spans="1:34" s="6" customFormat="1" x14ac:dyDescent="0.25">
      <c r="A7" s="125" t="s">
        <v>49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74"/>
      <c r="S7" s="74"/>
      <c r="T7" s="74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</row>
    <row r="8" spans="1:34" s="6" customFormat="1" ht="18.75" x14ac:dyDescent="0.3">
      <c r="A8" s="126" t="str">
        <f>'r1-'!A8:I8</f>
        <v>Год раскрытия информации: 2023 год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38"/>
      <c r="S8" s="38"/>
      <c r="T8" s="38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19" t="str">
        <f>'r1-'!A9:I9</f>
        <v>Наименование инвестиционного проекта: Приобретение ТПриобретение ВЛ-15кВ № 15-298 г. Светлый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38"/>
      <c r="S9" s="38"/>
      <c r="T9" s="38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19" t="str">
        <f>'r1-'!A10:I10</f>
        <v>Идентификатор инвестиционного проекта: M 22-28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</row>
    <row r="11" spans="1:34" s="6" customFormat="1" ht="18.75" x14ac:dyDescent="0.3">
      <c r="A11" s="120" t="str">
        <f>'r1-'!A11:I11</f>
        <v>Утвержденные плановые значения показателей приведены в соответствии с приказом СГРЦТ Калининградской области от 10.10.2022 №66-01э/22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38"/>
      <c r="S11" s="38"/>
      <c r="T11" s="38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21" t="s">
        <v>50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6" t="s">
        <v>145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6" t="s">
        <v>179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21" t="s">
        <v>57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18" s="84" customFormat="1" ht="14.25" x14ac:dyDescent="0.2">
      <c r="A17" s="140" t="s">
        <v>230</v>
      </c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</row>
    <row r="18" spans="1:18" s="84" customFormat="1" ht="14.25" x14ac:dyDescent="0.2">
      <c r="A18" s="139" t="s">
        <v>0</v>
      </c>
      <c r="B18" s="139" t="s">
        <v>2</v>
      </c>
      <c r="C18" s="139" t="s">
        <v>44</v>
      </c>
      <c r="D18" s="139" t="s">
        <v>231</v>
      </c>
      <c r="E18" s="139" t="s">
        <v>231</v>
      </c>
      <c r="F18" s="139" t="s">
        <v>231</v>
      </c>
      <c r="G18" s="139" t="s">
        <v>231</v>
      </c>
      <c r="H18" s="139" t="s">
        <v>231</v>
      </c>
      <c r="I18" s="139" t="s">
        <v>231</v>
      </c>
      <c r="J18" s="139" t="s">
        <v>45</v>
      </c>
      <c r="K18" s="139" t="s">
        <v>231</v>
      </c>
      <c r="L18" s="139" t="s">
        <v>231</v>
      </c>
      <c r="M18" s="139" t="s">
        <v>231</v>
      </c>
      <c r="N18" s="139" t="s">
        <v>231</v>
      </c>
      <c r="O18" s="139" t="s">
        <v>231</v>
      </c>
      <c r="P18" s="139" t="s">
        <v>231</v>
      </c>
    </row>
    <row r="19" spans="1:18" s="84" customFormat="1" ht="30" customHeight="1" x14ac:dyDescent="0.2">
      <c r="A19" s="139" t="s">
        <v>231</v>
      </c>
      <c r="B19" s="139" t="s">
        <v>231</v>
      </c>
      <c r="C19" s="139" t="s">
        <v>232</v>
      </c>
      <c r="D19" s="139" t="s">
        <v>231</v>
      </c>
      <c r="E19" s="139" t="s">
        <v>231</v>
      </c>
      <c r="F19" s="139" t="s">
        <v>231</v>
      </c>
      <c r="G19" s="139" t="s">
        <v>231</v>
      </c>
      <c r="H19" s="139" t="s">
        <v>231</v>
      </c>
      <c r="I19" s="139" t="s">
        <v>231</v>
      </c>
      <c r="J19" s="139" t="s">
        <v>233</v>
      </c>
      <c r="K19" s="139" t="s">
        <v>231</v>
      </c>
      <c r="L19" s="139" t="s">
        <v>231</v>
      </c>
      <c r="M19" s="139" t="s">
        <v>231</v>
      </c>
      <c r="N19" s="139" t="s">
        <v>231</v>
      </c>
      <c r="O19" s="139" t="s">
        <v>231</v>
      </c>
      <c r="P19" s="139" t="s">
        <v>231</v>
      </c>
    </row>
    <row r="20" spans="1:18" s="84" customFormat="1" ht="30" customHeight="1" x14ac:dyDescent="0.2">
      <c r="A20" s="139" t="s">
        <v>231</v>
      </c>
      <c r="B20" s="139" t="s">
        <v>231</v>
      </c>
      <c r="C20" s="139" t="s">
        <v>13</v>
      </c>
      <c r="D20" s="139" t="s">
        <v>231</v>
      </c>
      <c r="E20" s="139" t="s">
        <v>231</v>
      </c>
      <c r="F20" s="139" t="s">
        <v>231</v>
      </c>
      <c r="G20" s="139" t="s">
        <v>114</v>
      </c>
      <c r="H20" s="139" t="s">
        <v>231</v>
      </c>
      <c r="I20" s="139" t="s">
        <v>231</v>
      </c>
      <c r="J20" s="139" t="s">
        <v>234</v>
      </c>
      <c r="K20" s="139" t="s">
        <v>231</v>
      </c>
      <c r="L20" s="139" t="s">
        <v>231</v>
      </c>
      <c r="M20" s="139" t="s">
        <v>231</v>
      </c>
      <c r="N20" s="139" t="s">
        <v>114</v>
      </c>
      <c r="O20" s="139" t="s">
        <v>231</v>
      </c>
      <c r="P20" s="139" t="s">
        <v>231</v>
      </c>
    </row>
    <row r="21" spans="1:18" s="84" customFormat="1" ht="120" x14ac:dyDescent="0.2">
      <c r="A21" s="139" t="s">
        <v>231</v>
      </c>
      <c r="B21" s="139" t="s">
        <v>231</v>
      </c>
      <c r="C21" s="85" t="s">
        <v>28</v>
      </c>
      <c r="D21" s="85" t="s">
        <v>9</v>
      </c>
      <c r="E21" s="85" t="s">
        <v>105</v>
      </c>
      <c r="F21" s="85" t="s">
        <v>11</v>
      </c>
      <c r="G21" s="85" t="s">
        <v>14</v>
      </c>
      <c r="H21" s="85" t="s">
        <v>235</v>
      </c>
      <c r="I21" s="85" t="s">
        <v>53</v>
      </c>
      <c r="J21" s="85" t="s">
        <v>28</v>
      </c>
      <c r="K21" s="85" t="s">
        <v>9</v>
      </c>
      <c r="L21" s="85" t="s">
        <v>105</v>
      </c>
      <c r="M21" s="85" t="s">
        <v>11</v>
      </c>
      <c r="N21" s="85" t="s">
        <v>14</v>
      </c>
      <c r="O21" s="85" t="s">
        <v>235</v>
      </c>
      <c r="P21" s="85" t="s">
        <v>53</v>
      </c>
      <c r="Q21" s="85" t="s">
        <v>236</v>
      </c>
      <c r="R21" s="85" t="s">
        <v>237</v>
      </c>
    </row>
    <row r="22" spans="1:18" s="84" customFormat="1" ht="15" x14ac:dyDescent="0.2">
      <c r="A22" s="85">
        <v>1</v>
      </c>
      <c r="B22" s="85">
        <v>2</v>
      </c>
      <c r="C22" s="85">
        <v>3</v>
      </c>
      <c r="D22" s="85">
        <v>4</v>
      </c>
      <c r="E22" s="85">
        <v>5</v>
      </c>
      <c r="F22" s="85">
        <v>6</v>
      </c>
      <c r="G22" s="85">
        <v>7</v>
      </c>
      <c r="H22" s="85">
        <v>8</v>
      </c>
      <c r="I22" s="85">
        <v>9</v>
      </c>
      <c r="J22" s="85">
        <v>10</v>
      </c>
      <c r="K22" s="85">
        <v>11</v>
      </c>
      <c r="L22" s="85">
        <v>12</v>
      </c>
      <c r="M22" s="85">
        <v>13</v>
      </c>
      <c r="N22" s="85">
        <v>14</v>
      </c>
      <c r="O22" s="85">
        <v>15</v>
      </c>
      <c r="P22" s="85">
        <v>16</v>
      </c>
    </row>
    <row r="23" spans="1:18" s="84" customFormat="1" ht="50.1" customHeight="1" x14ac:dyDescent="0.2">
      <c r="A23" s="86">
        <v>1</v>
      </c>
      <c r="B23" s="86" t="s">
        <v>238</v>
      </c>
      <c r="C23" s="86" t="s">
        <v>239</v>
      </c>
      <c r="D23" s="86" t="s">
        <v>239</v>
      </c>
      <c r="E23" s="87" t="s">
        <v>239</v>
      </c>
      <c r="F23" s="86" t="s">
        <v>239</v>
      </c>
      <c r="G23" s="86" t="s">
        <v>239</v>
      </c>
      <c r="H23" s="88" t="s">
        <v>239</v>
      </c>
      <c r="I23" s="88" t="s">
        <v>239</v>
      </c>
      <c r="J23" s="86">
        <v>110</v>
      </c>
      <c r="K23" s="86" t="s">
        <v>240</v>
      </c>
      <c r="L23" s="87">
        <v>2</v>
      </c>
      <c r="M23" s="86" t="s">
        <v>241</v>
      </c>
      <c r="N23" s="86" t="s">
        <v>242</v>
      </c>
      <c r="O23" s="88">
        <v>833</v>
      </c>
      <c r="P23" s="88" t="s">
        <v>231</v>
      </c>
      <c r="Q23" s="84" t="s">
        <v>231</v>
      </c>
      <c r="R23" s="84" t="s">
        <v>231</v>
      </c>
    </row>
    <row r="24" spans="1:18" s="84" customFormat="1" ht="50.1" customHeight="1" x14ac:dyDescent="0.2">
      <c r="A24" s="86">
        <v>2</v>
      </c>
      <c r="B24" s="86" t="s">
        <v>238</v>
      </c>
      <c r="C24" s="86" t="s">
        <v>239</v>
      </c>
      <c r="D24" s="86" t="s">
        <v>239</v>
      </c>
      <c r="E24" s="87" t="s">
        <v>239</v>
      </c>
      <c r="F24" s="86" t="s">
        <v>239</v>
      </c>
      <c r="G24" s="86" t="s">
        <v>239</v>
      </c>
      <c r="H24" s="88" t="s">
        <v>239</v>
      </c>
      <c r="I24" s="88" t="s">
        <v>239</v>
      </c>
      <c r="J24" s="86">
        <v>110</v>
      </c>
      <c r="K24" s="86" t="s">
        <v>243</v>
      </c>
      <c r="L24" s="87">
        <v>2</v>
      </c>
      <c r="M24" s="86" t="s">
        <v>241</v>
      </c>
      <c r="N24" s="86" t="s">
        <v>244</v>
      </c>
      <c r="O24" s="88">
        <v>100</v>
      </c>
      <c r="P24" s="88" t="s">
        <v>231</v>
      </c>
      <c r="Q24" s="84" t="s">
        <v>231</v>
      </c>
      <c r="R24" s="84" t="s">
        <v>231</v>
      </c>
    </row>
    <row r="25" spans="1:18" s="84" customFormat="1" ht="50.1" customHeight="1" x14ac:dyDescent="0.2">
      <c r="A25" s="86">
        <v>3</v>
      </c>
      <c r="B25" s="86" t="s">
        <v>238</v>
      </c>
      <c r="C25" s="86" t="s">
        <v>239</v>
      </c>
      <c r="D25" s="86" t="s">
        <v>239</v>
      </c>
      <c r="E25" s="87" t="s">
        <v>239</v>
      </c>
      <c r="F25" s="86" t="s">
        <v>239</v>
      </c>
      <c r="G25" s="86" t="s">
        <v>239</v>
      </c>
      <c r="H25" s="88" t="s">
        <v>239</v>
      </c>
      <c r="I25" s="88" t="s">
        <v>239</v>
      </c>
      <c r="J25" s="86">
        <v>110</v>
      </c>
      <c r="K25" s="86" t="s">
        <v>245</v>
      </c>
      <c r="L25" s="87">
        <v>1</v>
      </c>
      <c r="M25" s="86" t="s">
        <v>241</v>
      </c>
      <c r="N25" s="86" t="s">
        <v>246</v>
      </c>
      <c r="O25" s="88">
        <v>1220</v>
      </c>
      <c r="P25" s="88" t="s">
        <v>231</v>
      </c>
      <c r="Q25" s="84" t="s">
        <v>231</v>
      </c>
      <c r="R25" s="84" t="s">
        <v>231</v>
      </c>
    </row>
    <row r="26" spans="1:18" s="84" customFormat="1" ht="50.1" customHeight="1" x14ac:dyDescent="0.2">
      <c r="A26" s="86">
        <v>4</v>
      </c>
      <c r="B26" s="86" t="s">
        <v>238</v>
      </c>
      <c r="C26" s="86" t="s">
        <v>239</v>
      </c>
      <c r="D26" s="86" t="s">
        <v>239</v>
      </c>
      <c r="E26" s="87" t="s">
        <v>239</v>
      </c>
      <c r="F26" s="86" t="s">
        <v>239</v>
      </c>
      <c r="G26" s="86" t="s">
        <v>239</v>
      </c>
      <c r="H26" s="88" t="s">
        <v>239</v>
      </c>
      <c r="I26" s="88" t="s">
        <v>239</v>
      </c>
      <c r="J26" s="86">
        <v>110</v>
      </c>
      <c r="K26" s="86" t="s">
        <v>247</v>
      </c>
      <c r="L26" s="87">
        <v>1</v>
      </c>
      <c r="M26" s="86" t="s">
        <v>241</v>
      </c>
      <c r="N26" s="86" t="s">
        <v>248</v>
      </c>
      <c r="O26" s="88">
        <v>1275</v>
      </c>
      <c r="P26" s="88" t="s">
        <v>231</v>
      </c>
      <c r="Q26" s="84" t="s">
        <v>231</v>
      </c>
      <c r="R26" s="84" t="s">
        <v>231</v>
      </c>
    </row>
    <row r="27" spans="1:18" s="84" customFormat="1" ht="50.1" customHeight="1" x14ac:dyDescent="0.2">
      <c r="A27" s="86" t="s">
        <v>231</v>
      </c>
      <c r="B27" s="86" t="s">
        <v>56</v>
      </c>
      <c r="C27" s="86" t="s">
        <v>231</v>
      </c>
      <c r="D27" s="86" t="s">
        <v>231</v>
      </c>
      <c r="E27" s="87" t="s">
        <v>231</v>
      </c>
      <c r="F27" s="86" t="s">
        <v>231</v>
      </c>
      <c r="G27" s="86" t="s">
        <v>231</v>
      </c>
      <c r="H27" s="88" t="s">
        <v>231</v>
      </c>
      <c r="I27" s="88" t="s">
        <v>239</v>
      </c>
      <c r="J27" s="86" t="s">
        <v>231</v>
      </c>
      <c r="K27" s="86" t="s">
        <v>231</v>
      </c>
      <c r="L27" s="87" t="s">
        <v>231</v>
      </c>
      <c r="M27" s="86" t="s">
        <v>231</v>
      </c>
      <c r="N27" s="86" t="s">
        <v>231</v>
      </c>
      <c r="O27" s="88" t="s">
        <v>231</v>
      </c>
      <c r="P27" s="88">
        <v>0</v>
      </c>
    </row>
    <row r="28" spans="1:18" s="84" customFormat="1" ht="14.25" x14ac:dyDescent="0.2"/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4:Q4"/>
    <mergeCell ref="A5:Q5"/>
    <mergeCell ref="A6:Q6"/>
    <mergeCell ref="A7:Q7"/>
    <mergeCell ref="A8:Q8"/>
    <mergeCell ref="A14:Q14"/>
    <mergeCell ref="A15:Q15"/>
    <mergeCell ref="A9:Q9"/>
    <mergeCell ref="A10:Q10"/>
    <mergeCell ref="A11:Q11"/>
    <mergeCell ref="A12:Q12"/>
    <mergeCell ref="A13:Q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54" t="s">
        <v>63</v>
      </c>
      <c r="B2" s="154"/>
      <c r="C2" s="154"/>
      <c r="D2" s="154"/>
      <c r="E2" s="154"/>
      <c r="F2" s="154"/>
      <c r="G2" s="154"/>
      <c r="J2" s="29"/>
      <c r="K2" s="29"/>
    </row>
    <row r="3" spans="1:17" ht="36" customHeight="1" x14ac:dyDescent="0.25">
      <c r="A3" s="57" t="s">
        <v>0</v>
      </c>
      <c r="B3" s="1" t="s">
        <v>62</v>
      </c>
      <c r="C3" s="155" t="s">
        <v>44</v>
      </c>
      <c r="D3" s="155"/>
      <c r="E3" s="112" t="s">
        <v>45</v>
      </c>
      <c r="F3" s="112"/>
      <c r="G3" s="112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8">
        <v>1</v>
      </c>
      <c r="B4" s="41">
        <v>2</v>
      </c>
      <c r="C4" s="156">
        <v>3</v>
      </c>
      <c r="D4" s="157"/>
      <c r="E4" s="158">
        <v>4</v>
      </c>
      <c r="F4" s="159"/>
      <c r="G4" s="160"/>
      <c r="I4" s="44"/>
      <c r="J4" s="5"/>
      <c r="K4" s="44"/>
      <c r="L4" s="5"/>
      <c r="M4" s="44"/>
      <c r="N4" s="5"/>
      <c r="O4" s="44"/>
      <c r="P4" s="5"/>
      <c r="Q4" s="44"/>
    </row>
    <row r="5" spans="1:17" ht="90.75" customHeight="1" x14ac:dyDescent="0.25">
      <c r="A5" s="40">
        <v>1</v>
      </c>
      <c r="B5" s="39" t="s">
        <v>64</v>
      </c>
      <c r="C5" s="161"/>
      <c r="D5" s="161"/>
      <c r="E5" s="149" t="e">
        <f>#REF!+т2!P46+т3!R11+т4!R23+т5!P26</f>
        <v>#REF!</v>
      </c>
      <c r="F5" s="150"/>
      <c r="G5" s="151"/>
      <c r="I5" s="44"/>
      <c r="J5" s="5"/>
      <c r="K5" s="29"/>
      <c r="L5" s="29"/>
    </row>
    <row r="6" spans="1:17" x14ac:dyDescent="0.25">
      <c r="A6" s="40">
        <v>2</v>
      </c>
      <c r="B6" s="2" t="s">
        <v>7</v>
      </c>
      <c r="C6" s="162"/>
      <c r="D6" s="162"/>
      <c r="E6" s="149" t="e">
        <f>E5*0.18</f>
        <v>#REF!</v>
      </c>
      <c r="F6" s="150"/>
      <c r="G6" s="151"/>
      <c r="I6" s="44"/>
      <c r="J6" s="5"/>
      <c r="K6" s="29"/>
      <c r="L6" s="29"/>
    </row>
    <row r="7" spans="1:17" ht="112.5" customHeight="1" x14ac:dyDescent="0.25">
      <c r="A7" s="40">
        <v>3</v>
      </c>
      <c r="B7" s="2" t="s">
        <v>118</v>
      </c>
      <c r="C7" s="162"/>
      <c r="D7" s="162"/>
      <c r="E7" s="149" t="e">
        <f>E5+E6</f>
        <v>#REF!</v>
      </c>
      <c r="F7" s="150"/>
      <c r="G7" s="151"/>
      <c r="I7" s="44"/>
      <c r="J7" s="5"/>
      <c r="K7" s="29"/>
      <c r="L7" s="29"/>
    </row>
    <row r="8" spans="1:17" ht="53.25" customHeight="1" x14ac:dyDescent="0.25">
      <c r="A8" s="40" t="s">
        <v>142</v>
      </c>
      <c r="B8" s="50" t="s">
        <v>66</v>
      </c>
      <c r="C8" s="152"/>
      <c r="D8" s="153"/>
      <c r="E8" s="149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50"/>
      <c r="G8" s="151"/>
      <c r="I8" s="44"/>
      <c r="J8" s="5"/>
      <c r="K8" s="29"/>
      <c r="L8" s="29"/>
    </row>
    <row r="9" spans="1:17" ht="69" customHeight="1" x14ac:dyDescent="0.25">
      <c r="A9" s="40" t="s">
        <v>143</v>
      </c>
      <c r="B9" s="42" t="s">
        <v>119</v>
      </c>
      <c r="C9" s="136"/>
      <c r="D9" s="138"/>
      <c r="E9" s="144"/>
      <c r="F9" s="145"/>
      <c r="G9" s="146"/>
      <c r="H9" s="6"/>
      <c r="I9" s="6"/>
      <c r="J9" s="29"/>
      <c r="K9" s="29" t="s">
        <v>58</v>
      </c>
    </row>
    <row r="10" spans="1:17" ht="53.25" customHeight="1" x14ac:dyDescent="0.25">
      <c r="A10" s="40" t="s">
        <v>144</v>
      </c>
      <c r="B10" s="42" t="s">
        <v>141</v>
      </c>
      <c r="C10" s="136"/>
      <c r="D10" s="138"/>
      <c r="E10" s="149" t="e">
        <f>E7-E9</f>
        <v>#REF!</v>
      </c>
      <c r="F10" s="150"/>
      <c r="G10" s="151"/>
      <c r="H10" s="6"/>
      <c r="I10" s="6"/>
      <c r="J10" s="29"/>
      <c r="K10" s="29"/>
    </row>
    <row r="11" spans="1:17" ht="84" customHeight="1" x14ac:dyDescent="0.25">
      <c r="A11" s="40" t="s">
        <v>140</v>
      </c>
      <c r="B11" s="42" t="s">
        <v>65</v>
      </c>
      <c r="C11" s="136"/>
      <c r="D11" s="138"/>
      <c r="E11" s="149">
        <f>SUM(E12:G18)</f>
        <v>0</v>
      </c>
      <c r="F11" s="150"/>
      <c r="G11" s="151"/>
      <c r="H11" s="6"/>
      <c r="I11" s="6"/>
      <c r="J11" s="6" t="s">
        <v>150</v>
      </c>
      <c r="K11" s="63"/>
    </row>
    <row r="12" spans="1:17" ht="21" customHeight="1" x14ac:dyDescent="0.25">
      <c r="A12" s="40" t="s">
        <v>59</v>
      </c>
      <c r="B12" s="43" t="s">
        <v>146</v>
      </c>
      <c r="C12" s="136"/>
      <c r="D12" s="138"/>
      <c r="E12" s="144"/>
      <c r="F12" s="145"/>
      <c r="G12" s="146"/>
      <c r="H12" s="6"/>
      <c r="I12" s="6"/>
      <c r="J12" s="64">
        <v>114.30972260932106</v>
      </c>
      <c r="K12" s="44" t="s">
        <v>151</v>
      </c>
    </row>
    <row r="13" spans="1:17" ht="18" x14ac:dyDescent="0.25">
      <c r="A13" s="40" t="s">
        <v>60</v>
      </c>
      <c r="B13" s="43" t="s">
        <v>147</v>
      </c>
      <c r="C13" s="136"/>
      <c r="D13" s="138"/>
      <c r="E13" s="144"/>
      <c r="F13" s="145"/>
      <c r="G13" s="146"/>
      <c r="H13" s="6"/>
      <c r="I13" s="6"/>
      <c r="J13" s="64">
        <v>106.03167494679889</v>
      </c>
      <c r="K13" s="44" t="s">
        <v>152</v>
      </c>
    </row>
    <row r="14" spans="1:17" ht="18" x14ac:dyDescent="0.25">
      <c r="A14" s="40" t="s">
        <v>67</v>
      </c>
      <c r="B14" s="43" t="s">
        <v>148</v>
      </c>
      <c r="C14" s="46"/>
      <c r="D14" s="47"/>
      <c r="E14" s="144"/>
      <c r="F14" s="145"/>
      <c r="G14" s="146"/>
      <c r="H14" s="6"/>
      <c r="I14" s="6"/>
      <c r="J14" s="64">
        <v>105.04380984686162</v>
      </c>
      <c r="K14" s="44" t="s">
        <v>153</v>
      </c>
    </row>
    <row r="15" spans="1:17" ht="18" x14ac:dyDescent="0.25">
      <c r="A15" s="40" t="s">
        <v>1</v>
      </c>
      <c r="B15" s="43" t="s">
        <v>149</v>
      </c>
      <c r="C15" s="136"/>
      <c r="D15" s="138"/>
      <c r="E15" s="144"/>
      <c r="F15" s="145"/>
      <c r="G15" s="146"/>
      <c r="H15" s="6"/>
      <c r="I15" s="6"/>
      <c r="J15" s="64">
        <v>104.53189530144731</v>
      </c>
      <c r="K15" s="44" t="s">
        <v>154</v>
      </c>
    </row>
    <row r="16" spans="1:17" ht="18" x14ac:dyDescent="0.25">
      <c r="A16" s="40" t="s">
        <v>120</v>
      </c>
      <c r="B16" s="43" t="s">
        <v>121</v>
      </c>
      <c r="C16" s="136"/>
      <c r="D16" s="138"/>
      <c r="E16" s="144"/>
      <c r="F16" s="145"/>
      <c r="G16" s="146"/>
      <c r="H16" s="6"/>
      <c r="I16" s="6"/>
      <c r="J16" s="64">
        <v>104.16560516944568</v>
      </c>
      <c r="K16" s="44" t="s">
        <v>155</v>
      </c>
    </row>
    <row r="17" spans="1:11" ht="18" x14ac:dyDescent="0.25">
      <c r="A17" s="40" t="s">
        <v>61</v>
      </c>
      <c r="B17" s="43" t="s">
        <v>122</v>
      </c>
      <c r="C17" s="147"/>
      <c r="D17" s="148"/>
      <c r="E17" s="144"/>
      <c r="F17" s="145"/>
      <c r="G17" s="146"/>
      <c r="H17" s="23"/>
      <c r="I17" s="25"/>
      <c r="J17" s="64">
        <v>103.9</v>
      </c>
      <c r="K17" s="44" t="s">
        <v>156</v>
      </c>
    </row>
    <row r="18" spans="1:11" x14ac:dyDescent="0.25">
      <c r="A18" s="59"/>
      <c r="B18" s="45"/>
      <c r="C18" s="107"/>
      <c r="D18" s="107"/>
      <c r="E18" s="144"/>
      <c r="F18" s="145"/>
      <c r="G18" s="146"/>
      <c r="J18" s="64">
        <v>104</v>
      </c>
      <c r="K18" s="44" t="s">
        <v>157</v>
      </c>
    </row>
    <row r="19" spans="1:11" ht="18" x14ac:dyDescent="0.25">
      <c r="A19" s="142" t="s">
        <v>126</v>
      </c>
      <c r="B19" s="142"/>
      <c r="C19" s="142"/>
      <c r="D19" s="142"/>
      <c r="E19" s="142"/>
      <c r="F19" s="142"/>
      <c r="G19" s="142"/>
    </row>
    <row r="20" spans="1:11" ht="36" customHeight="1" x14ac:dyDescent="0.25">
      <c r="A20" s="143" t="s">
        <v>123</v>
      </c>
      <c r="B20" s="143"/>
      <c r="C20" s="143"/>
      <c r="D20" s="143"/>
      <c r="E20" s="143"/>
      <c r="F20" s="143"/>
      <c r="G20" s="143"/>
    </row>
    <row r="21" spans="1:11" ht="31.5" customHeight="1" x14ac:dyDescent="0.25">
      <c r="A21" s="143" t="s">
        <v>124</v>
      </c>
      <c r="B21" s="143"/>
      <c r="C21" s="143"/>
      <c r="D21" s="143"/>
      <c r="E21" s="143"/>
      <c r="F21" s="143"/>
      <c r="G21" s="143"/>
      <c r="H21" s="44" t="s">
        <v>58</v>
      </c>
    </row>
    <row r="22" spans="1:11" ht="69.75" customHeight="1" x14ac:dyDescent="0.25">
      <c r="A22" s="143" t="s">
        <v>125</v>
      </c>
      <c r="B22" s="143"/>
      <c r="C22" s="143"/>
      <c r="D22" s="143"/>
      <c r="E22" s="143"/>
      <c r="F22" s="143"/>
      <c r="G22" s="143"/>
    </row>
    <row r="23" spans="1:11" ht="18.75" customHeight="1" x14ac:dyDescent="0.25">
      <c r="A23" s="113"/>
      <c r="B23" s="113"/>
      <c r="C23" s="113"/>
      <c r="D23" s="113"/>
      <c r="E23" s="113"/>
      <c r="F23" s="113"/>
      <c r="G23" s="113"/>
    </row>
    <row r="24" spans="1:11" ht="41.25" customHeight="1" x14ac:dyDescent="0.25">
      <c r="A24" s="113"/>
      <c r="B24" s="113"/>
      <c r="C24" s="113"/>
      <c r="D24" s="113"/>
      <c r="E24" s="113"/>
      <c r="F24" s="113"/>
      <c r="G24" s="113"/>
    </row>
    <row r="25" spans="1:11" ht="38.25" customHeight="1" x14ac:dyDescent="0.25">
      <c r="A25" s="113"/>
      <c r="B25" s="113"/>
      <c r="C25" s="113"/>
      <c r="D25" s="113"/>
      <c r="E25" s="113"/>
      <c r="F25" s="113"/>
      <c r="G25" s="113"/>
      <c r="H25"/>
    </row>
    <row r="26" spans="1:11" ht="18.75" customHeight="1" x14ac:dyDescent="0.25">
      <c r="A26" s="114"/>
      <c r="B26" s="114"/>
      <c r="C26" s="114"/>
      <c r="D26" s="114"/>
      <c r="E26" s="114"/>
      <c r="F26" s="114"/>
      <c r="G26" s="114"/>
    </row>
    <row r="27" spans="1:11" ht="217.5" customHeight="1" x14ac:dyDescent="0.25">
      <c r="A27" s="105"/>
      <c r="B27" s="115"/>
      <c r="C27" s="115"/>
      <c r="D27" s="115"/>
      <c r="E27" s="115"/>
      <c r="F27" s="115"/>
      <c r="G27" s="115"/>
    </row>
    <row r="28" spans="1:11" ht="53.25" customHeight="1" x14ac:dyDescent="0.25">
      <c r="A28" s="105"/>
      <c r="B28" s="106"/>
      <c r="C28" s="106"/>
      <c r="D28" s="106"/>
      <c r="E28" s="106"/>
      <c r="F28" s="106"/>
      <c r="G28" s="106"/>
    </row>
    <row r="29" spans="1:11" x14ac:dyDescent="0.25">
      <c r="A29" s="107"/>
      <c r="B29" s="107"/>
      <c r="C29" s="107"/>
      <c r="D29" s="107"/>
      <c r="E29" s="107"/>
      <c r="F29" s="107"/>
      <c r="G29" s="107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51"/>
  <sheetViews>
    <sheetView tabSelected="1" topLeftCell="A13" zoomScale="90" zoomScaleNormal="90" workbookViewId="0">
      <selection activeCell="G22" sqref="G22:G23"/>
    </sheetView>
  </sheetViews>
  <sheetFormatPr defaultRowHeight="15.75" x14ac:dyDescent="0.25"/>
  <cols>
    <col min="1" max="1" width="11" style="51" customWidth="1"/>
    <col min="2" max="3" width="26.375" style="4" customWidth="1"/>
    <col min="4" max="4" width="9.625" style="4" customWidth="1"/>
    <col min="5" max="5" width="7.5" style="7" customWidth="1"/>
    <col min="6" max="6" width="8.25" style="4" customWidth="1"/>
    <col min="7" max="7" width="16.75" style="44" customWidth="1"/>
    <col min="8" max="8" width="15.125" style="5" hidden="1" customWidth="1"/>
    <col min="9" max="9" width="8.875" style="6" hidden="1" customWidth="1"/>
    <col min="10" max="25" width="9" style="6" hidden="1" customWidth="1"/>
    <col min="26" max="29" width="9" style="6" customWidth="1"/>
    <col min="30" max="16384" width="9" style="6"/>
  </cols>
  <sheetData>
    <row r="1" spans="1:32" x14ac:dyDescent="0.25">
      <c r="F1" s="91" t="s">
        <v>158</v>
      </c>
    </row>
    <row r="2" spans="1:32" x14ac:dyDescent="0.25">
      <c r="F2" s="92" t="s">
        <v>46</v>
      </c>
    </row>
    <row r="3" spans="1:32" x14ac:dyDescent="0.25">
      <c r="F3" s="92" t="s">
        <v>159</v>
      </c>
    </row>
    <row r="4" spans="1:32" ht="45" customHeight="1" x14ac:dyDescent="0.25">
      <c r="A4" s="181" t="s">
        <v>51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</row>
    <row r="5" spans="1:32" ht="18.75" customHeight="1" x14ac:dyDescent="0.3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</row>
    <row r="6" spans="1:32" ht="18.75" x14ac:dyDescent="0.25">
      <c r="A6" s="124" t="str">
        <f>'r1-'!A6:I6</f>
        <v>Инвестиционная программа АО "Западные энергетическая компания"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</row>
    <row r="7" spans="1:32" ht="15.75" customHeight="1" x14ac:dyDescent="0.25">
      <c r="A7" s="125" t="s">
        <v>49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</row>
    <row r="8" spans="1:32" ht="18.75" x14ac:dyDescent="0.3">
      <c r="A8" s="126" t="str">
        <f>'r1-'!A8:I8</f>
        <v>Год раскрытия информации: 2023 год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</row>
    <row r="9" spans="1:32" ht="35.25" customHeight="1" x14ac:dyDescent="0.3">
      <c r="A9" s="183" t="str">
        <f>'r1-'!A9:I9</f>
        <v>Наименование инвестиционного проекта: Приобретение ТПриобретение ВЛ-15кВ № 15-298 г. Светлый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</row>
    <row r="10" spans="1:32" ht="18.75" x14ac:dyDescent="0.25">
      <c r="A10" s="119" t="str">
        <f>'r1-'!A10:I10</f>
        <v>Идентификатор инвестиционного проекта: M 22-28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</row>
    <row r="11" spans="1:32" ht="51" customHeight="1" x14ac:dyDescent="0.3">
      <c r="A11" s="184" t="str">
        <f>'r1-'!A11:I11</f>
        <v>Утвержденные плановые значения показателей приведены в соответствии с приказом СГРЦТ Калининградской области от 10.10.2022 №66-01э/22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38"/>
      <c r="Q11" s="38"/>
      <c r="R11" s="3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</row>
    <row r="12" spans="1:32" s="35" customFormat="1" ht="22.5" customHeight="1" x14ac:dyDescent="0.3">
      <c r="A12" s="185" t="s">
        <v>284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7"/>
      <c r="Q12" s="17"/>
      <c r="R12" s="17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2" s="35" customFormat="1" ht="18.75" x14ac:dyDescent="0.3">
      <c r="A13" s="116" t="str">
        <f>'r1-'!A13:I13</f>
        <v>Субъекты Российской Федерации, на территории которых реализуется инвестиционный проект: Калининградская область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7"/>
      <c r="Q13" s="17"/>
      <c r="R13" s="17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2" s="35" customFormat="1" ht="18.75" x14ac:dyDescent="0.3">
      <c r="A14" s="116" t="str">
        <f>'r1-'!A14:I14</f>
        <v>Тип инвестиционного проекта: приобретение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7"/>
      <c r="Q14" s="17"/>
      <c r="R14" s="17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2" s="35" customFormat="1" ht="18.75" customHeight="1" x14ac:dyDescent="0.3">
      <c r="A15" s="121" t="s">
        <v>57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7"/>
      <c r="Q15" s="17"/>
      <c r="R15" s="17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</row>
    <row r="17" spans="1:24" ht="42" customHeight="1" x14ac:dyDescent="0.25">
      <c r="A17" s="154" t="s">
        <v>63</v>
      </c>
      <c r="B17" s="154"/>
      <c r="C17" s="154"/>
      <c r="D17" s="154"/>
      <c r="E17" s="154"/>
      <c r="F17" s="154"/>
      <c r="I17" s="29"/>
      <c r="J17" s="29"/>
    </row>
    <row r="18" spans="1:24" ht="65.25" customHeight="1" x14ac:dyDescent="0.25">
      <c r="A18" s="96" t="s">
        <v>0</v>
      </c>
      <c r="B18" s="97" t="s">
        <v>62</v>
      </c>
      <c r="C18" s="97" t="s">
        <v>44</v>
      </c>
      <c r="D18" s="176" t="s">
        <v>305</v>
      </c>
      <c r="E18" s="177"/>
      <c r="F18" s="178"/>
      <c r="H18" s="6"/>
      <c r="J18" s="7"/>
      <c r="K18" s="23"/>
      <c r="L18" s="10"/>
      <c r="M18" s="23"/>
      <c r="N18" s="29"/>
      <c r="O18" s="23"/>
    </row>
    <row r="19" spans="1:24" ht="15" customHeight="1" x14ac:dyDescent="0.25">
      <c r="A19" s="98">
        <v>1</v>
      </c>
      <c r="B19" s="99">
        <v>2</v>
      </c>
      <c r="C19" s="97">
        <v>3</v>
      </c>
      <c r="D19" s="179">
        <v>4</v>
      </c>
      <c r="E19" s="179"/>
      <c r="F19" s="180"/>
      <c r="H19" s="44"/>
      <c r="I19" s="5"/>
      <c r="J19" s="44"/>
      <c r="K19" s="5"/>
      <c r="L19" s="44"/>
      <c r="M19" s="5"/>
      <c r="N19" s="44"/>
      <c r="O19" s="5"/>
      <c r="P19" s="44"/>
    </row>
    <row r="20" spans="1:24" ht="90.75" customHeight="1" x14ac:dyDescent="0.25">
      <c r="A20" s="100">
        <v>1</v>
      </c>
      <c r="B20" s="101" t="s">
        <v>64</v>
      </c>
      <c r="C20" s="104" t="s">
        <v>113</v>
      </c>
      <c r="D20" s="174">
        <f>т3!R11+т4!T27</f>
        <v>14948.638400000002</v>
      </c>
      <c r="E20" s="174"/>
      <c r="F20" s="175"/>
      <c r="H20" s="44"/>
      <c r="I20" s="5"/>
      <c r="J20" s="29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 x14ac:dyDescent="0.25">
      <c r="A21" s="100">
        <v>2</v>
      </c>
      <c r="B21" s="102" t="s">
        <v>219</v>
      </c>
      <c r="C21" s="104" t="s">
        <v>113</v>
      </c>
      <c r="D21" s="167">
        <f>D20*20%</f>
        <v>2989.7276800000004</v>
      </c>
      <c r="E21" s="167"/>
      <c r="F21" s="168"/>
      <c r="H21" s="44"/>
      <c r="I21" s="30"/>
      <c r="J21" s="65"/>
      <c r="K21" s="65"/>
      <c r="L21" s="66">
        <v>2018</v>
      </c>
      <c r="M21" s="66">
        <v>2019</v>
      </c>
      <c r="N21" s="66">
        <v>2020</v>
      </c>
      <c r="O21" s="30">
        <v>2021</v>
      </c>
      <c r="P21" s="65">
        <v>2022</v>
      </c>
      <c r="Q21" s="65">
        <v>2023</v>
      </c>
      <c r="R21" s="66">
        <v>2024</v>
      </c>
      <c r="S21" s="66">
        <v>2025</v>
      </c>
      <c r="T21" s="66">
        <v>2026</v>
      </c>
      <c r="U21" s="30">
        <v>2027</v>
      </c>
      <c r="V21" s="65">
        <v>2028</v>
      </c>
      <c r="W21" s="65">
        <v>2029</v>
      </c>
      <c r="X21" s="66">
        <v>2030</v>
      </c>
    </row>
    <row r="22" spans="1:24" ht="112.5" customHeight="1" x14ac:dyDescent="0.25">
      <c r="A22" s="100">
        <v>3</v>
      </c>
      <c r="B22" s="102" t="s">
        <v>285</v>
      </c>
      <c r="C22" s="104" t="s">
        <v>113</v>
      </c>
      <c r="D22" s="167">
        <f>D21+D20</f>
        <v>17938.366080000003</v>
      </c>
      <c r="E22" s="167"/>
      <c r="F22" s="168"/>
      <c r="G22" s="186">
        <f>D22/1000</f>
        <v>17.938366080000005</v>
      </c>
      <c r="H22" s="44"/>
      <c r="I22" s="65"/>
      <c r="J22" s="65"/>
      <c r="K22" s="93">
        <v>103.7</v>
      </c>
      <c r="L22" s="93">
        <v>105.3</v>
      </c>
      <c r="M22" s="93">
        <v>106.8</v>
      </c>
      <c r="N22" s="93">
        <v>105.6</v>
      </c>
      <c r="O22" s="93">
        <v>104.9</v>
      </c>
      <c r="P22" s="93">
        <v>113.9</v>
      </c>
      <c r="Q22" s="93">
        <v>105.9</v>
      </c>
      <c r="R22" s="93">
        <v>105.3</v>
      </c>
      <c r="S22" s="93">
        <v>104.8</v>
      </c>
      <c r="T22" s="93">
        <v>104.7</v>
      </c>
      <c r="U22" s="93">
        <v>104.7</v>
      </c>
      <c r="V22" s="93">
        <v>104.7</v>
      </c>
      <c r="W22" s="93">
        <v>104.7</v>
      </c>
      <c r="X22" s="93">
        <v>104.7</v>
      </c>
    </row>
    <row r="23" spans="1:24" ht="53.25" customHeight="1" x14ac:dyDescent="0.25">
      <c r="A23" s="100" t="s">
        <v>142</v>
      </c>
      <c r="B23" s="50" t="s">
        <v>66</v>
      </c>
      <c r="C23" s="104" t="s">
        <v>113</v>
      </c>
      <c r="D23" s="171">
        <f>D24+(D22-D24)*((D27/D26*(L22+100)/200)+D28/D26*(M22+100)/200*L22/100+D29/D26*((N22+100)/200*M22/100*L22/100)+D30/D26*((O22+100)/200*N22/100*M22/100*L22/100)+D31/D26*((P22+100)/200*O22/100*N22/100*M22/100*L22/100)+D32/D26*((Q22+100)/200*P22/100*O22/100*N22/100*M22/100*L22/100))</f>
        <v>23132.848173969611</v>
      </c>
      <c r="E23" s="171"/>
      <c r="F23" s="172"/>
      <c r="G23" s="186">
        <f>D23/1000</f>
        <v>23.132848173969609</v>
      </c>
      <c r="H23" s="83"/>
      <c r="I23" s="5"/>
      <c r="J23" s="29"/>
      <c r="K23" s="29"/>
    </row>
    <row r="24" spans="1:24" ht="69" customHeight="1" x14ac:dyDescent="0.25">
      <c r="A24" s="100" t="s">
        <v>143</v>
      </c>
      <c r="B24" s="42" t="s">
        <v>119</v>
      </c>
      <c r="C24" s="104" t="s">
        <v>113</v>
      </c>
      <c r="D24" s="173">
        <v>2309.0279999999998</v>
      </c>
      <c r="E24" s="169"/>
      <c r="F24" s="170"/>
      <c r="G24" s="83"/>
      <c r="H24" s="83"/>
      <c r="I24" s="29"/>
      <c r="J24" s="29" t="s">
        <v>58</v>
      </c>
    </row>
    <row r="25" spans="1:24" ht="53.25" customHeight="1" x14ac:dyDescent="0.25">
      <c r="A25" s="100" t="s">
        <v>144</v>
      </c>
      <c r="B25" s="42" t="s">
        <v>141</v>
      </c>
      <c r="C25" s="104" t="s">
        <v>113</v>
      </c>
      <c r="D25" s="169" t="s">
        <v>113</v>
      </c>
      <c r="E25" s="169"/>
      <c r="F25" s="170"/>
      <c r="G25" s="83"/>
      <c r="H25" s="83"/>
      <c r="I25" s="29"/>
      <c r="J25" s="29"/>
    </row>
    <row r="26" spans="1:24" ht="84" customHeight="1" x14ac:dyDescent="0.25">
      <c r="A26" s="100" t="s">
        <v>140</v>
      </c>
      <c r="B26" s="42" t="s">
        <v>65</v>
      </c>
      <c r="C26" s="104" t="s">
        <v>113</v>
      </c>
      <c r="D26" s="164">
        <v>2309.0279999999998</v>
      </c>
      <c r="E26" s="165"/>
      <c r="F26" s="166"/>
      <c r="G26" s="83"/>
      <c r="H26" s="83"/>
      <c r="I26" s="67"/>
      <c r="J26" s="67"/>
    </row>
    <row r="27" spans="1:24" x14ac:dyDescent="0.25">
      <c r="A27" s="100" t="s">
        <v>59</v>
      </c>
      <c r="B27" s="68" t="s">
        <v>154</v>
      </c>
      <c r="C27" s="104" t="s">
        <v>113</v>
      </c>
      <c r="D27" s="164">
        <v>0</v>
      </c>
      <c r="E27" s="165"/>
      <c r="F27" s="166"/>
      <c r="G27" s="83"/>
      <c r="H27" s="83"/>
    </row>
    <row r="28" spans="1:24" x14ac:dyDescent="0.25">
      <c r="A28" s="100" t="s">
        <v>60</v>
      </c>
      <c r="B28" s="68" t="s">
        <v>155</v>
      </c>
      <c r="C28" s="104" t="s">
        <v>113</v>
      </c>
      <c r="D28" s="164">
        <v>0</v>
      </c>
      <c r="E28" s="165"/>
      <c r="F28" s="166"/>
      <c r="G28" s="83"/>
      <c r="H28" s="83"/>
    </row>
    <row r="29" spans="1:24" x14ac:dyDescent="0.25">
      <c r="A29" s="100" t="s">
        <v>67</v>
      </c>
      <c r="B29" s="68" t="s">
        <v>156</v>
      </c>
      <c r="C29" s="104" t="s">
        <v>113</v>
      </c>
      <c r="D29" s="164">
        <v>0</v>
      </c>
      <c r="E29" s="165"/>
      <c r="F29" s="166"/>
      <c r="G29" s="83"/>
      <c r="H29" s="83"/>
    </row>
    <row r="30" spans="1:24" x14ac:dyDescent="0.25">
      <c r="A30" s="100" t="s">
        <v>160</v>
      </c>
      <c r="B30" s="68" t="s">
        <v>164</v>
      </c>
      <c r="C30" s="104" t="s">
        <v>113</v>
      </c>
      <c r="D30" s="164">
        <v>0</v>
      </c>
      <c r="E30" s="165"/>
      <c r="F30" s="166"/>
      <c r="G30" s="83"/>
      <c r="H30" s="83"/>
    </row>
    <row r="31" spans="1:24" ht="15.75" customHeight="1" x14ac:dyDescent="0.25">
      <c r="A31" s="100" t="s">
        <v>161</v>
      </c>
      <c r="B31" s="68" t="s">
        <v>297</v>
      </c>
      <c r="C31" s="104" t="s">
        <v>113</v>
      </c>
      <c r="D31" s="164">
        <v>2309.0279999999998</v>
      </c>
      <c r="E31" s="165"/>
      <c r="F31" s="166"/>
      <c r="G31" s="83"/>
      <c r="H31" s="83"/>
    </row>
    <row r="32" spans="1:24" ht="15.75" customHeight="1" x14ac:dyDescent="0.25">
      <c r="A32" s="100" t="s">
        <v>162</v>
      </c>
      <c r="B32" s="68" t="s">
        <v>165</v>
      </c>
      <c r="C32" s="104" t="s">
        <v>113</v>
      </c>
      <c r="D32" s="164">
        <v>0</v>
      </c>
      <c r="E32" s="165"/>
      <c r="F32" s="166"/>
      <c r="G32" s="83"/>
      <c r="H32" s="83"/>
    </row>
    <row r="33" spans="1:16" ht="15.75" customHeight="1" x14ac:dyDescent="0.25">
      <c r="A33" s="100" t="s">
        <v>163</v>
      </c>
      <c r="B33" s="68" t="s">
        <v>166</v>
      </c>
      <c r="C33" s="104" t="s">
        <v>113</v>
      </c>
      <c r="D33" s="164">
        <v>0</v>
      </c>
      <c r="E33" s="165"/>
      <c r="F33" s="166"/>
      <c r="G33" s="83"/>
      <c r="H33" s="83"/>
    </row>
    <row r="34" spans="1:16" ht="63.75" x14ac:dyDescent="0.25">
      <c r="A34" s="100" t="s">
        <v>167</v>
      </c>
      <c r="B34" s="94" t="s">
        <v>168</v>
      </c>
      <c r="C34" s="104" t="s">
        <v>113</v>
      </c>
      <c r="D34" s="167">
        <f>D23/1000</f>
        <v>23.132848173969609</v>
      </c>
      <c r="E34" s="167"/>
      <c r="F34" s="168"/>
      <c r="G34" s="83"/>
      <c r="H34" s="83"/>
    </row>
    <row r="35" spans="1:16" x14ac:dyDescent="0.25">
      <c r="A35" s="103"/>
      <c r="B35" s="95"/>
      <c r="C35" s="95"/>
      <c r="D35" s="95"/>
      <c r="E35" s="95"/>
      <c r="F35" s="95"/>
      <c r="G35" s="83"/>
      <c r="H35" s="83"/>
    </row>
    <row r="36" spans="1:16" x14ac:dyDescent="0.25">
      <c r="A36" s="45" t="s">
        <v>169</v>
      </c>
      <c r="E36" s="4"/>
      <c r="G36" s="83"/>
      <c r="H36" s="83"/>
      <c r="J36" s="45"/>
      <c r="K36" s="45"/>
      <c r="L36" s="45"/>
      <c r="M36" s="45"/>
      <c r="N36" s="45"/>
      <c r="P36" s="5"/>
    </row>
    <row r="37" spans="1:16" ht="36" customHeight="1" x14ac:dyDescent="0.25">
      <c r="A37" s="45" t="s">
        <v>170</v>
      </c>
      <c r="H37" s="113"/>
      <c r="I37" s="113"/>
      <c r="J37" s="113"/>
      <c r="K37" s="113"/>
      <c r="L37" s="113"/>
      <c r="M37" s="113"/>
      <c r="N37" s="113"/>
      <c r="P37" s="5"/>
    </row>
    <row r="38" spans="1:16" ht="31.5" customHeight="1" x14ac:dyDescent="0.25">
      <c r="G38" s="44" t="s">
        <v>58</v>
      </c>
    </row>
    <row r="39" spans="1:16" ht="69.75" customHeight="1" x14ac:dyDescent="0.25">
      <c r="A39" s="6"/>
      <c r="B39" s="6"/>
      <c r="C39" s="6"/>
      <c r="D39" s="6"/>
      <c r="E39" s="6"/>
      <c r="F39" s="6"/>
    </row>
    <row r="40" spans="1:16" ht="18.75" customHeight="1" x14ac:dyDescent="0.25">
      <c r="A40" s="113"/>
      <c r="B40" s="113"/>
      <c r="C40" s="113"/>
      <c r="D40" s="113"/>
      <c r="E40" s="113"/>
      <c r="F40" s="113"/>
    </row>
    <row r="41" spans="1:16" ht="41.25" customHeight="1" x14ac:dyDescent="0.25">
      <c r="A41" s="163" t="s">
        <v>286</v>
      </c>
      <c r="B41" s="163"/>
      <c r="C41" s="163"/>
      <c r="D41" s="163"/>
      <c r="E41" s="163"/>
      <c r="F41" s="163"/>
    </row>
    <row r="42" spans="1:16" ht="38.25" customHeight="1" x14ac:dyDescent="0.25">
      <c r="A42" s="113" t="s">
        <v>287</v>
      </c>
      <c r="B42" s="113"/>
      <c r="C42" s="113"/>
      <c r="D42" s="113"/>
      <c r="E42" s="113"/>
      <c r="F42" s="113"/>
      <c r="G42" s="6"/>
    </row>
    <row r="43" spans="1:16" ht="18.75" customHeight="1" x14ac:dyDescent="0.25">
      <c r="A43" s="113" t="s">
        <v>288</v>
      </c>
      <c r="B43" s="113"/>
      <c r="C43" s="113"/>
      <c r="D43" s="113"/>
      <c r="E43" s="113"/>
      <c r="F43" s="113"/>
    </row>
    <row r="44" spans="1:16" ht="217.5" customHeight="1" x14ac:dyDescent="0.25">
      <c r="A44" s="113" t="s">
        <v>289</v>
      </c>
      <c r="B44" s="113"/>
      <c r="C44" s="113"/>
      <c r="D44" s="113"/>
      <c r="E44" s="113"/>
      <c r="F44" s="113"/>
    </row>
    <row r="45" spans="1:16" ht="53.25" customHeight="1" x14ac:dyDescent="0.25">
      <c r="A45" s="105"/>
      <c r="B45" s="106"/>
      <c r="C45" s="106"/>
      <c r="D45" s="106"/>
      <c r="E45" s="106"/>
      <c r="F45" s="106"/>
    </row>
    <row r="46" spans="1:16" x14ac:dyDescent="0.25">
      <c r="A46" s="107"/>
      <c r="B46" s="107"/>
      <c r="C46" s="107"/>
      <c r="D46" s="107"/>
      <c r="E46" s="107"/>
      <c r="F46" s="107"/>
    </row>
    <row r="47" spans="1:16" x14ac:dyDescent="0.25">
      <c r="B47" s="6"/>
      <c r="C47" s="6"/>
      <c r="D47" s="6"/>
    </row>
    <row r="51" spans="2:4" x14ac:dyDescent="0.25">
      <c r="B51" s="6"/>
      <c r="C51" s="6"/>
      <c r="D51" s="6"/>
    </row>
  </sheetData>
  <mergeCells count="38">
    <mergeCell ref="D18:F18"/>
    <mergeCell ref="D19:F19"/>
    <mergeCell ref="A4:O4"/>
    <mergeCell ref="A5:O5"/>
    <mergeCell ref="A6:O6"/>
    <mergeCell ref="A7:O7"/>
    <mergeCell ref="A8:O8"/>
    <mergeCell ref="A9:O9"/>
    <mergeCell ref="A10:O10"/>
    <mergeCell ref="A11:O11"/>
    <mergeCell ref="A12:O12"/>
    <mergeCell ref="A13:O13"/>
    <mergeCell ref="A14:O14"/>
    <mergeCell ref="A15:O15"/>
    <mergeCell ref="A17:F17"/>
    <mergeCell ref="D22:F22"/>
    <mergeCell ref="D23:F23"/>
    <mergeCell ref="D24:F24"/>
    <mergeCell ref="D20:F20"/>
    <mergeCell ref="D21:F21"/>
    <mergeCell ref="D25:F25"/>
    <mergeCell ref="D26:F26"/>
    <mergeCell ref="D27:F27"/>
    <mergeCell ref="D28:F28"/>
    <mergeCell ref="D29:F29"/>
    <mergeCell ref="D30:F30"/>
    <mergeCell ref="A45:F45"/>
    <mergeCell ref="A46:F46"/>
    <mergeCell ref="A44:F44"/>
    <mergeCell ref="D31:F31"/>
    <mergeCell ref="D32:F32"/>
    <mergeCell ref="D34:F34"/>
    <mergeCell ref="D33:F33"/>
    <mergeCell ref="H37:N37"/>
    <mergeCell ref="A40:F40"/>
    <mergeCell ref="A41:F41"/>
    <mergeCell ref="A42:F42"/>
    <mergeCell ref="A43:F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2023-03-30T20:35:25Z</dcterms:modified>
</cp:coreProperties>
</file>