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КЛ 10 кВ ТП 996-997 1 сек\КЛ 10 кВ ТП 996-997 1 сек\"/>
    </mc:Choice>
  </mc:AlternateContent>
  <xr:revisionPtr revIDLastSave="0" documentId="13_ncr:1_{BE4D57AE-910B-4FDD-A5CF-2A286C88D539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ССРСС_4 квартал 2023" sheetId="1" r:id="rId1"/>
    <sheet name="ССРСС_базовые цены" sheetId="2" r:id="rId2"/>
    <sheet name="прогноз цены" sheetId="3" r:id="rId3"/>
  </sheets>
  <calcPr calcId="181029"/>
</workbook>
</file>

<file path=xl/calcChain.xml><?xml version="1.0" encoding="utf-8"?>
<calcChain xmlns="http://schemas.openxmlformats.org/spreadsheetml/2006/main">
  <c r="E23" i="3" l="1"/>
  <c r="F23" i="3"/>
  <c r="G23" i="3"/>
  <c r="D23" i="3"/>
  <c r="G22" i="3"/>
  <c r="F22" i="3"/>
  <c r="E22" i="3"/>
  <c r="D22" i="3"/>
  <c r="H22" i="3" s="1"/>
  <c r="G21" i="3"/>
  <c r="D21" i="3"/>
  <c r="H12" i="3"/>
  <c r="H11" i="3"/>
  <c r="H9" i="3"/>
  <c r="I9" i="3" s="1"/>
  <c r="G31" i="2"/>
  <c r="F31" i="2"/>
  <c r="E31" i="2"/>
  <c r="D31" i="2"/>
  <c r="H30" i="2"/>
  <c r="G27" i="2"/>
  <c r="F27" i="2"/>
  <c r="H25" i="2"/>
  <c r="F22" i="2"/>
  <c r="G18" i="2"/>
  <c r="G19" i="2" s="1"/>
  <c r="G21" i="2" s="1"/>
  <c r="G22" i="2" s="1"/>
  <c r="G23" i="2" s="1"/>
  <c r="F18" i="2"/>
  <c r="F19" i="2" s="1"/>
  <c r="F23" i="2" s="1"/>
  <c r="E18" i="2"/>
  <c r="E19" i="2" s="1"/>
  <c r="D18" i="2"/>
  <c r="D19" i="2" s="1"/>
  <c r="H17" i="2"/>
  <c r="H18" i="2" s="1"/>
  <c r="H19" i="2" s="1"/>
  <c r="F24" i="3" l="1"/>
  <c r="F25" i="3" s="1"/>
  <c r="H10" i="3"/>
  <c r="I10" i="3" s="1"/>
  <c r="G24" i="3"/>
  <c r="G25" i="3" s="1"/>
  <c r="E24" i="3"/>
  <c r="E25" i="3" s="1"/>
  <c r="I22" i="3"/>
  <c r="D24" i="3"/>
  <c r="H21" i="3"/>
  <c r="F28" i="2"/>
  <c r="F32" i="2" s="1"/>
  <c r="H31" i="2"/>
  <c r="G28" i="2"/>
  <c r="G32" i="2" s="1"/>
  <c r="D21" i="2"/>
  <c r="E21" i="2"/>
  <c r="E22" i="2" s="1"/>
  <c r="E23" i="2" s="1"/>
  <c r="G27" i="1"/>
  <c r="D25" i="3" l="1"/>
  <c r="H25" i="3" s="1"/>
  <c r="I25" i="3" s="1"/>
  <c r="H24" i="3"/>
  <c r="E26" i="2"/>
  <c r="E27" i="2" s="1"/>
  <c r="E28" i="2" s="1"/>
  <c r="E32" i="2" s="1"/>
  <c r="D22" i="2"/>
  <c r="D23" i="2" s="1"/>
  <c r="H21" i="2"/>
  <c r="H22" i="2" s="1"/>
  <c r="H23" i="2" s="1"/>
  <c r="H30" i="1"/>
  <c r="D26" i="2" l="1"/>
  <c r="F31" i="1"/>
  <c r="E31" i="1"/>
  <c r="D31" i="1"/>
  <c r="G31" i="1"/>
  <c r="D27" i="2" l="1"/>
  <c r="D28" i="2" s="1"/>
  <c r="D32" i="2" s="1"/>
  <c r="H26" i="2"/>
  <c r="H27" i="2" s="1"/>
  <c r="H28" i="2" s="1"/>
  <c r="H32" i="2" s="1"/>
  <c r="H31" i="1"/>
  <c r="F18" i="1" l="1"/>
  <c r="E18" i="1"/>
  <c r="D18" i="1"/>
  <c r="F27" i="1" l="1"/>
  <c r="H25" i="1"/>
  <c r="F22" i="1"/>
  <c r="G18" i="1"/>
  <c r="G19" i="1" s="1"/>
  <c r="F19" i="1"/>
  <c r="E19" i="1"/>
  <c r="E21" i="1" s="1"/>
  <c r="D19" i="1"/>
  <c r="D21" i="1" s="1"/>
  <c r="H17" i="1"/>
  <c r="H21" i="1" l="1"/>
  <c r="H18" i="1"/>
  <c r="H19" i="1" s="1"/>
  <c r="F23" i="1"/>
  <c r="F28" i="1" s="1"/>
  <c r="F32" i="1" s="1"/>
  <c r="G21" i="1"/>
  <c r="G22" i="1" s="1"/>
  <c r="G23" i="1" s="1"/>
  <c r="G28" i="1" s="1"/>
  <c r="G32" i="1" s="1"/>
  <c r="D22" i="1"/>
  <c r="D23" i="1" s="1"/>
  <c r="E22" i="1"/>
  <c r="E23" i="1" s="1"/>
  <c r="D26" i="1" l="1"/>
  <c r="E26" i="1"/>
  <c r="E27" i="1" s="1"/>
  <c r="E28" i="1" s="1"/>
  <c r="E32" i="1" s="1"/>
  <c r="G33" i="1"/>
  <c r="G34" i="1" s="1"/>
  <c r="H22" i="1"/>
  <c r="H23" i="1" s="1"/>
  <c r="G35" i="1" l="1"/>
  <c r="G36" i="1" s="1"/>
  <c r="E33" i="1"/>
  <c r="E34" i="1" s="1"/>
  <c r="H26" i="1"/>
  <c r="H27" i="1" s="1"/>
  <c r="H28" i="1" s="1"/>
  <c r="H32" i="1" s="1"/>
  <c r="D27" i="1"/>
  <c r="D28" i="1" s="1"/>
  <c r="D32" i="1" s="1"/>
  <c r="F33" i="1"/>
  <c r="F34" i="1" s="1"/>
  <c r="E35" i="1" l="1"/>
  <c r="E36" i="1" s="1"/>
  <c r="H33" i="1"/>
  <c r="H34" i="1" s="1"/>
  <c r="D33" i="1"/>
  <c r="D34" i="1" s="1"/>
  <c r="F35" i="1"/>
  <c r="F36" i="1" s="1"/>
  <c r="D35" i="1" l="1"/>
  <c r="D36" i="1" s="1"/>
  <c r="H35" i="1"/>
  <c r="H36" i="1" s="1"/>
</calcChain>
</file>

<file path=xl/sharedStrings.xml><?xml version="1.0" encoding="utf-8"?>
<sst xmlns="http://schemas.openxmlformats.org/spreadsheetml/2006/main" count="125" uniqueCount="80">
  <si>
    <t>Стройка:</t>
  </si>
  <si>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</si>
  <si>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</si>
  <si>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</si>
  <si>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</si>
  <si>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</si>
  <si>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</si>
  <si>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 xml:space="preserve">прочих </t>
  </si>
  <si>
    <t>Глава 2. Основные объекты строительства</t>
  </si>
  <si>
    <t>Итого по Главе 2:</t>
  </si>
  <si>
    <t>ИТОГО ПО ГЛАВАМ 1,2,3</t>
  </si>
  <si>
    <t xml:space="preserve">Глава 8. Временные здания и сооружения </t>
  </si>
  <si>
    <t>Методика от 19 июня 2020 г. № 332/пр прил.1 п.39.2</t>
  </si>
  <si>
    <t>Временные здания и сооружения 2.5%</t>
  </si>
  <si>
    <t>Итого по главе 8</t>
  </si>
  <si>
    <t>ИТОГО по главам 1-8</t>
  </si>
  <si>
    <t>Глава 9. Прочие работы и затраты</t>
  </si>
  <si>
    <t xml:space="preserve">ГСН 81-05-02-2007 </t>
  </si>
  <si>
    <t>Зимнее удорожание 0,756%</t>
  </si>
  <si>
    <t>Итого по главе 9</t>
  </si>
  <si>
    <t>ИТОГО по главам 1-9</t>
  </si>
  <si>
    <t>Непредвиденные затраты - 3,0%</t>
  </si>
  <si>
    <t>Итого с непредвиденными затратами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</si>
  <si>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</si>
  <si>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</si>
  <si>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</si>
  <si>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</si>
  <si>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
Сметчик _________________________________ Петрова В.В. </t>
  </si>
  <si>
    <t xml:space="preserve"> Начальник отдела капитального строительства___________ Берковский В.В.</t>
  </si>
  <si>
    <t>ЛС02-01-01</t>
  </si>
  <si>
    <t>оборудования</t>
  </si>
  <si>
    <t>Пусконаладочные работы.</t>
  </si>
  <si>
    <t>ЛС09-01-01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</si>
  <si>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</si>
  <si>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</t>
  </si>
  <si>
    <t>ИТОГО по главам 1-12</t>
  </si>
  <si>
    <t>"Утверждаю"</t>
  </si>
  <si>
    <t>Генеральный директор АО «Западная энергетическая компания»</t>
  </si>
  <si>
    <t>_____________________________________ /Ретиков М.Т./</t>
  </si>
  <si>
    <t>Составлен в ценах на 4 квартал 2023 года</t>
  </si>
  <si>
    <t xml:space="preserve">Проектные работы </t>
  </si>
  <si>
    <t>смета на проектные раоты №1</t>
  </si>
  <si>
    <t>Составлен в ценах  на 01.01.2000 г</t>
  </si>
  <si>
    <t>Сметная стоимость, тыс. руб.</t>
  </si>
  <si>
    <t>Общая сметная стоимость, тыс. руб.</t>
  </si>
  <si>
    <t xml:space="preserve">Строительно-монтажные работы КЛ-10 кВ. </t>
  </si>
  <si>
    <t>Реконструкция КЛ-10 кВ ТП 996-997 1 секция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</si>
  <si>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</si>
  <si>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</si>
  <si>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</si>
  <si>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</si>
  <si>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</si>
  <si>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</si>
  <si>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</si>
  <si>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</si>
  <si>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</si>
  <si>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</si>
  <si>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</si>
  <si>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</si>
  <si>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</si>
  <si>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</si>
  <si>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</si>
  <si>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</si>
  <si>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</si>
  <si>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</si>
  <si>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</si>
  <si>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</si>
  <si>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</si>
  <si>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</si>
  <si>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</si>
  <si>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</si>
  <si>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</si>
  <si>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</si>
  <si>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</si>
  <si>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</si>
  <si>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</si>
  <si>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</si>
  <si>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</si>
  <si>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З=Ф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+Ф</t>
    </r>
    <r>
      <rPr>
        <sz val="9"/>
        <rFont val="Times New Roman"/>
        <family val="1"/>
        <charset val="204"/>
      </rPr>
      <t>2024+Ф2026</t>
    </r>
  </si>
  <si>
    <r>
      <t>Ф</t>
    </r>
    <r>
      <rPr>
        <sz val="9"/>
        <rFont val="Times New Roman"/>
        <family val="1"/>
        <charset val="204"/>
      </rPr>
      <t>2026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)/100*(Кдеф2025/2024)/100*(Кдеф2026/2025)/100))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</si>
</sst>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9" fillId="0" borderId="0" applyFont="0" applyFill="0" applyBorder="0" applyAlignment="0" applyProtection="0"/>
    <xf numFmtId="0" fontId="1" fillId="0" borderId="0"/>
  </cellStyleXfs>
  <cellXfs count="97"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7" fillId="0" borderId="1" xfId="0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9" fontId="6" fillId="2" borderId="5" xfId="0" applyNumberFormat="1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left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 wrapText="1"/>
    </xf>
    <xf numFmtId="166" fontId="11" fillId="0" borderId="2" xfId="3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top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5" xfId="3" xr:uid="{6D6C3754-F487-467E-B318-852472882361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zoomScaleNormal="100" workbookViewId="0">
      <selection activeCell="H31" sqref="H31"/>
    </sheetView>
  </sheetViews>
  <sheetFormatPr defaultRowHeight="12.75" x14ac:dyDescent="0.2"/>
  <cols>
    <col min="1" max="1" width="4.140625" style="3" customWidth="1"/>
    <col min="2" max="2" width="17.7109375" style="5" customWidth="1"/>
    <col min="3" max="3" width="60.7109375" style="6" customWidth="1"/>
    <col min="4" max="4" width="14.5703125" style="7" customWidth="1"/>
    <col min="5" max="5" width="14" style="7" customWidth="1"/>
    <col min="6" max="6" width="14.5703125" style="7" customWidth="1"/>
    <col min="7" max="7" width="13.42578125" style="7" customWidth="1"/>
    <col min="8" max="8" width="15.5703125" style="7" customWidth="1"/>
    <col min="9" max="16384" width="9.140625" style="4"/>
  </cols>
  <sheetData>
    <row r="1" spans="1:8" ht="16.5" customHeight="1" x14ac:dyDescent="0.2">
      <c r="B1" s="66"/>
      <c r="C1" s="67"/>
      <c r="D1" s="66" t="s">
        <v>36</v>
      </c>
      <c r="E1" s="66"/>
      <c r="F1" s="66"/>
      <c r="G1" s="66"/>
      <c r="H1" s="66"/>
    </row>
    <row r="2" spans="1:8" ht="16.5" customHeight="1" x14ac:dyDescent="0.2">
      <c r="B2" s="68"/>
      <c r="C2" s="69"/>
      <c r="D2" s="68" t="s">
        <v>37</v>
      </c>
      <c r="E2" s="68"/>
      <c r="F2" s="68"/>
      <c r="G2" s="68"/>
      <c r="H2" s="68"/>
    </row>
    <row r="3" spans="1:8" ht="16.5" customHeight="1" x14ac:dyDescent="0.2">
      <c r="B3" s="68"/>
      <c r="C3" s="69"/>
      <c r="D3" s="69" t="s">
        <v>38</v>
      </c>
      <c r="E3" s="69"/>
      <c r="F3" s="69"/>
      <c r="G3" s="69"/>
      <c r="H3" s="69"/>
    </row>
    <row r="4" spans="1:8" ht="16.5" customHeight="1" x14ac:dyDescent="0.2"/>
    <row r="5" spans="1:8" ht="17.25" customHeight="1" x14ac:dyDescent="0.2">
      <c r="B5" s="8" t="s">
        <v>0</v>
      </c>
      <c r="C5" s="70" t="s">
        <v>46</v>
      </c>
      <c r="D5" s="70"/>
      <c r="E5" s="70"/>
      <c r="F5" s="70"/>
      <c r="G5" s="70"/>
      <c r="H5" s="70"/>
    </row>
    <row r="6" spans="1:8" ht="15" customHeight="1" x14ac:dyDescent="0.2"/>
    <row r="7" spans="1:8" ht="15" customHeight="1" x14ac:dyDescent="0.2">
      <c r="A7" s="62"/>
      <c r="B7" s="62"/>
      <c r="C7" s="63" t="s">
        <v>1</v>
      </c>
      <c r="D7" s="63"/>
      <c r="E7" s="63"/>
      <c r="F7" s="63"/>
      <c r="G7" s="63"/>
      <c r="H7" s="9"/>
    </row>
    <row r="8" spans="1:8" ht="17.25" customHeight="1" x14ac:dyDescent="0.2">
      <c r="B8" s="64" t="s">
        <v>46</v>
      </c>
      <c r="C8" s="64"/>
      <c r="D8" s="64"/>
      <c r="E8" s="64"/>
      <c r="F8" s="64"/>
      <c r="G8" s="64"/>
      <c r="H8" s="64"/>
    </row>
    <row r="9" spans="1:8" ht="15.75" customHeight="1" x14ac:dyDescent="0.2">
      <c r="B9" s="3"/>
      <c r="C9" s="65"/>
      <c r="D9" s="65"/>
      <c r="E9" s="65"/>
      <c r="F9" s="65"/>
      <c r="G9" s="65"/>
      <c r="H9" s="9"/>
    </row>
    <row r="10" spans="1:8" ht="15.75" customHeight="1" x14ac:dyDescent="0.2">
      <c r="A10" s="71" t="s">
        <v>39</v>
      </c>
      <c r="B10" s="71"/>
      <c r="C10" s="71"/>
      <c r="D10" s="71"/>
      <c r="E10" s="71"/>
      <c r="F10" s="71"/>
      <c r="G10" s="71"/>
      <c r="H10" s="71"/>
    </row>
    <row r="11" spans="1:8" ht="15" customHeight="1" x14ac:dyDescent="0.2">
      <c r="A11" s="77" t="s">
        <v>2</v>
      </c>
      <c r="B11" s="78" t="s">
        <v>3</v>
      </c>
      <c r="C11" s="77" t="s">
        <v>4</v>
      </c>
      <c r="D11" s="79" t="s">
        <v>43</v>
      </c>
      <c r="E11" s="79"/>
      <c r="F11" s="79"/>
      <c r="G11" s="79"/>
      <c r="H11" s="77" t="s">
        <v>44</v>
      </c>
    </row>
    <row r="12" spans="1:8" x14ac:dyDescent="0.2">
      <c r="A12" s="77"/>
      <c r="B12" s="78"/>
      <c r="C12" s="77"/>
      <c r="D12" s="77" t="s">
        <v>5</v>
      </c>
      <c r="E12" s="77" t="s">
        <v>6</v>
      </c>
      <c r="F12" s="77" t="s">
        <v>30</v>
      </c>
      <c r="G12" s="77" t="s">
        <v>7</v>
      </c>
      <c r="H12" s="77"/>
    </row>
    <row r="13" spans="1:8" ht="12" customHeight="1" x14ac:dyDescent="0.2">
      <c r="A13" s="77"/>
      <c r="B13" s="78"/>
      <c r="C13" s="77"/>
      <c r="D13" s="77"/>
      <c r="E13" s="77"/>
      <c r="F13" s="77"/>
      <c r="G13" s="77"/>
      <c r="H13" s="77"/>
    </row>
    <row r="14" spans="1:8" ht="0.75" customHeight="1" x14ac:dyDescent="0.2">
      <c r="A14" s="77"/>
      <c r="B14" s="78"/>
      <c r="C14" s="77"/>
      <c r="D14" s="77"/>
      <c r="E14" s="77"/>
      <c r="F14" s="77"/>
      <c r="G14" s="77"/>
      <c r="H14" s="77"/>
    </row>
    <row r="15" spans="1:8" ht="13.5" customHeight="1" x14ac:dyDescent="0.2">
      <c r="A15" s="10">
        <v>1</v>
      </c>
      <c r="B15" s="11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</row>
    <row r="16" spans="1:8" ht="18" customHeight="1" x14ac:dyDescent="0.2">
      <c r="A16" s="10"/>
      <c r="B16" s="72" t="s">
        <v>8</v>
      </c>
      <c r="C16" s="73"/>
      <c r="D16" s="12"/>
      <c r="E16" s="12"/>
      <c r="F16" s="12"/>
      <c r="G16" s="12"/>
      <c r="H16" s="12"/>
    </row>
    <row r="17" spans="1:8" ht="18" customHeight="1" x14ac:dyDescent="0.2">
      <c r="A17" s="10">
        <v>1</v>
      </c>
      <c r="B17" s="13" t="s">
        <v>29</v>
      </c>
      <c r="C17" s="14" t="s">
        <v>45</v>
      </c>
      <c r="D17" s="15">
        <v>66.427660000000003</v>
      </c>
      <c r="E17" s="15">
        <v>727.47712999999999</v>
      </c>
      <c r="F17" s="15">
        <v>0</v>
      </c>
      <c r="G17" s="15">
        <v>0</v>
      </c>
      <c r="H17" s="12">
        <f t="shared" ref="H17" si="0">D17+E17+F17+G17</f>
        <v>793.90479000000005</v>
      </c>
    </row>
    <row r="18" spans="1:8" ht="18" customHeight="1" x14ac:dyDescent="0.2">
      <c r="A18" s="10"/>
      <c r="B18" s="16"/>
      <c r="C18" s="17" t="s">
        <v>9</v>
      </c>
      <c r="D18" s="18">
        <f>SUM(D17:D17)</f>
        <v>66.427660000000003</v>
      </c>
      <c r="E18" s="18">
        <f>SUM(E17:E17)</f>
        <v>727.47712999999999</v>
      </c>
      <c r="F18" s="18">
        <f>SUM(F17:F17)</f>
        <v>0</v>
      </c>
      <c r="G18" s="19">
        <f>SUM(G17:G17)</f>
        <v>0</v>
      </c>
      <c r="H18" s="20">
        <f>SUM(H17:H17)</f>
        <v>793.90479000000005</v>
      </c>
    </row>
    <row r="19" spans="1:8" ht="18" customHeight="1" x14ac:dyDescent="0.2">
      <c r="A19" s="21"/>
      <c r="B19" s="16"/>
      <c r="C19" s="22" t="s">
        <v>10</v>
      </c>
      <c r="D19" s="20">
        <f>D18</f>
        <v>66.427660000000003</v>
      </c>
      <c r="E19" s="20">
        <f>E18</f>
        <v>727.47712999999999</v>
      </c>
      <c r="F19" s="20">
        <f>F18</f>
        <v>0</v>
      </c>
      <c r="G19" s="20">
        <f>G18</f>
        <v>0</v>
      </c>
      <c r="H19" s="20">
        <f>H18</f>
        <v>793.90479000000005</v>
      </c>
    </row>
    <row r="20" spans="1:8" ht="16.5" customHeight="1" x14ac:dyDescent="0.2">
      <c r="A20" s="10"/>
      <c r="B20" s="23"/>
      <c r="C20" s="24" t="s">
        <v>11</v>
      </c>
      <c r="D20" s="12"/>
      <c r="E20" s="12"/>
      <c r="F20" s="12"/>
      <c r="G20" s="12"/>
      <c r="H20" s="12"/>
    </row>
    <row r="21" spans="1:8" ht="33" customHeight="1" x14ac:dyDescent="0.2">
      <c r="A21" s="10">
        <v>2</v>
      </c>
      <c r="B21" s="1" t="s">
        <v>12</v>
      </c>
      <c r="C21" s="25" t="s">
        <v>13</v>
      </c>
      <c r="D21" s="15">
        <f>D19*0.025</f>
        <v>1.6606915000000002</v>
      </c>
      <c r="E21" s="15">
        <f>E19*0.025</f>
        <v>18.186928250000001</v>
      </c>
      <c r="F21" s="15">
        <v>0</v>
      </c>
      <c r="G21" s="15">
        <f>G19*0.039</f>
        <v>0</v>
      </c>
      <c r="H21" s="15">
        <f>SUM(D21:G21)</f>
        <v>19.84761975</v>
      </c>
    </row>
    <row r="22" spans="1:8" ht="17.25" customHeight="1" x14ac:dyDescent="0.2">
      <c r="A22" s="10"/>
      <c r="B22" s="13"/>
      <c r="C22" s="26" t="s">
        <v>14</v>
      </c>
      <c r="D22" s="12">
        <f>D21</f>
        <v>1.6606915000000002</v>
      </c>
      <c r="E22" s="12">
        <f>E21</f>
        <v>18.186928250000001</v>
      </c>
      <c r="F22" s="12">
        <f>F21</f>
        <v>0</v>
      </c>
      <c r="G22" s="12">
        <f>G21</f>
        <v>0</v>
      </c>
      <c r="H22" s="12">
        <f>H21</f>
        <v>19.84761975</v>
      </c>
    </row>
    <row r="23" spans="1:8" ht="17.25" customHeight="1" x14ac:dyDescent="0.2">
      <c r="A23" s="10"/>
      <c r="B23" s="13"/>
      <c r="C23" s="26" t="s">
        <v>15</v>
      </c>
      <c r="D23" s="12">
        <f>D19+D22</f>
        <v>68.088351500000002</v>
      </c>
      <c r="E23" s="12">
        <f>E19+E22</f>
        <v>745.66405825000004</v>
      </c>
      <c r="F23" s="12">
        <f>F19+F22</f>
        <v>0</v>
      </c>
      <c r="G23" s="12">
        <f>G19+G22</f>
        <v>0</v>
      </c>
      <c r="H23" s="12">
        <f>H19+H22</f>
        <v>813.75240975000008</v>
      </c>
    </row>
    <row r="24" spans="1:8" ht="17.25" customHeight="1" x14ac:dyDescent="0.2">
      <c r="A24" s="10"/>
      <c r="B24" s="13"/>
      <c r="C24" s="24" t="s">
        <v>16</v>
      </c>
      <c r="D24" s="15"/>
      <c r="E24" s="15"/>
      <c r="F24" s="15"/>
      <c r="G24" s="15"/>
      <c r="H24" s="15"/>
    </row>
    <row r="25" spans="1:8" ht="17.25" customHeight="1" x14ac:dyDescent="0.2">
      <c r="A25" s="10">
        <v>3</v>
      </c>
      <c r="B25" s="16" t="s">
        <v>32</v>
      </c>
      <c r="C25" s="14" t="s">
        <v>31</v>
      </c>
      <c r="D25" s="27">
        <v>0</v>
      </c>
      <c r="E25" s="27">
        <v>0</v>
      </c>
      <c r="F25" s="27">
        <v>0</v>
      </c>
      <c r="G25" s="28">
        <v>39.78342</v>
      </c>
      <c r="H25" s="20">
        <f>G25</f>
        <v>39.78342</v>
      </c>
    </row>
    <row r="26" spans="1:8" ht="17.25" customHeight="1" x14ac:dyDescent="0.2">
      <c r="A26" s="10">
        <v>4</v>
      </c>
      <c r="B26" s="1" t="s">
        <v>17</v>
      </c>
      <c r="C26" s="29" t="s">
        <v>18</v>
      </c>
      <c r="D26" s="15">
        <f>D23*0.00756</f>
        <v>0.51474793734000002</v>
      </c>
      <c r="E26" s="15">
        <f>E23*0.00756</f>
        <v>5.6372202803700002</v>
      </c>
      <c r="F26" s="15">
        <v>0</v>
      </c>
      <c r="G26" s="15">
        <v>0</v>
      </c>
      <c r="H26" s="12">
        <f>D26+E26</f>
        <v>6.1519682177100004</v>
      </c>
    </row>
    <row r="27" spans="1:8" ht="17.25" customHeight="1" x14ac:dyDescent="0.2">
      <c r="A27" s="10"/>
      <c r="B27" s="13"/>
      <c r="C27" s="26" t="s">
        <v>19</v>
      </c>
      <c r="D27" s="12">
        <f>SUM(D25:D26)</f>
        <v>0.51474793734000002</v>
      </c>
      <c r="E27" s="12">
        <f>SUM(E25:E26)</f>
        <v>5.6372202803700002</v>
      </c>
      <c r="F27" s="12">
        <f>SUM(F25:F26)</f>
        <v>0</v>
      </c>
      <c r="G27" s="12">
        <f>SUM(G25:G26)</f>
        <v>39.78342</v>
      </c>
      <c r="H27" s="12">
        <f>SUM(H25:H26)</f>
        <v>45.935388217709999</v>
      </c>
    </row>
    <row r="28" spans="1:8" ht="17.25" customHeight="1" x14ac:dyDescent="0.2">
      <c r="A28" s="10"/>
      <c r="B28" s="30"/>
      <c r="C28" s="26" t="s">
        <v>20</v>
      </c>
      <c r="D28" s="12">
        <f>D23+D27</f>
        <v>68.603099437340006</v>
      </c>
      <c r="E28" s="12">
        <f>E23+E27</f>
        <v>751.30127853037004</v>
      </c>
      <c r="F28" s="12">
        <f>F23+F27</f>
        <v>0</v>
      </c>
      <c r="G28" s="12">
        <f>G23+G27</f>
        <v>39.78342</v>
      </c>
      <c r="H28" s="12">
        <f>H23+H27</f>
        <v>859.68779796771014</v>
      </c>
    </row>
    <row r="29" spans="1:8" ht="101.25" customHeight="1" x14ac:dyDescent="0.2">
      <c r="A29" s="10"/>
      <c r="B29" s="16"/>
      <c r="C29" s="2" t="s">
        <v>33</v>
      </c>
      <c r="D29" s="27"/>
      <c r="E29" s="27"/>
      <c r="F29" s="27"/>
      <c r="G29" s="27"/>
      <c r="H29" s="27"/>
    </row>
    <row r="30" spans="1:8" ht="27" customHeight="1" x14ac:dyDescent="0.2">
      <c r="A30" s="10">
        <v>5</v>
      </c>
      <c r="B30" s="13" t="s">
        <v>41</v>
      </c>
      <c r="C30" s="31" t="s">
        <v>40</v>
      </c>
      <c r="D30" s="27">
        <v>0</v>
      </c>
      <c r="E30" s="27">
        <v>0</v>
      </c>
      <c r="F30" s="27">
        <v>0</v>
      </c>
      <c r="G30" s="27">
        <v>101.16981</v>
      </c>
      <c r="H30" s="27">
        <f>SUM(D30:G30)</f>
        <v>101.16981</v>
      </c>
    </row>
    <row r="31" spans="1:8" ht="15.75" customHeight="1" x14ac:dyDescent="0.2">
      <c r="A31" s="10"/>
      <c r="B31" s="16"/>
      <c r="C31" s="22" t="s">
        <v>34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101.16981</v>
      </c>
      <c r="H31" s="20">
        <f>SUM(D31:G31)</f>
        <v>101.16981</v>
      </c>
    </row>
    <row r="32" spans="1:8" ht="15.75" customHeight="1" x14ac:dyDescent="0.2">
      <c r="A32" s="10"/>
      <c r="B32" s="30"/>
      <c r="C32" s="26" t="s">
        <v>35</v>
      </c>
      <c r="D32" s="12">
        <f>D28+D31</f>
        <v>68.603099437340006</v>
      </c>
      <c r="E32" s="12">
        <f>E28+E31</f>
        <v>751.30127853037004</v>
      </c>
      <c r="F32" s="12">
        <f>F28+F31</f>
        <v>0</v>
      </c>
      <c r="G32" s="12">
        <f>G28+G31</f>
        <v>140.95322999999999</v>
      </c>
      <c r="H32" s="12">
        <f>H28+H31</f>
        <v>960.85760796771012</v>
      </c>
    </row>
    <row r="33" spans="1:8" ht="15.75" customHeight="1" x14ac:dyDescent="0.2">
      <c r="A33" s="10">
        <v>6</v>
      </c>
      <c r="B33" s="13"/>
      <c r="C33" s="32" t="s">
        <v>21</v>
      </c>
      <c r="D33" s="12">
        <f>D32*0.03</f>
        <v>2.0580929831202002</v>
      </c>
      <c r="E33" s="12">
        <f>E32*0.03</f>
        <v>22.539038355911099</v>
      </c>
      <c r="F33" s="12">
        <f t="shared" ref="F33" si="1">F32*0.03</f>
        <v>0</v>
      </c>
      <c r="G33" s="12">
        <f>G32*0.03</f>
        <v>4.2285968999999994</v>
      </c>
      <c r="H33" s="12">
        <f>H32*0.03</f>
        <v>28.825728239031303</v>
      </c>
    </row>
    <row r="34" spans="1:8" ht="15.75" customHeight="1" x14ac:dyDescent="0.2">
      <c r="A34" s="33"/>
      <c r="B34" s="34"/>
      <c r="C34" s="35" t="s">
        <v>22</v>
      </c>
      <c r="D34" s="36">
        <f>SUM(D32:D33)</f>
        <v>70.66119242046021</v>
      </c>
      <c r="E34" s="36">
        <f>SUM(E32:E33)</f>
        <v>773.84031688628113</v>
      </c>
      <c r="F34" s="36">
        <f>SUM(F32:F33)</f>
        <v>0</v>
      </c>
      <c r="G34" s="36">
        <f>SUM(G32:G33)</f>
        <v>145.18182689999998</v>
      </c>
      <c r="H34" s="36">
        <f>SUM(H32:H33)</f>
        <v>989.68333620674139</v>
      </c>
    </row>
    <row r="35" spans="1:8" ht="15.75" customHeight="1" x14ac:dyDescent="0.2">
      <c r="A35" s="33"/>
      <c r="B35" s="34"/>
      <c r="C35" s="35" t="s">
        <v>23</v>
      </c>
      <c r="D35" s="36">
        <f>D34*0.2</f>
        <v>14.132238484092042</v>
      </c>
      <c r="E35" s="36">
        <f>E34*0.2</f>
        <v>154.76806337725623</v>
      </c>
      <c r="F35" s="36">
        <f>F34*0.2</f>
        <v>0</v>
      </c>
      <c r="G35" s="36">
        <f>G34*0.2</f>
        <v>29.036365379999996</v>
      </c>
      <c r="H35" s="36">
        <f>H34*0.2</f>
        <v>197.93666724134829</v>
      </c>
    </row>
    <row r="36" spans="1:8" ht="15.75" customHeight="1" x14ac:dyDescent="0.2">
      <c r="A36" s="33"/>
      <c r="B36" s="37"/>
      <c r="C36" s="38" t="s">
        <v>24</v>
      </c>
      <c r="D36" s="39">
        <f>D34+D35</f>
        <v>84.793430904552253</v>
      </c>
      <c r="E36" s="39">
        <f>E34+E35</f>
        <v>928.60838026353736</v>
      </c>
      <c r="F36" s="39">
        <f>F34+F35</f>
        <v>0</v>
      </c>
      <c r="G36" s="39">
        <f>G34+G35</f>
        <v>174.21819227999998</v>
      </c>
      <c r="H36" s="39">
        <f>H34+H35</f>
        <v>1187.6200034480896</v>
      </c>
    </row>
    <row r="37" spans="1:8" ht="15.75" customHeight="1" x14ac:dyDescent="0.2">
      <c r="E37" s="40"/>
    </row>
    <row r="38" spans="1:8" ht="20.25" customHeight="1" x14ac:dyDescent="0.2"/>
    <row r="39" spans="1:8" x14ac:dyDescent="0.2">
      <c r="B39" s="41" t="s">
        <v>25</v>
      </c>
      <c r="C39" s="42"/>
      <c r="D39" s="42" t="s">
        <v>26</v>
      </c>
      <c r="E39" s="4"/>
    </row>
    <row r="40" spans="1:8" x14ac:dyDescent="0.2">
      <c r="B40" s="74" t="s">
        <v>27</v>
      </c>
      <c r="C40" s="75"/>
      <c r="D40" s="68" t="s">
        <v>28</v>
      </c>
      <c r="E40" s="76"/>
      <c r="F40" s="76"/>
      <c r="G40" s="76"/>
      <c r="H40" s="76"/>
    </row>
    <row r="41" spans="1:8" x14ac:dyDescent="0.2">
      <c r="B41" s="75"/>
      <c r="C41" s="75"/>
      <c r="D41" s="76"/>
      <c r="E41" s="76"/>
      <c r="F41" s="76"/>
      <c r="G41" s="76"/>
      <c r="H41" s="76"/>
    </row>
  </sheetData>
  <mergeCells count="24">
    <mergeCell ref="A10:H10"/>
    <mergeCell ref="B16:C16"/>
    <mergeCell ref="B40:C41"/>
    <mergeCell ref="D40:H41"/>
    <mergeCell ref="A11:A14"/>
    <mergeCell ref="B11:B14"/>
    <mergeCell ref="C11:C14"/>
    <mergeCell ref="D11:G11"/>
    <mergeCell ref="H11:H14"/>
    <mergeCell ref="D12:D14"/>
    <mergeCell ref="E12:E14"/>
    <mergeCell ref="F12:F14"/>
    <mergeCell ref="G12:G14"/>
    <mergeCell ref="A7:B7"/>
    <mergeCell ref="C7:G7"/>
    <mergeCell ref="B8:H8"/>
    <mergeCell ref="C9:G9"/>
    <mergeCell ref="B1:C1"/>
    <mergeCell ref="B2:C2"/>
    <mergeCell ref="B3:C3"/>
    <mergeCell ref="D3:H3"/>
    <mergeCell ref="C5:H5"/>
    <mergeCell ref="D1:H1"/>
    <mergeCell ref="D2:H2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EE130-B855-43AC-8830-958CE5238499}">
  <dimension ref="A1:H37"/>
  <sheetViews>
    <sheetView zoomScale="90" zoomScaleNormal="90" workbookViewId="0">
      <selection activeCell="D32" sqref="D32:H32"/>
    </sheetView>
  </sheetViews>
  <sheetFormatPr defaultRowHeight="12.75" x14ac:dyDescent="0.2"/>
  <cols>
    <col min="1" max="1" width="4.140625" style="3" customWidth="1"/>
    <col min="2" max="2" width="17.7109375" style="5" customWidth="1"/>
    <col min="3" max="3" width="60.7109375" style="6" customWidth="1"/>
    <col min="4" max="4" width="14.5703125" style="7" customWidth="1"/>
    <col min="5" max="5" width="14" style="7" customWidth="1"/>
    <col min="6" max="6" width="14.5703125" style="7" customWidth="1"/>
    <col min="7" max="7" width="13.42578125" style="7" customWidth="1"/>
    <col min="8" max="8" width="15.5703125" style="7" customWidth="1"/>
    <col min="9" max="16384" width="9.140625" style="4"/>
  </cols>
  <sheetData>
    <row r="1" spans="1:8" ht="16.5" customHeight="1" x14ac:dyDescent="0.2">
      <c r="B1" s="66"/>
      <c r="C1" s="67"/>
      <c r="D1" s="66" t="s">
        <v>36</v>
      </c>
      <c r="E1" s="66"/>
      <c r="F1" s="66"/>
      <c r="G1" s="66"/>
      <c r="H1" s="66"/>
    </row>
    <row r="2" spans="1:8" ht="16.5" customHeight="1" x14ac:dyDescent="0.2">
      <c r="B2" s="68"/>
      <c r="C2" s="69"/>
      <c r="D2" s="68" t="s">
        <v>37</v>
      </c>
      <c r="E2" s="68"/>
      <c r="F2" s="68"/>
      <c r="G2" s="68"/>
      <c r="H2" s="68"/>
    </row>
    <row r="3" spans="1:8" ht="16.5" customHeight="1" x14ac:dyDescent="0.2">
      <c r="B3" s="68"/>
      <c r="C3" s="69"/>
      <c r="D3" s="69" t="s">
        <v>38</v>
      </c>
      <c r="E3" s="69"/>
      <c r="F3" s="69"/>
      <c r="G3" s="69"/>
      <c r="H3" s="69"/>
    </row>
    <row r="4" spans="1:8" ht="16.5" customHeight="1" x14ac:dyDescent="0.2"/>
    <row r="5" spans="1:8" ht="16.5" customHeight="1" x14ac:dyDescent="0.2">
      <c r="B5" s="8" t="s">
        <v>0</v>
      </c>
      <c r="C5" s="70" t="s">
        <v>46</v>
      </c>
      <c r="D5" s="70"/>
      <c r="E5" s="70"/>
      <c r="F5" s="70"/>
      <c r="G5" s="70"/>
      <c r="H5" s="70"/>
    </row>
    <row r="6" spans="1:8" ht="16.5" customHeight="1" x14ac:dyDescent="0.2"/>
    <row r="7" spans="1:8" ht="16.5" customHeight="1" x14ac:dyDescent="0.2">
      <c r="A7" s="62"/>
      <c r="B7" s="62"/>
      <c r="C7" s="63" t="s">
        <v>1</v>
      </c>
      <c r="D7" s="63"/>
      <c r="E7" s="63"/>
      <c r="F7" s="63"/>
      <c r="G7" s="63"/>
      <c r="H7" s="9"/>
    </row>
    <row r="8" spans="1:8" ht="16.5" customHeight="1" x14ac:dyDescent="0.2">
      <c r="B8" s="64" t="s">
        <v>46</v>
      </c>
      <c r="C8" s="64"/>
      <c r="D8" s="64"/>
      <c r="E8" s="64"/>
      <c r="F8" s="64"/>
      <c r="G8" s="64"/>
      <c r="H8" s="64"/>
    </row>
    <row r="9" spans="1:8" ht="16.5" customHeight="1" x14ac:dyDescent="0.2">
      <c r="B9" s="3"/>
      <c r="C9" s="65"/>
      <c r="D9" s="65"/>
      <c r="E9" s="65"/>
      <c r="F9" s="65"/>
      <c r="G9" s="65"/>
      <c r="H9" s="9"/>
    </row>
    <row r="10" spans="1:8" ht="15" customHeight="1" x14ac:dyDescent="0.2">
      <c r="A10" s="80" t="s">
        <v>42</v>
      </c>
      <c r="B10" s="80"/>
      <c r="C10" s="80"/>
      <c r="D10" s="80"/>
      <c r="E10" s="80"/>
      <c r="F10" s="80"/>
      <c r="G10" s="80"/>
      <c r="H10" s="80"/>
    </row>
    <row r="11" spans="1:8" ht="17.25" customHeight="1" x14ac:dyDescent="0.2">
      <c r="A11" s="77" t="s">
        <v>2</v>
      </c>
      <c r="B11" s="78" t="s">
        <v>3</v>
      </c>
      <c r="C11" s="77" t="s">
        <v>4</v>
      </c>
      <c r="D11" s="79" t="s">
        <v>43</v>
      </c>
      <c r="E11" s="79"/>
      <c r="F11" s="79"/>
      <c r="G11" s="79"/>
      <c r="H11" s="77" t="s">
        <v>44</v>
      </c>
    </row>
    <row r="12" spans="1:8" ht="12" customHeight="1" x14ac:dyDescent="0.2">
      <c r="A12" s="77"/>
      <c r="B12" s="78"/>
      <c r="C12" s="77"/>
      <c r="D12" s="77" t="s">
        <v>5</v>
      </c>
      <c r="E12" s="77" t="s">
        <v>6</v>
      </c>
      <c r="F12" s="77" t="s">
        <v>30</v>
      </c>
      <c r="G12" s="77" t="s">
        <v>7</v>
      </c>
      <c r="H12" s="77"/>
    </row>
    <row r="13" spans="1:8" ht="18" customHeight="1" x14ac:dyDescent="0.2">
      <c r="A13" s="77"/>
      <c r="B13" s="78"/>
      <c r="C13" s="77"/>
      <c r="D13" s="77"/>
      <c r="E13" s="77"/>
      <c r="F13" s="77"/>
      <c r="G13" s="77"/>
      <c r="H13" s="77"/>
    </row>
    <row r="14" spans="1:8" ht="0.75" customHeight="1" x14ac:dyDescent="0.2">
      <c r="A14" s="77"/>
      <c r="B14" s="78"/>
      <c r="C14" s="77"/>
      <c r="D14" s="77"/>
      <c r="E14" s="77"/>
      <c r="F14" s="77"/>
      <c r="G14" s="77"/>
      <c r="H14" s="77"/>
    </row>
    <row r="15" spans="1:8" ht="18.75" customHeight="1" x14ac:dyDescent="0.2">
      <c r="A15" s="10">
        <v>1</v>
      </c>
      <c r="B15" s="11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</row>
    <row r="16" spans="1:8" ht="18" customHeight="1" x14ac:dyDescent="0.2">
      <c r="A16" s="10"/>
      <c r="B16" s="72" t="s">
        <v>8</v>
      </c>
      <c r="C16" s="73"/>
      <c r="D16" s="12"/>
      <c r="E16" s="12"/>
      <c r="F16" s="12"/>
      <c r="G16" s="12"/>
      <c r="H16" s="12"/>
    </row>
    <row r="17" spans="1:8" ht="18" customHeight="1" x14ac:dyDescent="0.2">
      <c r="A17" s="10">
        <v>1</v>
      </c>
      <c r="B17" s="13" t="s">
        <v>29</v>
      </c>
      <c r="C17" s="14" t="s">
        <v>45</v>
      </c>
      <c r="D17" s="15">
        <v>8.0683699999999998</v>
      </c>
      <c r="E17" s="15">
        <v>128.85138000000001</v>
      </c>
      <c r="F17" s="15">
        <v>0</v>
      </c>
      <c r="G17" s="15">
        <v>0</v>
      </c>
      <c r="H17" s="12">
        <f t="shared" ref="H17" si="0">D17+E17+F17+G17</f>
        <v>136.91974999999999</v>
      </c>
    </row>
    <row r="18" spans="1:8" ht="18" customHeight="1" x14ac:dyDescent="0.2">
      <c r="A18" s="10"/>
      <c r="B18" s="16"/>
      <c r="C18" s="17" t="s">
        <v>9</v>
      </c>
      <c r="D18" s="18">
        <f>SUM(D17:D17)</f>
        <v>8.0683699999999998</v>
      </c>
      <c r="E18" s="18">
        <f>SUM(E17:E17)</f>
        <v>128.85138000000001</v>
      </c>
      <c r="F18" s="18">
        <f>SUM(F17:F17)</f>
        <v>0</v>
      </c>
      <c r="G18" s="19">
        <f>SUM(G17:G17)</f>
        <v>0</v>
      </c>
      <c r="H18" s="20">
        <f>SUM(H17:H17)</f>
        <v>136.91974999999999</v>
      </c>
    </row>
    <row r="19" spans="1:8" ht="18" customHeight="1" x14ac:dyDescent="0.2">
      <c r="A19" s="21"/>
      <c r="B19" s="16"/>
      <c r="C19" s="22" t="s">
        <v>10</v>
      </c>
      <c r="D19" s="20">
        <f>D18</f>
        <v>8.0683699999999998</v>
      </c>
      <c r="E19" s="20">
        <f>E18</f>
        <v>128.85138000000001</v>
      </c>
      <c r="F19" s="20">
        <f>F18</f>
        <v>0</v>
      </c>
      <c r="G19" s="20">
        <f>G18</f>
        <v>0</v>
      </c>
      <c r="H19" s="20">
        <f>H18</f>
        <v>136.91974999999999</v>
      </c>
    </row>
    <row r="20" spans="1:8" ht="16.5" customHeight="1" x14ac:dyDescent="0.2">
      <c r="A20" s="10"/>
      <c r="B20" s="23"/>
      <c r="C20" s="24" t="s">
        <v>11</v>
      </c>
      <c r="D20" s="12"/>
      <c r="E20" s="12"/>
      <c r="F20" s="12"/>
      <c r="G20" s="12"/>
      <c r="H20" s="12"/>
    </row>
    <row r="21" spans="1:8" ht="39.75" customHeight="1" x14ac:dyDescent="0.2">
      <c r="A21" s="10">
        <v>2</v>
      </c>
      <c r="B21" s="1" t="s">
        <v>12</v>
      </c>
      <c r="C21" s="25" t="s">
        <v>13</v>
      </c>
      <c r="D21" s="15">
        <f>D19*0.025</f>
        <v>0.20170925000000001</v>
      </c>
      <c r="E21" s="15">
        <f>E19*0.025</f>
        <v>3.2212845000000003</v>
      </c>
      <c r="F21" s="15">
        <v>0</v>
      </c>
      <c r="G21" s="15">
        <f>G19*0.039</f>
        <v>0</v>
      </c>
      <c r="H21" s="15">
        <f>SUM(D21:G21)</f>
        <v>3.4229937500000003</v>
      </c>
    </row>
    <row r="22" spans="1:8" ht="17.25" customHeight="1" x14ac:dyDescent="0.2">
      <c r="A22" s="10"/>
      <c r="B22" s="13"/>
      <c r="C22" s="26" t="s">
        <v>14</v>
      </c>
      <c r="D22" s="12">
        <f>D21</f>
        <v>0.20170925000000001</v>
      </c>
      <c r="E22" s="12">
        <f>E21</f>
        <v>3.2212845000000003</v>
      </c>
      <c r="F22" s="12">
        <f>F21</f>
        <v>0</v>
      </c>
      <c r="G22" s="12">
        <f>G21</f>
        <v>0</v>
      </c>
      <c r="H22" s="12">
        <f>H21</f>
        <v>3.4229937500000003</v>
      </c>
    </row>
    <row r="23" spans="1:8" ht="17.25" customHeight="1" x14ac:dyDescent="0.2">
      <c r="A23" s="10"/>
      <c r="B23" s="13"/>
      <c r="C23" s="26" t="s">
        <v>15</v>
      </c>
      <c r="D23" s="12">
        <f>D19+D22</f>
        <v>8.2700792500000002</v>
      </c>
      <c r="E23" s="12">
        <f>E19+E22</f>
        <v>132.0726645</v>
      </c>
      <c r="F23" s="12">
        <f>F19+F22</f>
        <v>0</v>
      </c>
      <c r="G23" s="12">
        <f>G19+G22</f>
        <v>0</v>
      </c>
      <c r="H23" s="12">
        <f>H19+H22</f>
        <v>140.34274374999998</v>
      </c>
    </row>
    <row r="24" spans="1:8" ht="17.25" customHeight="1" x14ac:dyDescent="0.2">
      <c r="A24" s="10"/>
      <c r="B24" s="13"/>
      <c r="C24" s="24" t="s">
        <v>16</v>
      </c>
      <c r="D24" s="15"/>
      <c r="E24" s="15"/>
      <c r="F24" s="15"/>
      <c r="G24" s="15"/>
      <c r="H24" s="15"/>
    </row>
    <row r="25" spans="1:8" ht="17.25" customHeight="1" x14ac:dyDescent="0.2">
      <c r="A25" s="10">
        <v>3</v>
      </c>
      <c r="B25" s="16" t="s">
        <v>32</v>
      </c>
      <c r="C25" s="14" t="s">
        <v>31</v>
      </c>
      <c r="D25" s="27">
        <v>0</v>
      </c>
      <c r="E25" s="27">
        <v>0</v>
      </c>
      <c r="F25" s="27">
        <v>0</v>
      </c>
      <c r="G25" s="28">
        <v>1.1106400000000001</v>
      </c>
      <c r="H25" s="20">
        <f>G25</f>
        <v>1.1106400000000001</v>
      </c>
    </row>
    <row r="26" spans="1:8" ht="25.5" customHeight="1" x14ac:dyDescent="0.2">
      <c r="A26" s="10">
        <v>4</v>
      </c>
      <c r="B26" s="1" t="s">
        <v>17</v>
      </c>
      <c r="C26" s="29" t="s">
        <v>18</v>
      </c>
      <c r="D26" s="15">
        <f>D23*0.00756</f>
        <v>6.252179913E-2</v>
      </c>
      <c r="E26" s="15">
        <f>E23*0.00756</f>
        <v>0.99846934361999995</v>
      </c>
      <c r="F26" s="15">
        <v>0</v>
      </c>
      <c r="G26" s="15">
        <v>0</v>
      </c>
      <c r="H26" s="12">
        <f>D26+E26</f>
        <v>1.0609911427499998</v>
      </c>
    </row>
    <row r="27" spans="1:8" ht="17.25" customHeight="1" x14ac:dyDescent="0.2">
      <c r="A27" s="10"/>
      <c r="B27" s="13"/>
      <c r="C27" s="26" t="s">
        <v>19</v>
      </c>
      <c r="D27" s="12">
        <f>SUM(D25:D26)</f>
        <v>6.252179913E-2</v>
      </c>
      <c r="E27" s="12">
        <f>SUM(E25:E26)</f>
        <v>0.99846934361999995</v>
      </c>
      <c r="F27" s="12">
        <f>SUM(F25:F26)</f>
        <v>0</v>
      </c>
      <c r="G27" s="12">
        <f>SUM(G25:G26)</f>
        <v>1.1106400000000001</v>
      </c>
      <c r="H27" s="12">
        <f>SUM(H25:H26)</f>
        <v>2.1716311427499999</v>
      </c>
    </row>
    <row r="28" spans="1:8" ht="17.25" customHeight="1" x14ac:dyDescent="0.2">
      <c r="A28" s="10"/>
      <c r="B28" s="30"/>
      <c r="C28" s="26" t="s">
        <v>20</v>
      </c>
      <c r="D28" s="12">
        <f>D23+D27</f>
        <v>8.33260104913</v>
      </c>
      <c r="E28" s="12">
        <f>E23+E27</f>
        <v>133.07113384362</v>
      </c>
      <c r="F28" s="12">
        <f>F23+F27</f>
        <v>0</v>
      </c>
      <c r="G28" s="12">
        <f>G23+G27</f>
        <v>1.1106400000000001</v>
      </c>
      <c r="H28" s="12">
        <f>H23+H27</f>
        <v>142.51437489274997</v>
      </c>
    </row>
    <row r="29" spans="1:8" ht="127.5" customHeight="1" x14ac:dyDescent="0.2">
      <c r="A29" s="10"/>
      <c r="B29" s="16"/>
      <c r="C29" s="43" t="s">
        <v>33</v>
      </c>
      <c r="D29" s="27"/>
      <c r="E29" s="27"/>
      <c r="F29" s="27"/>
      <c r="G29" s="27"/>
      <c r="H29" s="27"/>
    </row>
    <row r="30" spans="1:8" ht="21.75" customHeight="1" x14ac:dyDescent="0.2">
      <c r="A30" s="10">
        <v>5</v>
      </c>
      <c r="B30" s="1" t="s">
        <v>41</v>
      </c>
      <c r="C30" s="31" t="s">
        <v>40</v>
      </c>
      <c r="D30" s="27">
        <v>0</v>
      </c>
      <c r="E30" s="27">
        <v>0</v>
      </c>
      <c r="F30" s="27">
        <v>0</v>
      </c>
      <c r="G30" s="27">
        <v>14.994120000000001</v>
      </c>
      <c r="H30" s="27">
        <f>SUM(D30:G30)</f>
        <v>14.994120000000001</v>
      </c>
    </row>
    <row r="31" spans="1:8" ht="18" customHeight="1" x14ac:dyDescent="0.2">
      <c r="A31" s="10"/>
      <c r="B31" s="16"/>
      <c r="C31" s="22" t="s">
        <v>34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14.994120000000001</v>
      </c>
      <c r="H31" s="20">
        <f>SUM(D31:G31)</f>
        <v>14.994120000000001</v>
      </c>
    </row>
    <row r="32" spans="1:8" ht="18" customHeight="1" x14ac:dyDescent="0.2">
      <c r="A32" s="10"/>
      <c r="B32" s="30"/>
      <c r="C32" s="26" t="s">
        <v>35</v>
      </c>
      <c r="D32" s="12">
        <f>D28+D31</f>
        <v>8.33260104913</v>
      </c>
      <c r="E32" s="12">
        <f>E28+E31</f>
        <v>133.07113384362</v>
      </c>
      <c r="F32" s="12">
        <f>F28+F31</f>
        <v>0</v>
      </c>
      <c r="G32" s="12">
        <f>G28+G31</f>
        <v>16.104759999999999</v>
      </c>
      <c r="H32" s="12">
        <f>H28+H31</f>
        <v>157.50849489274998</v>
      </c>
    </row>
    <row r="33" spans="2:8" ht="15.75" customHeight="1" x14ac:dyDescent="0.2">
      <c r="E33" s="40"/>
    </row>
    <row r="34" spans="2:8" ht="20.25" customHeight="1" x14ac:dyDescent="0.2"/>
    <row r="35" spans="2:8" x14ac:dyDescent="0.2">
      <c r="B35" s="41" t="s">
        <v>25</v>
      </c>
      <c r="C35" s="42"/>
      <c r="D35" s="42" t="s">
        <v>26</v>
      </c>
      <c r="E35" s="4"/>
    </row>
    <row r="36" spans="2:8" x14ac:dyDescent="0.2">
      <c r="B36" s="74" t="s">
        <v>27</v>
      </c>
      <c r="C36" s="75"/>
      <c r="D36" s="68" t="s">
        <v>28</v>
      </c>
      <c r="E36" s="76"/>
      <c r="F36" s="76"/>
      <c r="G36" s="76"/>
      <c r="H36" s="76"/>
    </row>
    <row r="37" spans="2:8" x14ac:dyDescent="0.2">
      <c r="B37" s="75"/>
      <c r="C37" s="75"/>
      <c r="D37" s="76"/>
      <c r="E37" s="76"/>
      <c r="F37" s="76"/>
      <c r="G37" s="76"/>
      <c r="H37" s="76"/>
    </row>
  </sheetData>
  <mergeCells count="24">
    <mergeCell ref="A10:H10"/>
    <mergeCell ref="B1:C1"/>
    <mergeCell ref="D1:H1"/>
    <mergeCell ref="B2:C2"/>
    <mergeCell ref="D2:H2"/>
    <mergeCell ref="B3:C3"/>
    <mergeCell ref="D3:H3"/>
    <mergeCell ref="C5:H5"/>
    <mergeCell ref="A7:B7"/>
    <mergeCell ref="C7:G7"/>
    <mergeCell ref="B8:H8"/>
    <mergeCell ref="C9:G9"/>
    <mergeCell ref="B16:C16"/>
    <mergeCell ref="B36:C37"/>
    <mergeCell ref="D36:H37"/>
    <mergeCell ref="A11:A14"/>
    <mergeCell ref="B11:B14"/>
    <mergeCell ref="C11:C14"/>
    <mergeCell ref="D11:G11"/>
    <mergeCell ref="H11:H14"/>
    <mergeCell ref="D12:D14"/>
    <mergeCell ref="E12:E14"/>
    <mergeCell ref="F12:F14"/>
    <mergeCell ref="G12:G14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5E1A6-81BD-4FDE-9AC7-DC57A9268A8F}">
  <dimension ref="A6:J25"/>
  <sheetViews>
    <sheetView tabSelected="1" topLeftCell="A13" workbookViewId="0">
      <selection activeCell="D23" sqref="D23:G23"/>
    </sheetView>
  </sheetViews>
  <sheetFormatPr defaultRowHeight="15" x14ac:dyDescent="0.25"/>
  <cols>
    <col min="2" max="2" width="40.7109375" customWidth="1"/>
    <col min="3" max="3" width="26.85546875" customWidth="1"/>
    <col min="4" max="9" width="15.85546875" customWidth="1"/>
    <col min="10" max="10" width="26.85546875" customWidth="1"/>
  </cols>
  <sheetData>
    <row r="6" spans="1:10" ht="15.75" x14ac:dyDescent="0.25">
      <c r="A6" s="90" t="s">
        <v>47</v>
      </c>
      <c r="B6" s="90" t="s">
        <v>48</v>
      </c>
      <c r="C6" s="90" t="s">
        <v>49</v>
      </c>
      <c r="D6" s="93" t="s">
        <v>50</v>
      </c>
      <c r="E6" s="94"/>
      <c r="F6" s="94"/>
      <c r="G6" s="94"/>
      <c r="H6" s="95"/>
      <c r="I6" s="96" t="s">
        <v>51</v>
      </c>
      <c r="J6" s="96" t="s">
        <v>52</v>
      </c>
    </row>
    <row r="7" spans="1:10" x14ac:dyDescent="0.25">
      <c r="A7" s="91"/>
      <c r="B7" s="91"/>
      <c r="C7" s="91"/>
      <c r="D7" s="81" t="s">
        <v>53</v>
      </c>
      <c r="E7" s="81" t="s">
        <v>54</v>
      </c>
      <c r="F7" s="83" t="s">
        <v>55</v>
      </c>
      <c r="G7" s="81" t="s">
        <v>56</v>
      </c>
      <c r="H7" s="87" t="s">
        <v>57</v>
      </c>
      <c r="I7" s="96"/>
      <c r="J7" s="96"/>
    </row>
    <row r="8" spans="1:10" x14ac:dyDescent="0.25">
      <c r="A8" s="92"/>
      <c r="B8" s="92"/>
      <c r="C8" s="92"/>
      <c r="D8" s="82"/>
      <c r="E8" s="82"/>
      <c r="F8" s="84"/>
      <c r="G8" s="82"/>
      <c r="H8" s="88"/>
      <c r="I8" s="96"/>
      <c r="J8" s="96"/>
    </row>
    <row r="9" spans="1:10" ht="54" customHeight="1" x14ac:dyDescent="0.25">
      <c r="A9" s="44">
        <v>1</v>
      </c>
      <c r="B9" s="44" t="s">
        <v>58</v>
      </c>
      <c r="C9" s="48"/>
      <c r="D9" s="47">
        <v>101.16981</v>
      </c>
      <c r="E9" s="47">
        <v>844.50150930674135</v>
      </c>
      <c r="F9" s="47">
        <v>0</v>
      </c>
      <c r="G9" s="47">
        <v>44.012016900000006</v>
      </c>
      <c r="H9" s="49">
        <f>SUM(D9:G9)</f>
        <v>989.68333620674139</v>
      </c>
      <c r="I9" s="50">
        <f>H9*1.2</f>
        <v>1187.6200034480896</v>
      </c>
      <c r="J9" s="51"/>
    </row>
    <row r="10" spans="1:10" ht="51" customHeight="1" x14ac:dyDescent="0.25">
      <c r="A10" s="44">
        <v>2</v>
      </c>
      <c r="B10" s="45" t="s">
        <v>59</v>
      </c>
      <c r="C10" s="45" t="s">
        <v>60</v>
      </c>
      <c r="D10" s="47">
        <v>14.994120000000001</v>
      </c>
      <c r="E10" s="47">
        <v>141.40373489275001</v>
      </c>
      <c r="F10" s="47">
        <v>0</v>
      </c>
      <c r="G10" s="47">
        <v>1.1106399999999983</v>
      </c>
      <c r="H10" s="49">
        <f>SUM(D10:G10)</f>
        <v>157.50849489275001</v>
      </c>
      <c r="I10" s="50">
        <f>H10*1.2</f>
        <v>189.0101938713</v>
      </c>
      <c r="J10" s="52"/>
    </row>
    <row r="11" spans="1:10" ht="15.75" x14ac:dyDescent="0.25">
      <c r="A11" s="85">
        <v>3</v>
      </c>
      <c r="B11" s="85" t="s">
        <v>61</v>
      </c>
      <c r="C11" s="53" t="s">
        <v>62</v>
      </c>
      <c r="D11" s="46">
        <v>0</v>
      </c>
      <c r="E11" s="46">
        <v>0</v>
      </c>
      <c r="F11" s="46">
        <v>0</v>
      </c>
      <c r="G11" s="46">
        <v>0</v>
      </c>
      <c r="H11" s="49">
        <f>SUM(D11:G11)</f>
        <v>0</v>
      </c>
      <c r="I11" s="50">
        <v>0</v>
      </c>
      <c r="J11" s="85" t="s">
        <v>63</v>
      </c>
    </row>
    <row r="12" spans="1:10" ht="15.75" x14ac:dyDescent="0.25">
      <c r="A12" s="86"/>
      <c r="B12" s="86"/>
      <c r="C12" s="53" t="s">
        <v>64</v>
      </c>
      <c r="D12" s="46">
        <v>0</v>
      </c>
      <c r="E12" s="46">
        <v>0</v>
      </c>
      <c r="F12" s="46">
        <v>0</v>
      </c>
      <c r="G12" s="46">
        <v>0</v>
      </c>
      <c r="H12" s="49">
        <f>SUM(D12:G12)</f>
        <v>0</v>
      </c>
      <c r="I12" s="50">
        <v>0</v>
      </c>
      <c r="J12" s="86"/>
    </row>
    <row r="13" spans="1:10" ht="15.75" x14ac:dyDescent="0.25">
      <c r="A13" s="85">
        <v>4</v>
      </c>
      <c r="B13" s="85" t="s">
        <v>65</v>
      </c>
      <c r="C13" s="55" t="s">
        <v>66</v>
      </c>
      <c r="D13" s="56">
        <v>104.93539999999999</v>
      </c>
      <c r="E13" s="56">
        <v>104.93539999999999</v>
      </c>
      <c r="F13" s="56">
        <v>104.93539999999999</v>
      </c>
      <c r="G13" s="56">
        <v>104.93539999999999</v>
      </c>
      <c r="H13" s="57"/>
      <c r="I13" s="57"/>
      <c r="J13" s="52"/>
    </row>
    <row r="14" spans="1:10" ht="15.75" x14ac:dyDescent="0.25">
      <c r="A14" s="89"/>
      <c r="B14" s="89"/>
      <c r="C14" s="55" t="s">
        <v>67</v>
      </c>
      <c r="D14" s="56">
        <v>113.87439215858623</v>
      </c>
      <c r="E14" s="56">
        <v>113.87439215858623</v>
      </c>
      <c r="F14" s="56">
        <v>113.87439215858623</v>
      </c>
      <c r="G14" s="56">
        <v>113.87439215858623</v>
      </c>
      <c r="H14" s="57"/>
      <c r="I14" s="57"/>
      <c r="J14" s="52"/>
    </row>
    <row r="15" spans="1:10" ht="15.75" x14ac:dyDescent="0.25">
      <c r="A15" s="89"/>
      <c r="B15" s="89"/>
      <c r="C15" s="55" t="s">
        <v>68</v>
      </c>
      <c r="D15" s="56">
        <v>105.89170681014039</v>
      </c>
      <c r="E15" s="56">
        <v>105.89170681014039</v>
      </c>
      <c r="F15" s="56">
        <v>105.89170681014039</v>
      </c>
      <c r="G15" s="56">
        <v>105.89170681014039</v>
      </c>
      <c r="H15" s="57"/>
      <c r="I15" s="57"/>
      <c r="J15" s="52"/>
    </row>
    <row r="16" spans="1:10" ht="15.75" x14ac:dyDescent="0.25">
      <c r="A16" s="89"/>
      <c r="B16" s="89"/>
      <c r="C16" s="55" t="s">
        <v>69</v>
      </c>
      <c r="D16" s="56">
        <v>105.30227480021095</v>
      </c>
      <c r="E16" s="56">
        <v>105.30227480021095</v>
      </c>
      <c r="F16" s="56">
        <v>105.30227480021095</v>
      </c>
      <c r="G16" s="56">
        <v>105.30227480021095</v>
      </c>
      <c r="H16" s="57"/>
      <c r="I16" s="57"/>
      <c r="J16" s="52"/>
    </row>
    <row r="17" spans="1:10" ht="15.75" x14ac:dyDescent="0.25">
      <c r="A17" s="89"/>
      <c r="B17" s="89"/>
      <c r="C17" s="55" t="s">
        <v>70</v>
      </c>
      <c r="D17" s="56">
        <v>104.79425908912773</v>
      </c>
      <c r="E17" s="56">
        <v>104.79425908912773</v>
      </c>
      <c r="F17" s="56">
        <v>104.79425908912773</v>
      </c>
      <c r="G17" s="56">
        <v>104.79425908912773</v>
      </c>
      <c r="H17" s="57"/>
      <c r="I17" s="57"/>
      <c r="J17" s="52"/>
    </row>
    <row r="18" spans="1:10" ht="15.75" x14ac:dyDescent="0.25">
      <c r="A18" s="89"/>
      <c r="B18" s="89"/>
      <c r="C18" s="55" t="s">
        <v>71</v>
      </c>
      <c r="D18" s="56">
        <v>104.79425908912773</v>
      </c>
      <c r="E18" s="56">
        <v>104.79425908912773</v>
      </c>
      <c r="F18" s="56">
        <v>104.79425908912773</v>
      </c>
      <c r="G18" s="56">
        <v>104.79425908912773</v>
      </c>
      <c r="H18" s="57"/>
      <c r="I18" s="57"/>
      <c r="J18" s="52"/>
    </row>
    <row r="19" spans="1:10" ht="15.75" x14ac:dyDescent="0.25">
      <c r="A19" s="89"/>
      <c r="B19" s="89"/>
      <c r="C19" s="55" t="s">
        <v>72</v>
      </c>
      <c r="D19" s="56">
        <v>104.79425908912773</v>
      </c>
      <c r="E19" s="56">
        <v>104.79425908912773</v>
      </c>
      <c r="F19" s="56">
        <v>104.79425908912773</v>
      </c>
      <c r="G19" s="56">
        <v>104.79425908912773</v>
      </c>
      <c r="H19" s="57"/>
      <c r="I19" s="57"/>
      <c r="J19" s="52"/>
    </row>
    <row r="20" spans="1:10" ht="15.75" x14ac:dyDescent="0.25">
      <c r="A20" s="89"/>
      <c r="B20" s="89"/>
      <c r="C20" s="55" t="s">
        <v>73</v>
      </c>
      <c r="D20" s="56">
        <v>104.79425908912773</v>
      </c>
      <c r="E20" s="56">
        <v>104.79425908912773</v>
      </c>
      <c r="F20" s="56">
        <v>104.79425908912773</v>
      </c>
      <c r="G20" s="56">
        <v>104.79425908912773</v>
      </c>
      <c r="H20" s="57"/>
      <c r="I20" s="57"/>
      <c r="J20" s="52"/>
    </row>
    <row r="21" spans="1:10" ht="15.75" x14ac:dyDescent="0.25">
      <c r="A21" s="85">
        <v>5</v>
      </c>
      <c r="B21" s="85" t="s">
        <v>74</v>
      </c>
      <c r="C21" s="53" t="s">
        <v>75</v>
      </c>
      <c r="D21" s="58">
        <f>D11</f>
        <v>0</v>
      </c>
      <c r="E21" s="58"/>
      <c r="F21" s="58"/>
      <c r="G21" s="58">
        <f>G11</f>
        <v>0</v>
      </c>
      <c r="H21" s="49">
        <f>SUM(D21:G21)</f>
        <v>0</v>
      </c>
      <c r="I21" s="50"/>
      <c r="J21" s="85" t="s">
        <v>63</v>
      </c>
    </row>
    <row r="22" spans="1:10" ht="31.5" x14ac:dyDescent="0.25">
      <c r="A22" s="86"/>
      <c r="B22" s="86"/>
      <c r="C22" s="53" t="s">
        <v>76</v>
      </c>
      <c r="D22" s="58">
        <f>ROUND(D12*(100+D16)/200,8)</f>
        <v>0</v>
      </c>
      <c r="E22" s="58">
        <f>ROUND(E12*(100+E16)/200,8)</f>
        <v>0</v>
      </c>
      <c r="F22" s="58">
        <f t="shared" ref="F22:G22" si="0">ROUND(F12*(100+F16)/200,8)</f>
        <v>0</v>
      </c>
      <c r="G22" s="58">
        <f t="shared" si="0"/>
        <v>0</v>
      </c>
      <c r="H22" s="49">
        <f>SUM(D22:G22)</f>
        <v>0</v>
      </c>
      <c r="I22" s="50">
        <f>ROUND((H22+H21)*1.2,8)-I21</f>
        <v>0</v>
      </c>
      <c r="J22" s="86"/>
    </row>
    <row r="23" spans="1:10" ht="90" customHeight="1" x14ac:dyDescent="0.25">
      <c r="A23" s="54"/>
      <c r="B23" s="54" t="s">
        <v>74</v>
      </c>
      <c r="C23" s="53" t="s">
        <v>79</v>
      </c>
      <c r="D23" s="58">
        <f>D9*D16/100*D17/100*D18/100</f>
        <v>116.99402177795191</v>
      </c>
      <c r="E23" s="58">
        <f t="shared" ref="E23:G23" si="1">E9*E16/100*E17/100*E18/100</f>
        <v>976.59200873606619</v>
      </c>
      <c r="F23" s="58">
        <f t="shared" si="1"/>
        <v>0</v>
      </c>
      <c r="G23" s="58">
        <f t="shared" si="1"/>
        <v>50.89604165205202</v>
      </c>
      <c r="H23" s="49"/>
      <c r="I23" s="50"/>
      <c r="J23" s="54"/>
    </row>
    <row r="24" spans="1:10" ht="21.75" customHeight="1" x14ac:dyDescent="0.25">
      <c r="A24" s="48">
        <v>6</v>
      </c>
      <c r="B24" s="48"/>
      <c r="C24" s="59" t="s">
        <v>78</v>
      </c>
      <c r="D24" s="60">
        <f>SUM(D21:D23)</f>
        <v>116.99402177795191</v>
      </c>
      <c r="E24" s="60">
        <f t="shared" ref="E24:G24" si="2">SUM(E21:E23)</f>
        <v>976.59200873606619</v>
      </c>
      <c r="F24" s="60">
        <f t="shared" si="2"/>
        <v>0</v>
      </c>
      <c r="G24" s="60">
        <f t="shared" si="2"/>
        <v>50.89604165205202</v>
      </c>
      <c r="H24" s="49">
        <f>SUM(D24:G24)</f>
        <v>1144.4820721660701</v>
      </c>
      <c r="I24" s="50"/>
      <c r="J24" s="61"/>
    </row>
    <row r="25" spans="1:10" ht="67.5" customHeight="1" x14ac:dyDescent="0.25">
      <c r="A25" s="48">
        <v>7</v>
      </c>
      <c r="B25" s="44" t="s">
        <v>77</v>
      </c>
      <c r="C25" s="44"/>
      <c r="D25" s="46">
        <f>ROUND(D24,8)</f>
        <v>116.99402178</v>
      </c>
      <c r="E25" s="46">
        <f t="shared" ref="E25:G25" si="3">ROUND(E24,8)</f>
        <v>976.59200873999998</v>
      </c>
      <c r="F25" s="46">
        <f t="shared" si="3"/>
        <v>0</v>
      </c>
      <c r="G25" s="46">
        <f t="shared" si="3"/>
        <v>50.896041650000001</v>
      </c>
      <c r="H25" s="49">
        <f>SUM(D25:G25)</f>
        <v>1144.4820721699998</v>
      </c>
      <c r="I25" s="50">
        <f>ROUND(H25*1.2,8)</f>
        <v>1373.3784866000001</v>
      </c>
      <c r="J25" s="61"/>
    </row>
  </sheetData>
  <mergeCells count="19">
    <mergeCell ref="J21:J22"/>
    <mergeCell ref="H7:H8"/>
    <mergeCell ref="A11:A12"/>
    <mergeCell ref="B11:B12"/>
    <mergeCell ref="J11:J12"/>
    <mergeCell ref="A13:A20"/>
    <mergeCell ref="B13:B20"/>
    <mergeCell ref="A6:A8"/>
    <mergeCell ref="B6:B8"/>
    <mergeCell ref="C6:C8"/>
    <mergeCell ref="D6:H6"/>
    <mergeCell ref="I6:I8"/>
    <mergeCell ref="J6:J8"/>
    <mergeCell ref="D7:D8"/>
    <mergeCell ref="E7:E8"/>
    <mergeCell ref="F7:F8"/>
    <mergeCell ref="G7:G8"/>
    <mergeCell ref="A21:A22"/>
    <mergeCell ref="B21:B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ССРСС_4 квартал 2023</vt:lpstr>
      <vt:lpstr>ССРСС_базовые цены</vt:lpstr>
      <vt:lpstr>прогноз цены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2024-03-07T08:47:28Z</cp:lastPrinted>
  <dcterms:created xsi:type="dcterms:W3CDTF">2023-02-07T08:38:49Z</dcterms:created>
  <dcterms:modified xsi:type="dcterms:W3CDTF">2024-03-25T09:16:14Z</dcterms:modified>
</cp:coreProperties>
</file>