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67C0BBF8-492C-4B0B-9840-FCE3584353DC}"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57" l="1"/>
  <c r="H23" i="57" s="1"/>
  <c r="F23" i="57"/>
  <c r="C30" i="57"/>
  <c r="C24" i="57" s="1"/>
  <c r="L30" i="57" l="1"/>
  <c r="L31" i="57"/>
  <c r="L33" i="57"/>
  <c r="L34" i="57"/>
  <c r="L41" i="57"/>
  <c r="L24" i="57"/>
  <c r="B24" i="58"/>
  <c r="B81" i="58"/>
  <c r="E31" i="57"/>
  <c r="L32" i="57"/>
  <c r="E23" i="57"/>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E33" i="57"/>
  <c r="E34" i="57"/>
  <c r="E41" i="57"/>
  <c r="C99" i="58"/>
  <c r="D99" i="58" s="1"/>
  <c r="E99" i="58" s="1"/>
  <c r="F99" i="58" s="1"/>
  <c r="E32" i="57"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49" i="58"/>
  <c r="B58" i="58" s="1"/>
  <c r="AC32" i="57"/>
  <c r="AC31" i="57"/>
  <c r="AC34" i="57"/>
  <c r="AC30" i="57"/>
  <c r="D67" i="58" l="1"/>
  <c r="C65" i="58"/>
  <c r="C59" i="58" s="1"/>
  <c r="C66" i="58" s="1"/>
  <c r="B66" i="58"/>
  <c r="B68" i="58" s="1"/>
  <c r="B75" i="58" s="1"/>
  <c r="B80" i="58"/>
  <c r="E30" i="57"/>
  <c r="Z61" i="58"/>
  <c r="T60" i="58"/>
  <c r="B25" i="53"/>
  <c r="B70" i="58" l="1"/>
  <c r="B71" i="58" s="1"/>
  <c r="D65" i="58"/>
  <c r="D59" i="58" s="1"/>
  <c r="D66" i="58" s="1"/>
  <c r="Z60" i="58"/>
  <c r="B72" i="58"/>
  <c r="B78" i="58"/>
  <c r="C49" i="7"/>
  <c r="C52" i="57" l="1"/>
  <c r="L52" i="57" s="1"/>
  <c r="C49" i="57"/>
  <c r="L49" i="57" s="1"/>
  <c r="E24" i="57"/>
  <c r="E52" i="57" l="1"/>
  <c r="E49" i="57"/>
  <c r="AC49" i="57"/>
  <c r="B27" i="53"/>
  <c r="C27" i="57"/>
  <c r="L27" i="57" s="1"/>
  <c r="C48" i="7"/>
  <c r="C56" i="57"/>
  <c r="L56" i="57" s="1"/>
  <c r="C63" i="57"/>
  <c r="L63" i="57" s="1"/>
  <c r="B97" i="53"/>
  <c r="E27" i="57" l="1"/>
  <c r="E63" i="57"/>
  <c r="E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60" i="57" l="1"/>
  <c r="L60" i="57"/>
  <c r="E28" i="57"/>
  <c r="L28" i="57"/>
  <c r="E62" i="57"/>
  <c r="L62" i="57"/>
  <c r="E38" i="57"/>
  <c r="L38" i="57"/>
  <c r="E55" i="57"/>
  <c r="L55" i="57"/>
  <c r="E35" i="57"/>
  <c r="L35" i="57"/>
  <c r="E39" i="57"/>
  <c r="L39" i="57"/>
  <c r="E44" i="57"/>
  <c r="L44" i="57"/>
  <c r="E61" i="57"/>
  <c r="L61" i="57"/>
  <c r="E29" i="57"/>
  <c r="L29" i="57"/>
  <c r="E54" i="57"/>
  <c r="L54" i="57"/>
  <c r="E50" i="57"/>
  <c r="L50" i="57"/>
  <c r="E43" i="57"/>
  <c r="L43" i="57"/>
  <c r="E47" i="57"/>
  <c r="L47" i="57"/>
  <c r="E64" i="57"/>
  <c r="L64" i="57"/>
  <c r="E40" i="57"/>
  <c r="L40" i="57"/>
  <c r="E48" i="57"/>
  <c r="L48" i="57"/>
  <c r="E57" i="57"/>
  <c r="L57" i="57"/>
  <c r="E58" i="57"/>
  <c r="L58" i="57"/>
  <c r="E26" i="57"/>
  <c r="L26" i="57"/>
  <c r="E46" i="57"/>
  <c r="L46" i="57"/>
  <c r="E51" i="57"/>
  <c r="L51" i="57"/>
  <c r="E36" i="57"/>
  <c r="L36" i="57"/>
  <c r="E53" i="57"/>
  <c r="L53" i="57"/>
  <c r="E25" i="57"/>
  <c r="L25" i="57"/>
  <c r="E37" i="57"/>
  <c r="L37" i="57"/>
  <c r="E45" i="57"/>
  <c r="L45" i="57"/>
  <c r="E42" i="57"/>
  <c r="L42" i="57"/>
  <c r="E59" i="57"/>
  <c r="L59" i="57"/>
  <c r="K59" i="58"/>
  <c r="K66" i="58" s="1"/>
  <c r="H78" i="58"/>
  <c r="H83" i="58" s="1"/>
  <c r="H86" i="58" s="1"/>
  <c r="K76" i="58"/>
  <c r="L67" i="58"/>
  <c r="K68" i="58"/>
  <c r="I72" i="58"/>
  <c r="F86" i="58"/>
  <c r="G88" i="58"/>
  <c r="F88" i="58"/>
  <c r="F84" i="58"/>
  <c r="F89" i="58" s="1"/>
  <c r="G84" i="58"/>
  <c r="J75" i="58"/>
  <c r="J70" i="58"/>
  <c r="I78" i="58"/>
  <c r="I83" i="58" s="1"/>
  <c r="I86" i="58" s="1"/>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AB35" i="57"/>
  <c r="AB44" i="57"/>
  <c r="AB50" i="57"/>
  <c r="AB43" i="57"/>
  <c r="AB51" i="57"/>
  <c r="AB53" i="57"/>
  <c r="AB25" i="57"/>
  <c r="AB42" i="57"/>
  <c r="AB59" i="57"/>
  <c r="AB38" i="57"/>
  <c r="F24" i="15"/>
  <c r="C52" i="15"/>
  <c r="E52" i="15" s="1"/>
  <c r="F52" i="15"/>
  <c r="H84" i="58" l="1"/>
  <c r="H89" i="58" s="1"/>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I87" i="58"/>
  <c r="F87" i="58"/>
  <c r="F90" i="58" s="1"/>
  <c r="G87" i="58"/>
  <c r="AB55" i="57"/>
  <c r="AB62" i="57"/>
  <c r="AB45" i="57"/>
  <c r="J71" i="58"/>
  <c r="J78" i="58" s="1"/>
  <c r="J83" i="58" s="1"/>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M70" i="58"/>
  <c r="M71" i="58" s="1"/>
  <c r="M75" i="58"/>
  <c r="K72" i="58"/>
  <c r="J87" i="58"/>
  <c r="J90" i="58" s="1"/>
  <c r="B29" i="53"/>
  <c r="B75" i="53"/>
  <c r="A15" i="12"/>
  <c r="L72" i="58" l="1"/>
  <c r="O65" i="58"/>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<sst xmlns="http://schemas.openxmlformats.org/spreadsheetml/2006/main" count="1533" uniqueCount="612">
  <si>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</si>
  <si>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</si>
  <si>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</si>
  <si>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</si>
  <si>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</si>
  <si>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</si>
  <si>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</si>
  <si>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</si>
  <si>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</si>
  <si>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</si>
  <si>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</si>
  <si>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</si>
  <si>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</si>
  <si>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</si>
  <si>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</si>
  <si>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</si>
  <si>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</si>
  <si>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</si>
  <si>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</si>
  <si>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</si>
  <si>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</si>
  <si>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</si>
  <si>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</si>
  <si>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</si>
  <si>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</si>
  <si>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</si>
  <si>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</si>
  <si>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</si>
  <si>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</si>
  <si>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</si>
  <si>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</si>
  <si>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</si>
  <si>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</si>
  <si>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</si>
  <si>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</si>
  <si>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</si>
  <si>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</si>
  <si>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</si>
  <si>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</si>
  <si>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</si>
  <si>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</si>
  <si>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</si>
  <si>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</si>
  <si>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</si>
  <si>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</si>
  <si>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</si>
  <si>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</si>
  <si>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</si>
  <si>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</si>
  <si>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</si>
  <si>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</si>
  <si>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</si>
  <si>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</si>
  <si>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</si>
  <si>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</si>
  <si>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</si>
  <si>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</si>
  <si>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</si>
  <si>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</si>
  <si>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</si>
  <si>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</si>
  <si>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</si>
  <si>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</si>
  <si>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</si>
  <si>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</si>
  <si>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</si>
  <si>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</si>
  <si>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</si>
  <si>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</si>
  <si>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</si>
  <si>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</si>
  <si>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</si>
  <si>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</si>
  <si>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</si>
  <si>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</si>
  <si>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</si>
  <si>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</si>
  <si>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</si>
  <si>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</si>
  <si>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</si>
  <si>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</si>
  <si>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</si>
  <si>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</si>
  <si>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</si>
  <si>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</si>
  <si>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</si>
  <si>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</si>
  <si>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</si>
  <si>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</si>
  <si>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</si>
  <si>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</si>
  <si>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</si>
  <si>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</si>
  <si>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</si>
  <si>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</si>
  <si>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</si>
  <si>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</si>
  <si>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</si>
  <si>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</si>
  <si>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</si>
  <si>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</si>
  <si>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</si>
  <si>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</si>
  <si>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</si>
  <si>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</si>
  <si>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</si>
  <si>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</si>
  <si>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</si>
  <si>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</si>
  <si>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</si>
  <si>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</si>
  <si>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</si>
  <si>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</si>
  <si>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</si>
  <si>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</si>
  <si>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</si>
  <si>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</si>
  <si>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</si>
  <si>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</si>
  <si>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</si>
  <si>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</si>
  <si>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</si>
  <si>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</si>
  <si>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</si>
  <si>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</si>
  <si>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</si>
  <si>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</si>
  <si>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</si>
  <si>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</si>
  <si>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</si>
  <si>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</si>
  <si>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</si>
  <si>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</si>
  <si>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</si>
  <si>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</si>
  <si>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</si>
  <si>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</si>
  <si>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</si>
  <si>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</si>
  <si>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</si>
  <si>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</si>
  <si>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</si>
  <si>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</si>
  <si>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</si>
  <si>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</si>
  <si>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</si>
  <si>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</si>
  <si>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</si>
  <si>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</si>
  <si>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</si>
  <si>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</si>
  <si>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</si>
  <si>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</si>
  <si>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</si>
  <si>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</si>
  <si>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</si>
  <si>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</si>
  <si>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</si>
  <si>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</si>
  <si>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</si>
  <si>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</si>
  <si>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</si>
  <si>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</si>
  <si>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</si>
  <si>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</si>
  <si>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</si>
  <si>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</si>
  <si>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</si>
  <si>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</si>
  <si>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</si>
  <si>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</si>
  <si>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</si>
  <si>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</si>
  <si>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</si>
  <si>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</si>
  <si>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</si>
  <si>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</si>
  <si>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</si>
  <si>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</si>
  <si>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</si>
  <si>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</si>
  <si>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</si>
  <si>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</si>
  <si>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</si>
  <si>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</si>
  <si>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</si>
  <si>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</si>
  <si>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</si>
  <si>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</si>
  <si>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</si>
  <si>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</si>
  <si>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</si>
  <si>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</si>
  <si>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</si>
  <si>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</si>
  <si>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</si>
  <si>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</si>
  <si>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</si>
  <si>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</si>
  <si>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</si>
  <si>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</si>
  <si>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</si>
  <si>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</si>
  <si>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</si>
  <si>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</si>
  <si>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</si>
  <si>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</si>
  <si>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</si>
  <si>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</si>
  <si>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</si>
  <si>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</si>
  <si>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</si>
  <si>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</si>
  <si>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</si>
  <si>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</si>
  <si>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</si>
  <si>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</si>
  <si>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</si>
  <si>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</si>
  <si>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</si>
  <si>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</si>
  <si>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</si>
  <si>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</si>
  <si>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</si>
  <si>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</si>
  <si>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</si>
  <si>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</si>
  <si>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</si>
  <si>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</si>
  <si>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</si>
  <si>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</si>
  <si>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</si>
  <si>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</si>
  <si>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</si>
  <si>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</si>
  <si>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</si>
  <si>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</si>
  <si>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</si>
  <si>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</si>
  <si>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</si>
  <si>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</si>
  <si>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</si>
  <si>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</si>
  <si>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</si>
  <si>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</si>
  <si>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</si>
  <si>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</si>
  <si>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</si>
  <si>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</si>
  <si>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</si>
  <si>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</si>
  <si>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</si>
  <si>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</si>
  <si>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</si>
  <si>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</si>
  <si>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</si>
  <si>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</si>
  <si>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</si>
  <si>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</si>
  <si>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</si>
  <si>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</si>
  <si>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</si>
  <si>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</si>
  <si>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</si>
  <si>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</si>
  <si>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</si>
  <si>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</si>
  <si>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</si>
  <si>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</si>
  <si>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</si>
  <si>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</si>
  <si>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</si>
  <si>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</si>
  <si>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</si>
  <si>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</si>
  <si>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</si>
  <si>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</si>
  <si>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</si>
  <si>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</si>
  <si>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</si>
  <si>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</si>
  <si>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</si>
  <si>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</si>
  <si>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</si>
  <si>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</si>
  <si>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</si>
  <si>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</si>
  <si>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</si>
  <si>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</si>
  <si>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</si>
  <si>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</si>
  <si>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</si>
  <si>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</si>
  <si>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</si>
  <si>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</si>
  <si>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</si>
  <si>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</si>
  <si>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</si>
  <si>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</si>
  <si>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</si>
  <si>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</si>
  <si>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</si>
  <si>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</si>
  <si>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</si>
  <si>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</si>
  <si>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</si>
  <si>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</si>
  <si>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</si>
  <si>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</si>
  <si>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</si>
  <si>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</si>
  <si>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</si>
  <si>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</si>
  <si>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</si>
  <si>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</si>
  <si>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</si>
  <si>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</si>
  <si>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</si>
  <si>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</si>
  <si>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</si>
  <si>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</si>
  <si>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</si>
  <si>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</si>
  <si>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</si>
  <si>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</si>
  <si>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</si>
  <si>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</si>
  <si>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</si>
  <si>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</si>
  <si>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</si>
  <si>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</si>
  <si>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</si>
  <si>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</si>
  <si>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</si>
  <si>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</si>
  <si>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</si>
  <si>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</si>
  <si>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</si>
  <si>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</si>
  <si>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</si>
  <si>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</si>
  <si>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</si>
  <si>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</si>
  <si>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</si>
  <si>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</si>
  <si>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</si>
  <si>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</si>
  <si>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</si>
  <si>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</si>
  <si>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</si>
  <si>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</si>
  <si>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</si>
  <si>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</si>
  <si>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</si>
  <si>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</si>
  <si>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</si>
  <si>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</si>
  <si>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</si>
  <si>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</si>
  <si>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</si>
  <si>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</si>
  <si>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</si>
  <si>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</si>
  <si>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</si>
  <si>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</si>
  <si>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</si>
  <si>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</si>
  <si>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</si>
  <si>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</si>
  <si>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</si>
  <si>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</si>
  <si>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</si>
  <si>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</si>
  <si>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</si>
  <si>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</si>
  <si>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</si>
  <si>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</si>
  <si>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</si>
  <si>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</si>
  <si>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</si>
  <si>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</si>
  <si>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</si>
  <si>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</si>
  <si>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</si>
  <si>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</si>
  <si>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</si>
  <si>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</si>
  <si>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</si>
  <si>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</si>
  <si>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</si>
  <si>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</si>
  <si>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</si>
  <si>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</si>
  <si>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</si>
  <si>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</si>
  <si>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</si>
  <si>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</si>
  <si>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</si>
  <si>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</si>
  <si>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</si>
  <si>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</si>
  <si>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</si>
  <si>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</si>
  <si>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</si>
  <si>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</si>
  <si>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</si>
  <si>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</si>
  <si>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</si>
  <si>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</si>
  <si>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</si>
  <si>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</si>
  <si>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</si>
  <si>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</si>
  <si>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</si>
  <si>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</si>
  <si>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</si>
  <si>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</si>
  <si>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</si>
  <si>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</si>
  <si>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</si>
  <si>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</si>
  <si>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</si>
  <si>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</si>
  <si>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</si>
  <si>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</si>
  <si>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</si>
  <si>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</si>
  <si>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</si>
  <si>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</si>
  <si>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</si>
  <si>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</si>
  <si>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</si>
  <si>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</si>
  <si>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</si>
  <si>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</si>
  <si>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</si>
  <si>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</si>
  <si>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</si>
  <si>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</si>
  <si>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</si>
  <si>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</si>
  <si>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</si>
  <si>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</si>
  <si>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</si>
  <si>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</si>
  <si>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</si>
  <si>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</si>
  <si>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</si>
  <si>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</si>
  <si>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</si>
  <si>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</si>
  <si>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</si>
  <si>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</si>
  <si>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</si>
  <si>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</si>
  <si>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</si>
  <si>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</si>
  <si>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</si>
  <si>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</si>
  <si>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</si>
  <si>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</si>
  <si>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</si>
  <si>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</si>
  <si>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</si>
  <si>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</si>
  <si>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</si>
  <si>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</si>
  <si>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</si>
  <si>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</si>
  <si>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</si>
  <si>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</si>
  <si>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</si>
  <si>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</si>
  <si>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</si>
  <si>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</si>
  <si>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</si>
  <si>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</si>
  <si>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</si>
  <si>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</si>
  <si>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</si>
  <si>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</si>
  <si>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</si>
  <si>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</si>
  <si>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</si>
  <si>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</si>
  <si>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</si>
  <si>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</si>
  <si>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</si>
  <si>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</si>
  <si>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</si>
  <si>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</si>
  <si>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</si>
  <si>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</si>
  <si>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</si>
  <si>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</si>
  <si>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</si>
  <si>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</si>
  <si>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</si>
  <si>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</si>
  <si>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</si>
  <si>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</si>
  <si>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</si>
  <si>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</si>
  <si>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</si>
  <si>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</si>
  <si>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</si>
  <si>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</si>
  <si>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</si>
  <si>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</si>
  <si>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</si>
  <si>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</si>
  <si>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</si>
  <si>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</si>
  <si>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</si>
  <si>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</si>
  <si>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</si>
  <si>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</si>
  <si>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</si>
  <si>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</si>
  <si>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</si>
  <si>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</si>
  <si>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</si>
  <si>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</si>
  <si>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</si>
  <si>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</si>
  <si>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</si>
  <si>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</si>
  <si>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</si>
  <si>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</si>
  <si>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</si>
  <si>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</si>
  <si>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</si>
  <si>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</si>
  <si>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</si>
  <si>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</si>
  <si>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</si>
  <si>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</si>
  <si>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</si>
  <si>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</si>
  <si>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</si>
  <si>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</si>
  <si>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</si>
  <si>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</si>
  <si>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</si>
  <si>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</si>
  <si>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</si>
  <si>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</si>
  <si>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</si>
  <si>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</si>
  <si>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</si>
  <si>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</si>
  <si>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</si>
  <si>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</si>
  <si>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</si>
  <si>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</si>
  <si>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</si>
  <si>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</si>
  <si>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</si>
  <si>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</si>
  <si>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</si>
  <si>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</si>
  <si>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</si>
  <si>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</si>
  <si>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</si>
  <si>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</si>
  <si>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</si>
  <si>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</si>
  <si>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</si>
  <si>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</si>
  <si>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</si>
  <si>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</si>
  <si>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</si>
  <si>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</si>
  <si>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</si>
  <si>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</si>
  <si>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</si>
  <si>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</si>
  <si>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</si>
  <si>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</si>
  <si>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</si>
  <si>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</si>
  <si>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</si>
  <si>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</si>
  <si>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</si>
  <si>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</si>
  <si>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</si>
  <si>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</si>
  <si>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</si>
  <si>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</si>
  <si>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</si>
  <si>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</si>
  <si>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</si>
  <si>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</si>
  <si>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</si>
  <si>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</si>
  <si>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</si>
  <si>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</si>
  <si>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</si>
  <si>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</si>
  <si>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</si>
  <si>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</si>
  <si>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</si>
  <si>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</si>
  <si>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</si>
  <si>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</si>
  <si>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</si>
  <si>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 по состоянию на 01.01.2024</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</si>
  <si>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</si>
  <si>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КЛ-10 ТП-996-ТП 997</t>
  </si>
  <si>
    <t>O 24-17</t>
  </si>
  <si>
    <t xml:space="preserve">Реконструкция КЛ 10 кВ от ТП-994 до ТП-997 2 сек.с заменой  кабеля на кабель большего сечения, протяженностью 0,240 км </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</si>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</sst>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1">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2" fontId="11" fillId="0" borderId="0" xfId="2" applyNumberFormat="1"/>
    <xf numFmtId="0" fontId="42" fillId="0" borderId="68" xfId="2" applyFont="1" applyBorder="1" applyAlignment="1">
      <alignment horizontal="center" vertical="center" wrapText="1"/>
    </xf>
    <xf numFmtId="175" fontId="11" fillId="0" borderId="68" xfId="2" applyNumberFormat="1" applyBorder="1" applyAlignment="1">
      <alignment horizontal="center" vertical="center" wrapText="1"/>
    </xf>
    <xf numFmtId="0" fontId="11" fillId="0" borderId="68"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9" fillId="0" borderId="0" xfId="1" applyFont="1" applyAlignment="1">
      <alignment horizontal="center" vertical="center"/>
    </xf>
    <xf numFmtId="166" fontId="7" fillId="0" borderId="0" xfId="1" applyNumberFormat="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Alignment="1">
      <alignment horizontal="left" vertical="top"/>
    </xf>
    <xf numFmtId="0" fontId="42" fillId="0" borderId="6" xfId="62" applyFont="1" applyBorder="1" applyAlignment="1">
      <alignment horizontal="center" vertical="center" wrapText="1"/>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2" fillId="0" borderId="0" xfId="2" applyFont="1" applyAlignment="1">
      <alignment horizontal="center" vertical="top" wrapText="1"/>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7" xfId="2" applyFont="1" applyBorder="1" applyAlignment="1">
      <alignment horizontal="center" vertical="center" wrapText="1"/>
    </xf>
    <xf numFmtId="0" fontId="49" fillId="0" borderId="0" xfId="1" applyFont="1" applyAlignment="1">
      <alignment horizontal="center" vertical="center"/>
    </xf>
    <xf numFmtId="0" fontId="60" fillId="0" borderId="0" xfId="1" applyFont="1" applyAlignment="1">
      <alignment horizontal="center" vertical="center"/>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47" xfId="52" applyFont="1" applyBorder="1" applyAlignment="1">
      <alignment horizontal="center" vertical="center" wrapText="1"/>
    </xf>
    <xf numFmtId="0" fontId="42" fillId="0" borderId="68" xfId="2" applyFont="1" applyBorder="1" applyAlignment="1">
      <alignment horizontal="center" vertical="center"/>
    </xf>
    <xf numFmtId="0" fontId="38" fillId="0" borderId="20" xfId="49" applyFont="1" applyBorder="1" applyAlignment="1">
      <alignment horizontal="center"/>
    </xf>
    <xf numFmtId="0" fontId="39" fillId="0" borderId="10" xfId="49" applyFont="1" applyBorder="1" applyAlignment="1">
      <alignment horizontal="center" vertical="center" wrapText="1"/>
    </xf>
    <xf numFmtId="0" fontId="39" fillId="0" borderId="6" xfId="49" applyFont="1" applyBorder="1" applyAlignment="1">
      <alignment horizontal="center" vertical="center" wrapText="1"/>
    </xf>
    <xf numFmtId="0" fontId="39" fillId="0" borderId="2"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42" fillId="0" borderId="1" xfId="49" applyFont="1" applyBorder="1" applyAlignment="1">
      <alignment horizontal="center" vertical="center" textRotation="90" wrapText="1"/>
    </xf>
    <xf numFmtId="0" fontId="49" fillId="0" borderId="0" xfId="2" applyFont="1" applyAlignment="1">
      <alignment horizontal="center"/>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эфф'!$B$86:$L$86</c:f>
              <c:numCache>
                <c:formatCode>_-* #\ ##0\ _₽_-;\-* #\ ##0\ _₽_-;_-* "-"??\ _₽_-;_-@_-</c:formatCode>
                <c:ptCount val="11"/>
                <c:pt idx="0">
                  <c:v>-1504460.7542106349</c:v>
                </c:pt>
                <c:pt idx="1">
                  <c:v>440276.80358018557</c:v>
                </c:pt>
                <c:pt idx="2">
                  <c:v>366897.33631682134</c:v>
                </c:pt>
                <c:pt idx="3">
                  <c:v>269823.71666908561</c:v>
                </c:pt>
                <c:pt idx="4">
                  <c:v>204503.64132611878</c:v>
                </c:pt>
                <c:pt idx="5">
                  <c:v>170419.70110509903</c:v>
                </c:pt>
                <c:pt idx="6">
                  <c:v>141736.50599726016</c:v>
                </c:pt>
                <c:pt idx="7">
                  <c:v>118347.01465631873</c:v>
                </c:pt>
                <c:pt idx="8">
                  <c:v>104454.00367864742</c:v>
                </c:pt>
                <c:pt idx="9">
                  <c:v>82185.42684466581</c:v>
                </c:pt>
                <c:pt idx="10">
                  <c:v>68487.85570388817</c:v>
                </c:pt>
              </c:numCache>
            </c:numRef>
          </c:val>
          <c:smooth val="0"/>
          <c:extLst>
            <c:ext xmlns:c16="http://schemas.microsoft.com/office/drawing/2014/chart" uri="{C3380CC4-5D6E-409C-BE32-E72D297353CC}">
              <c16:uniqueId val="{00000000-6127-40DB-8513-0F81959F830C}"/>
            </c:ext>
          </c:extLst>
        </c:ser>
        <c:ser>
          <c:idx val="1"/>
          <c:order val="1"/>
          <c:tx>
            <c:strRef>
              <c:f>'5 анализ эк эфф'!$A$87</c:f>
              <c:strCache>
                <c:ptCount val="1"/>
                <c:pt idx="0">
                  <c:v>NPV (без учета продажи)</c:v>
                </c:pt>
              </c:strCache>
            </c:strRef>
          </c:tx>
          <c:marker>
            <c:symbol val="none"/>
          </c:marker>
          <c:val>
            <c:numRef>
              <c:f>'5 анализ эк эфф'!$B$87:$L$87</c:f>
              <c:numCache>
                <c:formatCode>_-* #\ ##0\ _₽_-;\-* #\ ##0\ _₽_-;_-* "-"??\ _₽_-;_-@_-</c:formatCode>
                <c:ptCount val="11"/>
                <c:pt idx="0">
                  <c:v>-1504460.7542106349</c:v>
                </c:pt>
                <c:pt idx="1">
                  <c:v>-1064183.9506304492</c:v>
                </c:pt>
                <c:pt idx="2">
                  <c:v>-697286.61431362783</c:v>
                </c:pt>
                <c:pt idx="3">
                  <c:v>-427462.89764454222</c:v>
                </c:pt>
                <c:pt idx="4">
                  <c:v>-222959.25631842343</c:v>
                </c:pt>
                <c:pt idx="5">
                  <c:v>-52539.555213324405</c:v>
                </c:pt>
                <c:pt idx="6">
                  <c:v>89196.950783935754</c:v>
                </c:pt>
                <c:pt idx="7">
                  <c:v>207543.96544025448</c:v>
                </c:pt>
                <c:pt idx="8">
                  <c:v>311997.96911890188</c:v>
                </c:pt>
                <c:pt idx="9">
                  <c:v>394183.39596356766</c:v>
                </c:pt>
                <c:pt idx="10">
                  <c:v>462671.25166745583</c:v>
                </c:pt>
              </c:numCache>
            </c:numRef>
          </c:val>
          <c:smooth val="0"/>
          <c:extLst>
            <c:ext xmlns:c16="http://schemas.microsoft.com/office/drawing/2014/chart" uri="{C3380CC4-5D6E-409C-BE32-E72D297353CC}">
              <c16:uniqueId val="{00000000-E97A-4324-987A-48783E576D39}"/>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E0319A1D-BEA0-4CF8-BC57-DA7FE431DE6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21" sqref="C21"/>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0" t="s">
        <v>601</v>
      </c>
      <c r="B5" s="320"/>
      <c r="C5" s="320"/>
      <c r="D5" s="115"/>
      <c r="E5" s="115"/>
      <c r="F5" s="115"/>
      <c r="G5" s="115"/>
      <c r="H5" s="115"/>
      <c r="I5" s="115"/>
      <c r="J5" s="115"/>
    </row>
    <row r="6" spans="1:22" s="8" customFormat="1" ht="18.75" x14ac:dyDescent="0.3">
      <c r="A6" s="13"/>
      <c r="H6" s="12"/>
    </row>
    <row r="7" spans="1:22" s="8" customFormat="1" ht="18.75" x14ac:dyDescent="0.2">
      <c r="A7" s="324" t="s">
        <v>6</v>
      </c>
      <c r="B7" s="324"/>
      <c r="C7" s="32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5" t="s">
        <v>572</v>
      </c>
      <c r="B9" s="325"/>
      <c r="C9" s="325"/>
      <c r="D9" s="7"/>
      <c r="E9" s="7"/>
      <c r="F9" s="7"/>
      <c r="G9" s="7"/>
      <c r="H9" s="7"/>
      <c r="I9" s="10"/>
      <c r="J9" s="10"/>
      <c r="K9" s="10"/>
      <c r="L9" s="10"/>
      <c r="M9" s="10"/>
      <c r="N9" s="10"/>
      <c r="O9" s="10"/>
      <c r="P9" s="10"/>
      <c r="Q9" s="10"/>
      <c r="R9" s="10"/>
      <c r="S9" s="10"/>
      <c r="T9" s="10"/>
      <c r="U9" s="10"/>
      <c r="V9" s="10"/>
    </row>
    <row r="10" spans="1:22" s="8" customFormat="1" ht="18.75" x14ac:dyDescent="0.2">
      <c r="A10" s="321" t="s">
        <v>5</v>
      </c>
      <c r="B10" s="321"/>
      <c r="C10" s="32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6" t="s">
        <v>609</v>
      </c>
      <c r="B12" s="326"/>
      <c r="C12" s="326"/>
      <c r="D12" s="7"/>
      <c r="E12" s="7"/>
      <c r="F12" s="7"/>
      <c r="G12" s="7"/>
      <c r="H12" s="7"/>
      <c r="I12" s="10"/>
      <c r="J12" s="10"/>
      <c r="K12" s="10"/>
      <c r="L12" s="10"/>
      <c r="M12" s="10"/>
      <c r="N12" s="10"/>
      <c r="O12" s="10"/>
      <c r="P12" s="10"/>
      <c r="Q12" s="10"/>
      <c r="R12" s="10"/>
      <c r="S12" s="10"/>
      <c r="T12" s="10"/>
      <c r="U12" s="10"/>
      <c r="V12" s="10"/>
    </row>
    <row r="13" spans="1:22" s="8" customFormat="1" ht="18.75" x14ac:dyDescent="0.2">
      <c r="A13" s="327" t="s">
        <v>4</v>
      </c>
      <c r="B13" s="327"/>
      <c r="C13" s="32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8" t="s">
        <v>610</v>
      </c>
      <c r="B15" s="329"/>
      <c r="C15" s="329"/>
      <c r="D15" s="7"/>
      <c r="E15" s="7"/>
      <c r="F15" s="7"/>
      <c r="G15" s="7"/>
      <c r="H15" s="7"/>
      <c r="I15" s="7"/>
      <c r="J15" s="7"/>
      <c r="K15" s="7"/>
      <c r="L15" s="7"/>
      <c r="M15" s="7"/>
      <c r="N15" s="7"/>
      <c r="O15" s="7"/>
      <c r="P15" s="7"/>
      <c r="Q15" s="7"/>
      <c r="R15" s="7"/>
      <c r="S15" s="7"/>
      <c r="T15" s="7"/>
      <c r="U15" s="7"/>
      <c r="V15" s="7"/>
    </row>
    <row r="16" spans="1:22" s="3" customFormat="1" ht="15" customHeight="1" x14ac:dyDescent="0.2">
      <c r="A16" s="321" t="s">
        <v>3</v>
      </c>
      <c r="B16" s="321"/>
      <c r="C16" s="32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2" t="s">
        <v>438</v>
      </c>
      <c r="B18" s="323"/>
      <c r="C18" s="32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7"/>
      <c r="B24" s="318"/>
      <c r="C24" s="319"/>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7"/>
      <c r="B39" s="318"/>
      <c r="C39" s="319"/>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7"/>
      <c r="B47" s="318"/>
      <c r="C47" s="319"/>
    </row>
    <row r="48" spans="1:18" ht="75.75" customHeight="1" x14ac:dyDescent="0.25">
      <c r="A48" s="22" t="s">
        <v>435</v>
      </c>
      <c r="B48" s="29" t="s">
        <v>449</v>
      </c>
      <c r="C48" s="147">
        <f>'6.2. Паспорт фин осв ввод'!C24</f>
        <v>1.373378486604</v>
      </c>
    </row>
    <row r="49" spans="1:3" ht="71.25" customHeight="1" x14ac:dyDescent="0.25">
      <c r="A49" s="22" t="s">
        <v>403</v>
      </c>
      <c r="B49" s="29" t="s">
        <v>450</v>
      </c>
      <c r="C49" s="147">
        <f>'6.2. Паспорт фин осв ввод'!C30</f>
        <v>1.14448207217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20" t="str">
        <f>'1. паспорт местоположение'!A5:C5</f>
        <v>Год раскрытия информации: 2024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C5" s="12"/>
    </row>
    <row r="6" spans="1:29"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330"/>
      <c r="AB8" s="330"/>
      <c r="AC8" s="330"/>
    </row>
    <row r="9" spans="1:29" ht="18.75" customHeight="1"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30" t="str">
        <f>'1. паспорт местоположение'!A12:C12</f>
        <v>O 24-17</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330"/>
      <c r="AB11" s="330"/>
      <c r="AC11" s="330"/>
    </row>
    <row r="12" spans="1:29" x14ac:dyDescent="0.25">
      <c r="A12" s="321" t="s">
        <v>4</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c r="AC14" s="330"/>
    </row>
    <row r="15" spans="1:29" ht="15.75" customHeight="1" x14ac:dyDescent="0.25">
      <c r="A15" s="321" t="s">
        <v>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9" t="s">
        <v>183</v>
      </c>
      <c r="B20" s="379" t="s">
        <v>182</v>
      </c>
      <c r="C20" s="387" t="s">
        <v>181</v>
      </c>
      <c r="D20" s="387"/>
      <c r="E20" s="389" t="s">
        <v>180</v>
      </c>
      <c r="F20" s="389"/>
      <c r="G20" s="395" t="s">
        <v>561</v>
      </c>
      <c r="H20" s="384" t="s">
        <v>551</v>
      </c>
      <c r="I20" s="385"/>
      <c r="J20" s="385"/>
      <c r="K20" s="385"/>
      <c r="L20" s="384" t="s">
        <v>552</v>
      </c>
      <c r="M20" s="385"/>
      <c r="N20" s="385"/>
      <c r="O20" s="385"/>
      <c r="P20" s="384" t="s">
        <v>553</v>
      </c>
      <c r="Q20" s="385"/>
      <c r="R20" s="385"/>
      <c r="S20" s="385"/>
      <c r="T20" s="384" t="s">
        <v>554</v>
      </c>
      <c r="U20" s="385"/>
      <c r="V20" s="385"/>
      <c r="W20" s="385"/>
      <c r="X20" s="384" t="s">
        <v>555</v>
      </c>
      <c r="Y20" s="385"/>
      <c r="Z20" s="385"/>
      <c r="AA20" s="385"/>
      <c r="AB20" s="391" t="s">
        <v>179</v>
      </c>
      <c r="AC20" s="392"/>
      <c r="AD20" s="58"/>
      <c r="AE20" s="58"/>
      <c r="AF20" s="58"/>
    </row>
    <row r="21" spans="1:32" ht="99.75" customHeight="1" x14ac:dyDescent="0.25">
      <c r="A21" s="380"/>
      <c r="B21" s="380"/>
      <c r="C21" s="387"/>
      <c r="D21" s="387"/>
      <c r="E21" s="389"/>
      <c r="F21" s="389"/>
      <c r="G21" s="396"/>
      <c r="H21" s="386" t="s">
        <v>1</v>
      </c>
      <c r="I21" s="386"/>
      <c r="J21" s="386" t="s">
        <v>550</v>
      </c>
      <c r="K21" s="386"/>
      <c r="L21" s="386" t="s">
        <v>1</v>
      </c>
      <c r="M21" s="386"/>
      <c r="N21" s="386" t="s">
        <v>550</v>
      </c>
      <c r="O21" s="386"/>
      <c r="P21" s="386" t="s">
        <v>1</v>
      </c>
      <c r="Q21" s="386"/>
      <c r="R21" s="386" t="s">
        <v>178</v>
      </c>
      <c r="S21" s="386"/>
      <c r="T21" s="386" t="s">
        <v>1</v>
      </c>
      <c r="U21" s="386"/>
      <c r="V21" s="386" t="s">
        <v>178</v>
      </c>
      <c r="W21" s="386"/>
      <c r="X21" s="386" t="s">
        <v>1</v>
      </c>
      <c r="Y21" s="386"/>
      <c r="Z21" s="386" t="s">
        <v>178</v>
      </c>
      <c r="AA21" s="386"/>
      <c r="AB21" s="393"/>
      <c r="AC21" s="394"/>
    </row>
    <row r="22" spans="1:32" ht="89.25" customHeight="1" x14ac:dyDescent="0.25">
      <c r="A22" s="381"/>
      <c r="B22" s="381"/>
      <c r="C22" s="149" t="s">
        <v>1</v>
      </c>
      <c r="D22" s="149" t="s">
        <v>178</v>
      </c>
      <c r="E22" s="155" t="s">
        <v>557</v>
      </c>
      <c r="F22" s="57" t="s">
        <v>562</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400"/>
      <c r="C66" s="400"/>
      <c r="D66" s="400"/>
      <c r="E66" s="400"/>
      <c r="F66" s="400"/>
      <c r="G66" s="400"/>
      <c r="H66" s="400"/>
      <c r="I66" s="400"/>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400"/>
      <c r="C68" s="400"/>
      <c r="D68" s="400"/>
      <c r="E68" s="400"/>
      <c r="F68" s="400"/>
      <c r="G68" s="400"/>
      <c r="H68" s="400"/>
      <c r="I68" s="400"/>
      <c r="J68" s="46"/>
      <c r="K68" s="46"/>
    </row>
    <row r="70" spans="1:28" ht="36.75" customHeight="1" x14ac:dyDescent="0.25">
      <c r="B70" s="400"/>
      <c r="C70" s="400"/>
      <c r="D70" s="400"/>
      <c r="E70" s="400"/>
      <c r="F70" s="400"/>
      <c r="G70" s="400"/>
      <c r="H70" s="400"/>
      <c r="I70" s="400"/>
      <c r="J70" s="46"/>
      <c r="K70" s="46"/>
    </row>
    <row r="71" spans="1:28" x14ac:dyDescent="0.25">
      <c r="N71" s="47"/>
    </row>
    <row r="72" spans="1:28" ht="51" customHeight="1" x14ac:dyDescent="0.25">
      <c r="B72" s="400"/>
      <c r="C72" s="400"/>
      <c r="D72" s="400"/>
      <c r="E72" s="400"/>
      <c r="F72" s="400"/>
      <c r="G72" s="400"/>
      <c r="H72" s="400"/>
      <c r="I72" s="400"/>
      <c r="J72" s="46"/>
      <c r="K72" s="46"/>
      <c r="N72" s="47"/>
    </row>
    <row r="73" spans="1:28" ht="32.25" customHeight="1" x14ac:dyDescent="0.25">
      <c r="B73" s="400"/>
      <c r="C73" s="400"/>
      <c r="D73" s="400"/>
      <c r="E73" s="400"/>
      <c r="F73" s="400"/>
      <c r="G73" s="400"/>
      <c r="H73" s="400"/>
      <c r="I73" s="400"/>
      <c r="J73" s="46"/>
      <c r="K73" s="46"/>
    </row>
    <row r="74" spans="1:28" ht="51.75" customHeight="1" x14ac:dyDescent="0.25">
      <c r="B74" s="400"/>
      <c r="C74" s="400"/>
      <c r="D74" s="400"/>
      <c r="E74" s="400"/>
      <c r="F74" s="400"/>
      <c r="G74" s="400"/>
      <c r="H74" s="400"/>
      <c r="I74" s="400"/>
      <c r="J74" s="46"/>
      <c r="K74" s="46"/>
    </row>
    <row r="75" spans="1:28" ht="21.75" customHeight="1" x14ac:dyDescent="0.25">
      <c r="B75" s="398"/>
      <c r="C75" s="398"/>
      <c r="D75" s="398"/>
      <c r="E75" s="398"/>
      <c r="F75" s="398"/>
      <c r="G75" s="398"/>
      <c r="H75" s="398"/>
      <c r="I75" s="398"/>
      <c r="J75" s="45"/>
      <c r="K75" s="45"/>
    </row>
    <row r="76" spans="1:28" ht="23.25" customHeight="1" x14ac:dyDescent="0.25"/>
    <row r="77" spans="1:28" ht="18.75" customHeight="1" x14ac:dyDescent="0.25">
      <c r="B77" s="399"/>
      <c r="C77" s="399"/>
      <c r="D77" s="399"/>
      <c r="E77" s="399"/>
      <c r="F77" s="399"/>
      <c r="G77" s="399"/>
      <c r="H77" s="399"/>
      <c r="I77" s="399"/>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P20:S20"/>
    <mergeCell ref="P21:Q21"/>
    <mergeCell ref="R21:S21"/>
    <mergeCell ref="B75:I75"/>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 ref="X20:AA20"/>
    <mergeCell ref="T20:W20"/>
    <mergeCell ref="T21:U21"/>
    <mergeCell ref="V21:W21"/>
    <mergeCell ref="X21:Y21"/>
    <mergeCell ref="Z21:AA21"/>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I77"/>
  <sheetViews>
    <sheetView zoomScale="70" zoomScaleNormal="70" zoomScaleSheetLayoutView="70" workbookViewId="0">
      <selection activeCell="C34" sqref="C34"/>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8.42578125" style="43" customWidth="1"/>
    <col min="7" max="7" width="12"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3.2851562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20" t="str">
        <f>'6.1. Паспорт сетевой график'!A5:K5</f>
        <v>Год раскрытия информации: 2024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C5" s="12"/>
    </row>
    <row r="6" spans="1:29" ht="18.75" x14ac:dyDescent="0.25">
      <c r="A6" s="402" t="s">
        <v>6</v>
      </c>
      <c r="B6" s="402"/>
      <c r="C6" s="402"/>
      <c r="D6" s="402"/>
      <c r="E6" s="402"/>
      <c r="F6" s="402"/>
      <c r="G6" s="402"/>
      <c r="H6" s="402"/>
      <c r="I6" s="402"/>
      <c r="J6" s="402"/>
      <c r="K6" s="402"/>
      <c r="L6" s="402"/>
      <c r="M6" s="402"/>
      <c r="N6" s="402"/>
      <c r="O6" s="402"/>
      <c r="P6" s="402"/>
      <c r="Q6" s="402"/>
      <c r="R6" s="402"/>
      <c r="S6" s="402"/>
      <c r="T6" s="402"/>
      <c r="U6" s="402"/>
      <c r="V6" s="402"/>
      <c r="W6" s="402"/>
      <c r="X6" s="402"/>
      <c r="Y6" s="402"/>
      <c r="Z6" s="402"/>
      <c r="AA6" s="402"/>
      <c r="AB6" s="402"/>
      <c r="AC6" s="402"/>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03" t="str">
        <f>'6.1. Паспорт сетевой график'!A9</f>
        <v xml:space="preserve">Акционерное общество "Западная энергетическая компания" </v>
      </c>
      <c r="B8" s="403"/>
      <c r="C8" s="403"/>
      <c r="D8" s="403"/>
      <c r="E8" s="403"/>
      <c r="F8" s="403"/>
      <c r="G8" s="403"/>
      <c r="H8" s="403"/>
      <c r="I8" s="403"/>
      <c r="J8" s="403"/>
      <c r="K8" s="403"/>
      <c r="L8" s="403"/>
      <c r="M8" s="403"/>
      <c r="N8" s="403"/>
      <c r="O8" s="403"/>
      <c r="P8" s="403"/>
      <c r="Q8" s="403"/>
      <c r="R8" s="403"/>
      <c r="S8" s="403"/>
      <c r="T8" s="403"/>
      <c r="U8" s="403"/>
      <c r="V8" s="403"/>
      <c r="W8" s="403"/>
      <c r="X8" s="403"/>
      <c r="Y8" s="403"/>
      <c r="Z8" s="403"/>
      <c r="AA8" s="403"/>
      <c r="AB8" s="403"/>
      <c r="AC8" s="403"/>
    </row>
    <row r="9" spans="1:29" ht="18.75" customHeight="1" x14ac:dyDescent="0.25">
      <c r="A9" s="327" t="s">
        <v>5</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03" t="str">
        <f>'6.1. Паспорт сетевой график'!A12</f>
        <v>O 24-17</v>
      </c>
      <c r="B11" s="403"/>
      <c r="C11" s="403"/>
      <c r="D11" s="403"/>
      <c r="E11" s="403"/>
      <c r="F11" s="403"/>
      <c r="G11" s="403"/>
      <c r="H11" s="403"/>
      <c r="I11" s="403"/>
      <c r="J11" s="403"/>
      <c r="K11" s="403"/>
      <c r="L11" s="403"/>
      <c r="M11" s="403"/>
      <c r="N11" s="403"/>
      <c r="O11" s="403"/>
      <c r="P11" s="403"/>
      <c r="Q11" s="403"/>
      <c r="R11" s="403"/>
      <c r="S11" s="403"/>
      <c r="T11" s="403"/>
      <c r="U11" s="403"/>
      <c r="V11" s="403"/>
      <c r="W11" s="403"/>
      <c r="X11" s="403"/>
      <c r="Y11" s="403"/>
      <c r="Z11" s="403"/>
      <c r="AA11" s="403"/>
      <c r="AB11" s="403"/>
      <c r="AC11" s="403"/>
    </row>
    <row r="12" spans="1:29" x14ac:dyDescent="0.25">
      <c r="A12" s="327" t="s">
        <v>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9" t="str">
        <f>'6.1. Паспорт сетевой график'!A15</f>
        <v xml:space="preserve">Реконструкция КЛ 10 кВ от ТП-994 до ТП-997 2 сек.с заменой  кабеля на кабель большего сечения, протяженностью 0,240 км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7" t="s">
        <v>3</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5"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5" ht="33" customHeight="1" x14ac:dyDescent="0.25">
      <c r="A20" s="379" t="s">
        <v>183</v>
      </c>
      <c r="B20" s="379" t="s">
        <v>182</v>
      </c>
      <c r="C20" s="401" t="s">
        <v>181</v>
      </c>
      <c r="D20" s="401"/>
      <c r="E20" s="407" t="s">
        <v>180</v>
      </c>
      <c r="F20" s="407"/>
      <c r="G20" s="379" t="s">
        <v>611</v>
      </c>
      <c r="H20" s="404">
        <v>2025</v>
      </c>
      <c r="I20" s="405"/>
      <c r="J20" s="405"/>
      <c r="K20" s="405"/>
      <c r="L20" s="404">
        <v>2026</v>
      </c>
      <c r="M20" s="405"/>
      <c r="N20" s="405"/>
      <c r="O20" s="405"/>
      <c r="P20" s="404">
        <v>2027</v>
      </c>
      <c r="Q20" s="405"/>
      <c r="R20" s="405"/>
      <c r="S20" s="405"/>
      <c r="T20" s="404">
        <v>2028</v>
      </c>
      <c r="U20" s="405"/>
      <c r="V20" s="405"/>
      <c r="W20" s="405"/>
      <c r="X20" s="404">
        <v>2029</v>
      </c>
      <c r="Y20" s="405"/>
      <c r="Z20" s="405"/>
      <c r="AA20" s="405"/>
      <c r="AB20" s="406" t="s">
        <v>179</v>
      </c>
      <c r="AC20" s="406"/>
      <c r="AD20" s="58"/>
      <c r="AE20" s="58"/>
      <c r="AF20" s="58"/>
    </row>
    <row r="21" spans="1:35" ht="99.75" customHeight="1" x14ac:dyDescent="0.25">
      <c r="A21" s="380"/>
      <c r="B21" s="380"/>
      <c r="C21" s="401"/>
      <c r="D21" s="401"/>
      <c r="E21" s="407"/>
      <c r="F21" s="407"/>
      <c r="G21" s="380"/>
      <c r="H21" s="401" t="s">
        <v>1</v>
      </c>
      <c r="I21" s="401"/>
      <c r="J21" s="401" t="s">
        <v>178</v>
      </c>
      <c r="K21" s="401"/>
      <c r="L21" s="401" t="s">
        <v>1</v>
      </c>
      <c r="M21" s="401"/>
      <c r="N21" s="401" t="s">
        <v>178</v>
      </c>
      <c r="O21" s="401"/>
      <c r="P21" s="401" t="s">
        <v>1</v>
      </c>
      <c r="Q21" s="401"/>
      <c r="R21" s="401" t="s">
        <v>178</v>
      </c>
      <c r="S21" s="401"/>
      <c r="T21" s="401" t="s">
        <v>1</v>
      </c>
      <c r="U21" s="401"/>
      <c r="V21" s="401" t="s">
        <v>178</v>
      </c>
      <c r="W21" s="401"/>
      <c r="X21" s="401" t="s">
        <v>1</v>
      </c>
      <c r="Y21" s="401"/>
      <c r="Z21" s="401" t="s">
        <v>178</v>
      </c>
      <c r="AA21" s="401"/>
      <c r="AB21" s="406"/>
      <c r="AC21" s="406"/>
    </row>
    <row r="22" spans="1:35" ht="89.25" customHeight="1" x14ac:dyDescent="0.25">
      <c r="A22" s="381"/>
      <c r="B22" s="381"/>
      <c r="C22" s="149" t="s">
        <v>1</v>
      </c>
      <c r="D22" s="149" t="s">
        <v>178</v>
      </c>
      <c r="E22" s="316" t="s">
        <v>606</v>
      </c>
      <c r="F22" s="316" t="s">
        <v>606</v>
      </c>
      <c r="G22" s="381"/>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5" ht="19.5" customHeight="1" x14ac:dyDescent="0.25">
      <c r="A23" s="309">
        <v>1</v>
      </c>
      <c r="B23" s="309">
        <v>2</v>
      </c>
      <c r="C23" s="309">
        <v>3</v>
      </c>
      <c r="D23" s="309">
        <v>4</v>
      </c>
      <c r="E23" s="309">
        <f>D23+1</f>
        <v>5</v>
      </c>
      <c r="F23" s="314">
        <f>E23+1</f>
        <v>6</v>
      </c>
      <c r="G23" s="314">
        <f t="shared" ref="G23:H23" si="0">F23+1</f>
        <v>7</v>
      </c>
      <c r="H23" s="314">
        <f t="shared" si="0"/>
        <v>8</v>
      </c>
      <c r="I23" s="309">
        <f t="shared" ref="I23:AC23" si="1">H23+1</f>
        <v>9</v>
      </c>
      <c r="J23" s="309">
        <f t="shared" si="1"/>
        <v>10</v>
      </c>
      <c r="K23" s="309">
        <f t="shared" si="1"/>
        <v>11</v>
      </c>
      <c r="L23" s="309">
        <f t="shared" si="1"/>
        <v>12</v>
      </c>
      <c r="M23" s="309">
        <f t="shared" si="1"/>
        <v>13</v>
      </c>
      <c r="N23" s="309">
        <f t="shared" si="1"/>
        <v>14</v>
      </c>
      <c r="O23" s="309">
        <f t="shared" si="1"/>
        <v>15</v>
      </c>
      <c r="P23" s="309">
        <f t="shared" si="1"/>
        <v>16</v>
      </c>
      <c r="Q23" s="309">
        <f t="shared" si="1"/>
        <v>17</v>
      </c>
      <c r="R23" s="309">
        <f t="shared" si="1"/>
        <v>18</v>
      </c>
      <c r="S23" s="309">
        <f t="shared" si="1"/>
        <v>19</v>
      </c>
      <c r="T23" s="309">
        <f t="shared" si="1"/>
        <v>20</v>
      </c>
      <c r="U23" s="309">
        <f t="shared" si="1"/>
        <v>21</v>
      </c>
      <c r="V23" s="309">
        <f t="shared" si="1"/>
        <v>22</v>
      </c>
      <c r="W23" s="309">
        <f t="shared" si="1"/>
        <v>23</v>
      </c>
      <c r="X23" s="309">
        <f t="shared" si="1"/>
        <v>24</v>
      </c>
      <c r="Y23" s="309">
        <f t="shared" si="1"/>
        <v>25</v>
      </c>
      <c r="Z23" s="309">
        <f t="shared" si="1"/>
        <v>26</v>
      </c>
      <c r="AA23" s="309">
        <f t="shared" si="1"/>
        <v>27</v>
      </c>
      <c r="AB23" s="309">
        <f t="shared" si="1"/>
        <v>28</v>
      </c>
      <c r="AC23" s="309">
        <f t="shared" si="1"/>
        <v>29</v>
      </c>
    </row>
    <row r="24" spans="1:35" ht="47.25" customHeight="1" x14ac:dyDescent="0.25">
      <c r="A24" s="181">
        <v>1</v>
      </c>
      <c r="B24" s="182" t="s">
        <v>177</v>
      </c>
      <c r="C24" s="183">
        <f>C30*1.2</f>
        <v>1.373378486604</v>
      </c>
      <c r="D24" s="186" t="s">
        <v>556</v>
      </c>
      <c r="E24" s="186">
        <f>C24</f>
        <v>1.373378486604</v>
      </c>
      <c r="F24" s="315">
        <v>1.373378486604</v>
      </c>
      <c r="G24" s="183">
        <f>'6.2. Паспорт фин осв ввод утв'!P24</f>
        <v>0</v>
      </c>
      <c r="H24" s="186">
        <v>0</v>
      </c>
      <c r="I24" s="186">
        <v>0</v>
      </c>
      <c r="J24" s="186" t="s">
        <v>556</v>
      </c>
      <c r="K24" s="186" t="s">
        <v>556</v>
      </c>
      <c r="L24" s="186">
        <f>C24</f>
        <v>1.373378486604</v>
      </c>
      <c r="M24" s="186">
        <v>4</v>
      </c>
      <c r="N24" s="186" t="s">
        <v>556</v>
      </c>
      <c r="O24" s="186" t="s">
        <v>556</v>
      </c>
      <c r="P24" s="183">
        <f t="shared" ref="P24:Y24" si="2">SUM(P25:P29)</f>
        <v>0</v>
      </c>
      <c r="Q24" s="183">
        <f t="shared" si="2"/>
        <v>0</v>
      </c>
      <c r="R24" s="186" t="s">
        <v>556</v>
      </c>
      <c r="S24" s="186" t="s">
        <v>556</v>
      </c>
      <c r="T24" s="183">
        <v>0</v>
      </c>
      <c r="U24" s="183">
        <f t="shared" si="2"/>
        <v>0</v>
      </c>
      <c r="V24" s="186" t="s">
        <v>556</v>
      </c>
      <c r="W24" s="186" t="s">
        <v>556</v>
      </c>
      <c r="X24" s="183">
        <v>0</v>
      </c>
      <c r="Y24" s="183">
        <f t="shared" si="2"/>
        <v>0</v>
      </c>
      <c r="Z24" s="186" t="s">
        <v>556</v>
      </c>
      <c r="AA24" s="186" t="s">
        <v>556</v>
      </c>
      <c r="AB24" s="183">
        <f>G24+H24+L24+P24+T24+X24</f>
        <v>1.373378486604</v>
      </c>
      <c r="AC24" s="190">
        <f>SUM(Z24,V24,R24,N24,J24)</f>
        <v>0</v>
      </c>
    </row>
    <row r="25" spans="1:35" ht="24" customHeight="1" x14ac:dyDescent="0.25">
      <c r="A25" s="184" t="s">
        <v>176</v>
      </c>
      <c r="B25" s="185" t="s">
        <v>175</v>
      </c>
      <c r="C25" s="183">
        <f>'6.2. Паспорт фин осв ввод утв'!C25</f>
        <v>0</v>
      </c>
      <c r="D25" s="186" t="s">
        <v>556</v>
      </c>
      <c r="E25" s="186">
        <f t="shared" ref="E25:E64" si="3">C25</f>
        <v>0</v>
      </c>
      <c r="F25" s="315">
        <v>0</v>
      </c>
      <c r="G25" s="186">
        <f>'6.2. Паспорт фин осв ввод утв'!P25</f>
        <v>0</v>
      </c>
      <c r="H25" s="186">
        <v>0</v>
      </c>
      <c r="I25" s="186">
        <v>0</v>
      </c>
      <c r="J25" s="186" t="s">
        <v>556</v>
      </c>
      <c r="K25" s="186" t="s">
        <v>556</v>
      </c>
      <c r="L25" s="186">
        <f t="shared" ref="L25:L64" si="4">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ref="AB25:AB64" si="5">G25+H25+L25+P25+T25+X25</f>
        <v>0</v>
      </c>
      <c r="AC25" s="190">
        <f t="shared" ref="AC25:AC64" si="6">SUM(Z25,V25,R25,N25,J25)</f>
        <v>0</v>
      </c>
    </row>
    <row r="26" spans="1:35" x14ac:dyDescent="0.25">
      <c r="A26" s="184" t="s">
        <v>174</v>
      </c>
      <c r="B26" s="185" t="s">
        <v>173</v>
      </c>
      <c r="C26" s="183">
        <f>'6.2. Паспорт фин осв ввод утв'!C26</f>
        <v>0</v>
      </c>
      <c r="D26" s="186" t="s">
        <v>556</v>
      </c>
      <c r="E26" s="186">
        <f t="shared" si="3"/>
        <v>0</v>
      </c>
      <c r="F26" s="315">
        <v>0</v>
      </c>
      <c r="G26" s="186">
        <f>'6.2. Паспорт фин осв ввод утв'!P26</f>
        <v>0</v>
      </c>
      <c r="H26" s="186">
        <v>0</v>
      </c>
      <c r="I26" s="186">
        <v>0</v>
      </c>
      <c r="J26" s="186" t="s">
        <v>556</v>
      </c>
      <c r="K26" s="186" t="s">
        <v>556</v>
      </c>
      <c r="L26" s="186">
        <f t="shared" si="4"/>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5"/>
        <v>0</v>
      </c>
      <c r="AC26" s="190">
        <f t="shared" si="6"/>
        <v>0</v>
      </c>
    </row>
    <row r="27" spans="1:35" ht="31.5" x14ac:dyDescent="0.25">
      <c r="A27" s="184" t="s">
        <v>172</v>
      </c>
      <c r="B27" s="185" t="s">
        <v>360</v>
      </c>
      <c r="C27" s="183">
        <f>C24</f>
        <v>1.373378486604</v>
      </c>
      <c r="D27" s="186" t="s">
        <v>556</v>
      </c>
      <c r="E27" s="186">
        <f t="shared" si="3"/>
        <v>1.373378486604</v>
      </c>
      <c r="F27" s="315">
        <v>1.373378486604</v>
      </c>
      <c r="G27" s="186">
        <f>'6.2. Паспорт фин осв ввод утв'!P27</f>
        <v>0</v>
      </c>
      <c r="H27" s="186">
        <v>0</v>
      </c>
      <c r="I27" s="186">
        <v>0</v>
      </c>
      <c r="J27" s="186" t="s">
        <v>556</v>
      </c>
      <c r="K27" s="186" t="s">
        <v>556</v>
      </c>
      <c r="L27" s="186">
        <f t="shared" si="4"/>
        <v>1.373378486604</v>
      </c>
      <c r="M27" s="186">
        <v>4</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5"/>
        <v>1.373378486604</v>
      </c>
      <c r="AC27" s="190">
        <f t="shared" si="6"/>
        <v>0</v>
      </c>
    </row>
    <row r="28" spans="1:35" x14ac:dyDescent="0.25">
      <c r="A28" s="184" t="s">
        <v>171</v>
      </c>
      <c r="B28" s="185" t="s">
        <v>568</v>
      </c>
      <c r="C28" s="183">
        <f>'6.2. Паспорт фин осв ввод утв'!C28</f>
        <v>0</v>
      </c>
      <c r="D28" s="186" t="s">
        <v>556</v>
      </c>
      <c r="E28" s="186">
        <f t="shared" si="3"/>
        <v>0</v>
      </c>
      <c r="F28" s="315">
        <v>0</v>
      </c>
      <c r="G28" s="186">
        <f>'6.2. Паспорт фин осв ввод утв'!P28</f>
        <v>0</v>
      </c>
      <c r="H28" s="186">
        <v>0</v>
      </c>
      <c r="I28" s="186">
        <v>0</v>
      </c>
      <c r="J28" s="186" t="s">
        <v>556</v>
      </c>
      <c r="K28" s="186" t="s">
        <v>556</v>
      </c>
      <c r="L28" s="186">
        <f t="shared" si="4"/>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5"/>
        <v>0</v>
      </c>
      <c r="AC28" s="190">
        <f t="shared" si="6"/>
        <v>0</v>
      </c>
    </row>
    <row r="29" spans="1:35" x14ac:dyDescent="0.25">
      <c r="A29" s="184" t="s">
        <v>169</v>
      </c>
      <c r="B29" s="56" t="s">
        <v>168</v>
      </c>
      <c r="C29" s="183">
        <f>'6.2. Паспорт фин осв ввод утв'!C29</f>
        <v>0</v>
      </c>
      <c r="D29" s="186" t="s">
        <v>556</v>
      </c>
      <c r="E29" s="186">
        <f t="shared" si="3"/>
        <v>0</v>
      </c>
      <c r="F29" s="315">
        <v>0</v>
      </c>
      <c r="G29" s="186">
        <f>'6.2. Паспорт фин осв ввод утв'!P29</f>
        <v>0</v>
      </c>
      <c r="H29" s="186">
        <v>0</v>
      </c>
      <c r="I29" s="186">
        <v>0</v>
      </c>
      <c r="J29" s="186" t="s">
        <v>556</v>
      </c>
      <c r="K29" s="186" t="s">
        <v>556</v>
      </c>
      <c r="L29" s="186">
        <f t="shared" si="4"/>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5"/>
        <v>0</v>
      </c>
      <c r="AC29" s="190">
        <f t="shared" si="6"/>
        <v>0</v>
      </c>
    </row>
    <row r="30" spans="1:35" s="306" customFormat="1" ht="47.25" x14ac:dyDescent="0.25">
      <c r="A30" s="181" t="s">
        <v>60</v>
      </c>
      <c r="B30" s="182" t="s">
        <v>167</v>
      </c>
      <c r="C30" s="183">
        <f>SUM(C31:C34)</f>
        <v>1.14448207217</v>
      </c>
      <c r="D30" s="186" t="s">
        <v>556</v>
      </c>
      <c r="E30" s="186">
        <f t="shared" si="3"/>
        <v>1.14448207217</v>
      </c>
      <c r="F30" s="315">
        <v>1.14448207217</v>
      </c>
      <c r="G30" s="183">
        <f>'6.2. Паспорт фин осв ввод утв'!P30</f>
        <v>0</v>
      </c>
      <c r="H30" s="186">
        <v>0</v>
      </c>
      <c r="I30" s="186">
        <v>0</v>
      </c>
      <c r="J30" s="186" t="s">
        <v>556</v>
      </c>
      <c r="K30" s="186" t="s">
        <v>556</v>
      </c>
      <c r="L30" s="186">
        <f t="shared" si="4"/>
        <v>1.14448207217</v>
      </c>
      <c r="M30" s="186">
        <v>4</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5"/>
        <v>1.14448207217</v>
      </c>
      <c r="AC30" s="190">
        <f t="shared" si="6"/>
        <v>0</v>
      </c>
      <c r="AD30" s="313"/>
      <c r="AE30" s="313"/>
      <c r="AF30" s="313"/>
      <c r="AG30" s="313"/>
      <c r="AH30" s="313"/>
      <c r="AI30" s="313"/>
    </row>
    <row r="31" spans="1:35" x14ac:dyDescent="0.25">
      <c r="A31" s="181" t="s">
        <v>166</v>
      </c>
      <c r="B31" s="185" t="s">
        <v>165</v>
      </c>
      <c r="C31" s="183">
        <v>0.11699402178</v>
      </c>
      <c r="D31" s="186" t="s">
        <v>556</v>
      </c>
      <c r="E31" s="186">
        <f t="shared" si="3"/>
        <v>0.11699402178</v>
      </c>
      <c r="F31" s="315">
        <v>0.11699402178</v>
      </c>
      <c r="G31" s="186">
        <f>'6.2. Паспорт фин осв ввод утв'!P31</f>
        <v>0</v>
      </c>
      <c r="H31" s="186">
        <v>0</v>
      </c>
      <c r="I31" s="186">
        <v>0</v>
      </c>
      <c r="J31" s="186" t="s">
        <v>556</v>
      </c>
      <c r="K31" s="186" t="s">
        <v>556</v>
      </c>
      <c r="L31" s="186">
        <f t="shared" si="4"/>
        <v>0.11699402178</v>
      </c>
      <c r="M31" s="186">
        <v>1</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5"/>
        <v>0.11699402178</v>
      </c>
      <c r="AC31" s="190">
        <f t="shared" si="6"/>
        <v>0</v>
      </c>
    </row>
    <row r="32" spans="1:35" ht="31.5" x14ac:dyDescent="0.25">
      <c r="A32" s="181" t="s">
        <v>164</v>
      </c>
      <c r="B32" s="185" t="s">
        <v>163</v>
      </c>
      <c r="C32" s="183">
        <v>0.97659200873999996</v>
      </c>
      <c r="D32" s="186" t="s">
        <v>556</v>
      </c>
      <c r="E32" s="186">
        <f t="shared" si="3"/>
        <v>0.97659200873999996</v>
      </c>
      <c r="F32" s="315">
        <v>0.97659200873999996</v>
      </c>
      <c r="G32" s="186">
        <f>'6.2. Паспорт фин осв ввод утв'!P32</f>
        <v>0</v>
      </c>
      <c r="H32" s="186">
        <v>0</v>
      </c>
      <c r="I32" s="186">
        <v>0</v>
      </c>
      <c r="J32" s="186" t="s">
        <v>556</v>
      </c>
      <c r="K32" s="186" t="s">
        <v>556</v>
      </c>
      <c r="L32" s="186">
        <f t="shared" si="4"/>
        <v>0.97659200873999996</v>
      </c>
      <c r="M32" s="186">
        <v>3</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5"/>
        <v>0.97659200873999996</v>
      </c>
      <c r="AC32" s="190">
        <f t="shared" si="6"/>
        <v>0</v>
      </c>
    </row>
    <row r="33" spans="1:29" x14ac:dyDescent="0.25">
      <c r="A33" s="181" t="s">
        <v>162</v>
      </c>
      <c r="B33" s="185" t="s">
        <v>161</v>
      </c>
      <c r="C33" s="183">
        <v>0</v>
      </c>
      <c r="D33" s="186" t="s">
        <v>556</v>
      </c>
      <c r="E33" s="186">
        <f t="shared" si="3"/>
        <v>0</v>
      </c>
      <c r="F33" s="315">
        <v>0</v>
      </c>
      <c r="G33" s="186">
        <f>'6.2. Паспорт фин осв ввод утв'!P33</f>
        <v>0</v>
      </c>
      <c r="H33" s="186">
        <v>0</v>
      </c>
      <c r="I33" s="186">
        <v>0</v>
      </c>
      <c r="J33" s="186" t="s">
        <v>556</v>
      </c>
      <c r="K33" s="186" t="s">
        <v>556</v>
      </c>
      <c r="L33" s="186">
        <f t="shared" si="4"/>
        <v>0</v>
      </c>
      <c r="M33" s="186">
        <v>3</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5"/>
        <v>0</v>
      </c>
      <c r="AC33" s="190">
        <f t="shared" si="6"/>
        <v>0</v>
      </c>
    </row>
    <row r="34" spans="1:29" x14ac:dyDescent="0.25">
      <c r="A34" s="181" t="s">
        <v>160</v>
      </c>
      <c r="B34" s="185" t="s">
        <v>159</v>
      </c>
      <c r="C34" s="183">
        <v>5.0896041650000001E-2</v>
      </c>
      <c r="D34" s="186" t="s">
        <v>556</v>
      </c>
      <c r="E34" s="186">
        <f t="shared" si="3"/>
        <v>5.0896041650000001E-2</v>
      </c>
      <c r="F34" s="315">
        <v>5.0896041650000001E-2</v>
      </c>
      <c r="G34" s="186">
        <f>'6.2. Паспорт фин осв ввод утв'!P34</f>
        <v>0</v>
      </c>
      <c r="H34" s="186">
        <v>0</v>
      </c>
      <c r="I34" s="186">
        <v>0</v>
      </c>
      <c r="J34" s="186" t="s">
        <v>556</v>
      </c>
      <c r="K34" s="186" t="s">
        <v>556</v>
      </c>
      <c r="L34" s="186">
        <f t="shared" si="4"/>
        <v>5.0896041650000001E-2</v>
      </c>
      <c r="M34" s="186">
        <v>4</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5"/>
        <v>5.0896041650000001E-2</v>
      </c>
      <c r="AC34" s="190">
        <f t="shared" si="6"/>
        <v>0</v>
      </c>
    </row>
    <row r="35" spans="1:29" s="306" customFormat="1" ht="31.5" x14ac:dyDescent="0.25">
      <c r="A35" s="181" t="s">
        <v>59</v>
      </c>
      <c r="B35" s="182" t="s">
        <v>158</v>
      </c>
      <c r="C35" s="183">
        <f>'6.2. Паспорт фин осв ввод утв'!C35</f>
        <v>0</v>
      </c>
      <c r="D35" s="186" t="s">
        <v>556</v>
      </c>
      <c r="E35" s="186">
        <f t="shared" si="3"/>
        <v>0</v>
      </c>
      <c r="F35" s="315">
        <v>0</v>
      </c>
      <c r="G35" s="183">
        <f>'6.2. Паспорт фин осв ввод утв'!P35</f>
        <v>0</v>
      </c>
      <c r="H35" s="186">
        <v>0</v>
      </c>
      <c r="I35" s="186">
        <v>0</v>
      </c>
      <c r="J35" s="186" t="s">
        <v>556</v>
      </c>
      <c r="K35" s="186" t="s">
        <v>556</v>
      </c>
      <c r="L35" s="186">
        <f t="shared" si="4"/>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5"/>
        <v>0</v>
      </c>
      <c r="AC35" s="190">
        <f t="shared" si="6"/>
        <v>0</v>
      </c>
    </row>
    <row r="36" spans="1:29" ht="31.5" x14ac:dyDescent="0.25">
      <c r="A36" s="184" t="s">
        <v>157</v>
      </c>
      <c r="B36" s="187" t="s">
        <v>156</v>
      </c>
      <c r="C36" s="183">
        <f>'6.2. Паспорт фин осв ввод утв'!C36</f>
        <v>0</v>
      </c>
      <c r="D36" s="186" t="s">
        <v>556</v>
      </c>
      <c r="E36" s="186">
        <f t="shared" si="3"/>
        <v>0</v>
      </c>
      <c r="F36" s="315">
        <v>0</v>
      </c>
      <c r="G36" s="186">
        <f>'6.2. Паспорт фин осв ввод утв'!P36</f>
        <v>0</v>
      </c>
      <c r="H36" s="186">
        <v>0</v>
      </c>
      <c r="I36" s="186">
        <v>0</v>
      </c>
      <c r="J36" s="186" t="s">
        <v>556</v>
      </c>
      <c r="K36" s="186" t="s">
        <v>556</v>
      </c>
      <c r="L36" s="186">
        <f t="shared" si="4"/>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5"/>
        <v>0</v>
      </c>
      <c r="AC36" s="190">
        <f t="shared" si="6"/>
        <v>0</v>
      </c>
    </row>
    <row r="37" spans="1:29" x14ac:dyDescent="0.25">
      <c r="A37" s="184" t="s">
        <v>155</v>
      </c>
      <c r="B37" s="187" t="s">
        <v>145</v>
      </c>
      <c r="C37" s="183">
        <f>'6.2. Паспорт фин осв ввод утв'!C37</f>
        <v>0</v>
      </c>
      <c r="D37" s="186" t="s">
        <v>556</v>
      </c>
      <c r="E37" s="186">
        <f t="shared" si="3"/>
        <v>0</v>
      </c>
      <c r="F37" s="315">
        <v>0</v>
      </c>
      <c r="G37" s="186">
        <f>'6.2. Паспорт фин осв ввод утв'!P37</f>
        <v>0</v>
      </c>
      <c r="H37" s="186">
        <v>0</v>
      </c>
      <c r="I37" s="186">
        <v>0</v>
      </c>
      <c r="J37" s="186" t="s">
        <v>556</v>
      </c>
      <c r="K37" s="186" t="s">
        <v>556</v>
      </c>
      <c r="L37" s="186">
        <f t="shared" si="4"/>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5"/>
        <v>0</v>
      </c>
      <c r="AC37" s="190">
        <f t="shared" si="6"/>
        <v>0</v>
      </c>
    </row>
    <row r="38" spans="1:29" x14ac:dyDescent="0.25">
      <c r="A38" s="184" t="s">
        <v>154</v>
      </c>
      <c r="B38" s="187" t="s">
        <v>143</v>
      </c>
      <c r="C38" s="183">
        <f>'6.2. Паспорт фин осв ввод утв'!C38</f>
        <v>0</v>
      </c>
      <c r="D38" s="186" t="s">
        <v>556</v>
      </c>
      <c r="E38" s="186">
        <f t="shared" si="3"/>
        <v>0</v>
      </c>
      <c r="F38" s="315">
        <v>0</v>
      </c>
      <c r="G38" s="186">
        <f>'6.2. Паспорт фин осв ввод утв'!P38</f>
        <v>0</v>
      </c>
      <c r="H38" s="186">
        <v>0</v>
      </c>
      <c r="I38" s="186">
        <v>0</v>
      </c>
      <c r="J38" s="186" t="s">
        <v>556</v>
      </c>
      <c r="K38" s="186" t="s">
        <v>556</v>
      </c>
      <c r="L38" s="186">
        <f t="shared" si="4"/>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5"/>
        <v>0</v>
      </c>
      <c r="AC38" s="190">
        <f t="shared" si="6"/>
        <v>0</v>
      </c>
    </row>
    <row r="39" spans="1:29" ht="31.5" x14ac:dyDescent="0.25">
      <c r="A39" s="184" t="s">
        <v>153</v>
      </c>
      <c r="B39" s="185" t="s">
        <v>141</v>
      </c>
      <c r="C39" s="183">
        <f>'6.2. Паспорт фин осв ввод утв'!C39</f>
        <v>0</v>
      </c>
      <c r="D39" s="186" t="s">
        <v>556</v>
      </c>
      <c r="E39" s="186">
        <f t="shared" si="3"/>
        <v>0</v>
      </c>
      <c r="F39" s="315">
        <v>0</v>
      </c>
      <c r="G39" s="186">
        <f>'6.2. Паспорт фин осв ввод утв'!P39</f>
        <v>0</v>
      </c>
      <c r="H39" s="186">
        <v>0</v>
      </c>
      <c r="I39" s="186">
        <v>0</v>
      </c>
      <c r="J39" s="186" t="s">
        <v>556</v>
      </c>
      <c r="K39" s="186" t="s">
        <v>556</v>
      </c>
      <c r="L39" s="186">
        <f t="shared" si="4"/>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5"/>
        <v>0</v>
      </c>
      <c r="AC39" s="190">
        <f t="shared" si="6"/>
        <v>0</v>
      </c>
    </row>
    <row r="40" spans="1:29" ht="31.5" x14ac:dyDescent="0.25">
      <c r="A40" s="184" t="s">
        <v>152</v>
      </c>
      <c r="B40" s="185" t="s">
        <v>139</v>
      </c>
      <c r="C40" s="183">
        <f>'6.2. Паспорт фин осв ввод утв'!C40</f>
        <v>0</v>
      </c>
      <c r="D40" s="186" t="s">
        <v>556</v>
      </c>
      <c r="E40" s="186">
        <f t="shared" si="3"/>
        <v>0</v>
      </c>
      <c r="F40" s="315">
        <v>0</v>
      </c>
      <c r="G40" s="186">
        <f>'6.2. Паспорт фин осв ввод утв'!P40</f>
        <v>0</v>
      </c>
      <c r="H40" s="186">
        <v>0</v>
      </c>
      <c r="I40" s="186">
        <v>0</v>
      </c>
      <c r="J40" s="186" t="s">
        <v>556</v>
      </c>
      <c r="K40" s="186" t="s">
        <v>556</v>
      </c>
      <c r="L40" s="186">
        <f t="shared" si="4"/>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5"/>
        <v>0</v>
      </c>
      <c r="AC40" s="190">
        <f t="shared" si="6"/>
        <v>0</v>
      </c>
    </row>
    <row r="41" spans="1:29" x14ac:dyDescent="0.25">
      <c r="A41" s="184" t="s">
        <v>151</v>
      </c>
      <c r="B41" s="185" t="s">
        <v>137</v>
      </c>
      <c r="C41" s="183">
        <v>0.24</v>
      </c>
      <c r="D41" s="186" t="s">
        <v>556</v>
      </c>
      <c r="E41" s="186">
        <f t="shared" si="3"/>
        <v>0.24</v>
      </c>
      <c r="F41" s="315">
        <v>0.24</v>
      </c>
      <c r="G41" s="186">
        <f>'6.2. Паспорт фин осв ввод утв'!P41</f>
        <v>0</v>
      </c>
      <c r="H41" s="186">
        <v>0</v>
      </c>
      <c r="I41" s="186">
        <v>0</v>
      </c>
      <c r="J41" s="186" t="s">
        <v>556</v>
      </c>
      <c r="K41" s="186" t="s">
        <v>556</v>
      </c>
      <c r="L41" s="186">
        <f t="shared" si="4"/>
        <v>0.24</v>
      </c>
      <c r="M41" s="186">
        <v>4</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5"/>
        <v>0.24</v>
      </c>
      <c r="AC41" s="190">
        <f t="shared" si="6"/>
        <v>0</v>
      </c>
    </row>
    <row r="42" spans="1:29" ht="18.75" x14ac:dyDescent="0.25">
      <c r="A42" s="184" t="s">
        <v>150</v>
      </c>
      <c r="B42" s="187" t="s">
        <v>569</v>
      </c>
      <c r="C42" s="183">
        <f>'6.2. Паспорт фин осв ввод утв'!C42</f>
        <v>0</v>
      </c>
      <c r="D42" s="186" t="s">
        <v>556</v>
      </c>
      <c r="E42" s="186">
        <f t="shared" si="3"/>
        <v>0</v>
      </c>
      <c r="F42" s="315">
        <v>0</v>
      </c>
      <c r="G42" s="186">
        <f>'6.2. Паспорт фин осв ввод утв'!P42</f>
        <v>0</v>
      </c>
      <c r="H42" s="186">
        <v>0</v>
      </c>
      <c r="I42" s="186">
        <v>0</v>
      </c>
      <c r="J42" s="186" t="s">
        <v>556</v>
      </c>
      <c r="K42" s="186" t="s">
        <v>556</v>
      </c>
      <c r="L42" s="186">
        <f t="shared" si="4"/>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5"/>
        <v>0</v>
      </c>
      <c r="AC42" s="190">
        <f t="shared" si="6"/>
        <v>0</v>
      </c>
    </row>
    <row r="43" spans="1:29" s="306" customFormat="1" x14ac:dyDescent="0.25">
      <c r="A43" s="181" t="s">
        <v>58</v>
      </c>
      <c r="B43" s="182" t="s">
        <v>149</v>
      </c>
      <c r="C43" s="183">
        <f>'6.2. Паспорт фин осв ввод утв'!C43</f>
        <v>0</v>
      </c>
      <c r="D43" s="186" t="s">
        <v>556</v>
      </c>
      <c r="E43" s="186">
        <f t="shared" si="3"/>
        <v>0</v>
      </c>
      <c r="F43" s="315">
        <v>0</v>
      </c>
      <c r="G43" s="183">
        <f>'6.2. Паспорт фин осв ввод утв'!P43</f>
        <v>0</v>
      </c>
      <c r="H43" s="186">
        <v>0</v>
      </c>
      <c r="I43" s="186">
        <v>0</v>
      </c>
      <c r="J43" s="186" t="s">
        <v>556</v>
      </c>
      <c r="K43" s="186" t="s">
        <v>556</v>
      </c>
      <c r="L43" s="186">
        <f t="shared" si="4"/>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5"/>
        <v>0</v>
      </c>
      <c r="AC43" s="190">
        <f t="shared" si="6"/>
        <v>0</v>
      </c>
    </row>
    <row r="44" spans="1:29" x14ac:dyDescent="0.25">
      <c r="A44" s="184" t="s">
        <v>148</v>
      </c>
      <c r="B44" s="185" t="s">
        <v>147</v>
      </c>
      <c r="C44" s="183">
        <f>'6.2. Паспорт фин осв ввод утв'!C44</f>
        <v>0</v>
      </c>
      <c r="D44" s="186" t="s">
        <v>556</v>
      </c>
      <c r="E44" s="186">
        <f t="shared" si="3"/>
        <v>0</v>
      </c>
      <c r="F44" s="315">
        <v>0</v>
      </c>
      <c r="G44" s="186">
        <f>'6.2. Паспорт фин осв ввод утв'!P44</f>
        <v>0</v>
      </c>
      <c r="H44" s="186">
        <v>0</v>
      </c>
      <c r="I44" s="186">
        <v>0</v>
      </c>
      <c r="J44" s="186" t="s">
        <v>556</v>
      </c>
      <c r="K44" s="186" t="s">
        <v>556</v>
      </c>
      <c r="L44" s="186">
        <f t="shared" si="4"/>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5"/>
        <v>0</v>
      </c>
      <c r="AC44" s="190">
        <f t="shared" si="6"/>
        <v>0</v>
      </c>
    </row>
    <row r="45" spans="1:29" x14ac:dyDescent="0.25">
      <c r="A45" s="184" t="s">
        <v>146</v>
      </c>
      <c r="B45" s="185" t="s">
        <v>145</v>
      </c>
      <c r="C45" s="183">
        <f>'6.2. Паспорт фин осв ввод утв'!C45</f>
        <v>0</v>
      </c>
      <c r="D45" s="186" t="s">
        <v>556</v>
      </c>
      <c r="E45" s="186">
        <f t="shared" si="3"/>
        <v>0</v>
      </c>
      <c r="F45" s="315">
        <v>0</v>
      </c>
      <c r="G45" s="186">
        <f>'6.2. Паспорт фин осв ввод утв'!P45</f>
        <v>0</v>
      </c>
      <c r="H45" s="186">
        <v>0</v>
      </c>
      <c r="I45" s="186">
        <v>0</v>
      </c>
      <c r="J45" s="186" t="s">
        <v>556</v>
      </c>
      <c r="K45" s="186" t="s">
        <v>556</v>
      </c>
      <c r="L45" s="186">
        <f t="shared" si="4"/>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5"/>
        <v>0</v>
      </c>
      <c r="AC45" s="190">
        <f t="shared" si="6"/>
        <v>0</v>
      </c>
    </row>
    <row r="46" spans="1:29" x14ac:dyDescent="0.25">
      <c r="A46" s="184" t="s">
        <v>144</v>
      </c>
      <c r="B46" s="185" t="s">
        <v>143</v>
      </c>
      <c r="C46" s="183">
        <f>'6.2. Паспорт фин осв ввод утв'!C46</f>
        <v>0</v>
      </c>
      <c r="D46" s="186" t="s">
        <v>556</v>
      </c>
      <c r="E46" s="186">
        <f t="shared" si="3"/>
        <v>0</v>
      </c>
      <c r="F46" s="315">
        <v>0</v>
      </c>
      <c r="G46" s="186">
        <f>'6.2. Паспорт фин осв ввод утв'!P46</f>
        <v>0</v>
      </c>
      <c r="H46" s="186">
        <v>0</v>
      </c>
      <c r="I46" s="186">
        <v>0</v>
      </c>
      <c r="J46" s="186" t="s">
        <v>556</v>
      </c>
      <c r="K46" s="186" t="s">
        <v>556</v>
      </c>
      <c r="L46" s="186">
        <f t="shared" si="4"/>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5"/>
        <v>0</v>
      </c>
      <c r="AC46" s="190">
        <f t="shared" si="6"/>
        <v>0</v>
      </c>
    </row>
    <row r="47" spans="1:29" ht="31.5" x14ac:dyDescent="0.25">
      <c r="A47" s="184" t="s">
        <v>142</v>
      </c>
      <c r="B47" s="185" t="s">
        <v>141</v>
      </c>
      <c r="C47" s="183">
        <f>'6.2. Паспорт фин осв ввод утв'!C47</f>
        <v>0</v>
      </c>
      <c r="D47" s="186" t="s">
        <v>556</v>
      </c>
      <c r="E47" s="186">
        <f t="shared" si="3"/>
        <v>0</v>
      </c>
      <c r="F47" s="315">
        <v>0</v>
      </c>
      <c r="G47" s="186">
        <f>'6.2. Паспорт фин осв ввод утв'!P47</f>
        <v>0</v>
      </c>
      <c r="H47" s="186">
        <v>0</v>
      </c>
      <c r="I47" s="186">
        <v>0</v>
      </c>
      <c r="J47" s="186" t="s">
        <v>556</v>
      </c>
      <c r="K47" s="186" t="s">
        <v>556</v>
      </c>
      <c r="L47" s="186">
        <f t="shared" si="4"/>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5"/>
        <v>0</v>
      </c>
      <c r="AC47" s="190">
        <f t="shared" si="6"/>
        <v>0</v>
      </c>
    </row>
    <row r="48" spans="1:29" ht="31.5" x14ac:dyDescent="0.25">
      <c r="A48" s="184" t="s">
        <v>140</v>
      </c>
      <c r="B48" s="185" t="s">
        <v>139</v>
      </c>
      <c r="C48" s="183">
        <f>'6.2. Паспорт фин осв ввод утв'!C48</f>
        <v>0</v>
      </c>
      <c r="D48" s="186" t="s">
        <v>556</v>
      </c>
      <c r="E48" s="186">
        <f t="shared" si="3"/>
        <v>0</v>
      </c>
      <c r="F48" s="315">
        <v>0</v>
      </c>
      <c r="G48" s="186">
        <f>'6.2. Паспорт фин осв ввод утв'!P48</f>
        <v>0</v>
      </c>
      <c r="H48" s="186">
        <v>0</v>
      </c>
      <c r="I48" s="186">
        <v>0</v>
      </c>
      <c r="J48" s="186" t="s">
        <v>556</v>
      </c>
      <c r="K48" s="186" t="s">
        <v>556</v>
      </c>
      <c r="L48" s="186">
        <f t="shared" si="4"/>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5"/>
        <v>0</v>
      </c>
      <c r="AC48" s="190">
        <f t="shared" si="6"/>
        <v>0</v>
      </c>
    </row>
    <row r="49" spans="1:29" x14ac:dyDescent="0.25">
      <c r="A49" s="184" t="s">
        <v>138</v>
      </c>
      <c r="B49" s="185" t="s">
        <v>137</v>
      </c>
      <c r="C49" s="183">
        <f>C41</f>
        <v>0.24</v>
      </c>
      <c r="D49" s="186" t="s">
        <v>556</v>
      </c>
      <c r="E49" s="186">
        <f t="shared" si="3"/>
        <v>0.24</v>
      </c>
      <c r="F49" s="315">
        <v>0.24</v>
      </c>
      <c r="G49" s="186">
        <f>'6.2. Паспорт фин осв ввод утв'!P49</f>
        <v>0</v>
      </c>
      <c r="H49" s="186">
        <v>0</v>
      </c>
      <c r="I49" s="186">
        <v>0</v>
      </c>
      <c r="J49" s="186" t="s">
        <v>556</v>
      </c>
      <c r="K49" s="186" t="s">
        <v>556</v>
      </c>
      <c r="L49" s="186">
        <f t="shared" si="4"/>
        <v>0.24</v>
      </c>
      <c r="M49" s="186">
        <v>4</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5"/>
        <v>0.24</v>
      </c>
      <c r="AC49" s="190">
        <f t="shared" si="6"/>
        <v>0</v>
      </c>
    </row>
    <row r="50" spans="1:29" ht="18.75" x14ac:dyDescent="0.25">
      <c r="A50" s="184" t="s">
        <v>136</v>
      </c>
      <c r="B50" s="187" t="s">
        <v>569</v>
      </c>
      <c r="C50" s="183">
        <f>'6.2. Паспорт фин осв ввод утв'!C50</f>
        <v>0</v>
      </c>
      <c r="D50" s="186" t="s">
        <v>556</v>
      </c>
      <c r="E50" s="186">
        <f t="shared" si="3"/>
        <v>0</v>
      </c>
      <c r="F50" s="315">
        <v>0</v>
      </c>
      <c r="G50" s="186">
        <f>'6.2. Паспорт фин осв ввод утв'!P50</f>
        <v>0</v>
      </c>
      <c r="H50" s="186">
        <v>0</v>
      </c>
      <c r="I50" s="186">
        <v>0</v>
      </c>
      <c r="J50" s="186" t="s">
        <v>556</v>
      </c>
      <c r="K50" s="186" t="s">
        <v>556</v>
      </c>
      <c r="L50" s="186">
        <f t="shared" si="4"/>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5"/>
        <v>0</v>
      </c>
      <c r="AC50" s="190">
        <f t="shared" si="6"/>
        <v>0</v>
      </c>
    </row>
    <row r="51" spans="1:29" s="306" customFormat="1" ht="35.25" customHeight="1" x14ac:dyDescent="0.25">
      <c r="A51" s="181" t="s">
        <v>56</v>
      </c>
      <c r="B51" s="182" t="s">
        <v>134</v>
      </c>
      <c r="C51" s="183">
        <f>'6.2. Паспорт фин осв ввод утв'!C51</f>
        <v>0</v>
      </c>
      <c r="D51" s="186" t="s">
        <v>556</v>
      </c>
      <c r="E51" s="186">
        <f t="shared" si="3"/>
        <v>0</v>
      </c>
      <c r="F51" s="315">
        <v>0</v>
      </c>
      <c r="G51" s="183">
        <f>'6.2. Паспорт фин осв ввод утв'!P51</f>
        <v>0</v>
      </c>
      <c r="H51" s="186">
        <v>0</v>
      </c>
      <c r="I51" s="186">
        <v>0</v>
      </c>
      <c r="J51" s="186" t="s">
        <v>556</v>
      </c>
      <c r="K51" s="186" t="s">
        <v>556</v>
      </c>
      <c r="L51" s="186">
        <f t="shared" si="4"/>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5"/>
        <v>0</v>
      </c>
      <c r="AC51" s="190">
        <f t="shared" si="6"/>
        <v>0</v>
      </c>
    </row>
    <row r="52" spans="1:29" x14ac:dyDescent="0.25">
      <c r="A52" s="184" t="s">
        <v>133</v>
      </c>
      <c r="B52" s="185" t="s">
        <v>132</v>
      </c>
      <c r="C52" s="183">
        <f>C30</f>
        <v>1.14448207217</v>
      </c>
      <c r="D52" s="186" t="s">
        <v>556</v>
      </c>
      <c r="E52" s="186">
        <f t="shared" si="3"/>
        <v>1.14448207217</v>
      </c>
      <c r="F52" s="315">
        <v>1.14448207217</v>
      </c>
      <c r="G52" s="186">
        <f>'6.2. Паспорт фин осв ввод утв'!P52</f>
        <v>0</v>
      </c>
      <c r="H52" s="186">
        <v>0</v>
      </c>
      <c r="I52" s="186">
        <v>0</v>
      </c>
      <c r="J52" s="186" t="s">
        <v>556</v>
      </c>
      <c r="K52" s="186" t="s">
        <v>556</v>
      </c>
      <c r="L52" s="186">
        <f t="shared" si="4"/>
        <v>1.14448207217</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5"/>
        <v>1.14448207217</v>
      </c>
      <c r="AC52" s="190">
        <f t="shared" si="6"/>
        <v>0</v>
      </c>
    </row>
    <row r="53" spans="1:29" x14ac:dyDescent="0.25">
      <c r="A53" s="184" t="s">
        <v>131</v>
      </c>
      <c r="B53" s="185" t="s">
        <v>125</v>
      </c>
      <c r="C53" s="183">
        <f>'6.2. Паспорт фин осв ввод утв'!C53</f>
        <v>0</v>
      </c>
      <c r="D53" s="186" t="s">
        <v>556</v>
      </c>
      <c r="E53" s="186">
        <f t="shared" si="3"/>
        <v>0</v>
      </c>
      <c r="F53" s="315">
        <v>0</v>
      </c>
      <c r="G53" s="186">
        <f>'6.2. Паспорт фин осв ввод утв'!P53</f>
        <v>0</v>
      </c>
      <c r="H53" s="186">
        <v>0</v>
      </c>
      <c r="I53" s="186">
        <v>0</v>
      </c>
      <c r="J53" s="186" t="s">
        <v>556</v>
      </c>
      <c r="K53" s="186" t="s">
        <v>556</v>
      </c>
      <c r="L53" s="186">
        <f t="shared" si="4"/>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5"/>
        <v>0</v>
      </c>
      <c r="AC53" s="190">
        <f t="shared" si="6"/>
        <v>0</v>
      </c>
    </row>
    <row r="54" spans="1:29" x14ac:dyDescent="0.25">
      <c r="A54" s="184" t="s">
        <v>130</v>
      </c>
      <c r="B54" s="187" t="s">
        <v>124</v>
      </c>
      <c r="C54" s="183">
        <f>'6.2. Паспорт фин осв ввод утв'!C54</f>
        <v>0</v>
      </c>
      <c r="D54" s="186" t="s">
        <v>556</v>
      </c>
      <c r="E54" s="186">
        <f t="shared" si="3"/>
        <v>0</v>
      </c>
      <c r="F54" s="315">
        <v>0</v>
      </c>
      <c r="G54" s="186">
        <f>'6.2. Паспорт фин осв ввод утв'!P54</f>
        <v>0</v>
      </c>
      <c r="H54" s="186">
        <v>0</v>
      </c>
      <c r="I54" s="186">
        <v>0</v>
      </c>
      <c r="J54" s="186" t="s">
        <v>556</v>
      </c>
      <c r="K54" s="186" t="s">
        <v>556</v>
      </c>
      <c r="L54" s="186">
        <f t="shared" si="4"/>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5"/>
        <v>0</v>
      </c>
      <c r="AC54" s="190">
        <f t="shared" si="6"/>
        <v>0</v>
      </c>
    </row>
    <row r="55" spans="1:29" x14ac:dyDescent="0.25">
      <c r="A55" s="184" t="s">
        <v>129</v>
      </c>
      <c r="B55" s="187" t="s">
        <v>123</v>
      </c>
      <c r="C55" s="183">
        <f>'6.2. Паспорт фин осв ввод утв'!C55</f>
        <v>0</v>
      </c>
      <c r="D55" s="186" t="s">
        <v>556</v>
      </c>
      <c r="E55" s="186">
        <f t="shared" si="3"/>
        <v>0</v>
      </c>
      <c r="F55" s="315">
        <v>0</v>
      </c>
      <c r="G55" s="186">
        <f>'6.2. Паспорт фин осв ввод утв'!P55</f>
        <v>0</v>
      </c>
      <c r="H55" s="186">
        <v>0</v>
      </c>
      <c r="I55" s="186">
        <v>0</v>
      </c>
      <c r="J55" s="186" t="s">
        <v>556</v>
      </c>
      <c r="K55" s="186" t="s">
        <v>556</v>
      </c>
      <c r="L55" s="186">
        <f t="shared" si="4"/>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5"/>
        <v>0</v>
      </c>
      <c r="AC55" s="190">
        <f t="shared" si="6"/>
        <v>0</v>
      </c>
    </row>
    <row r="56" spans="1:29" x14ac:dyDescent="0.25">
      <c r="A56" s="184" t="s">
        <v>128</v>
      </c>
      <c r="B56" s="187" t="s">
        <v>122</v>
      </c>
      <c r="C56" s="183">
        <f>C49</f>
        <v>0.24</v>
      </c>
      <c r="D56" s="186" t="s">
        <v>556</v>
      </c>
      <c r="E56" s="186">
        <f t="shared" si="3"/>
        <v>0.24</v>
      </c>
      <c r="F56" s="315">
        <v>0.24</v>
      </c>
      <c r="G56" s="186">
        <f>'6.2. Паспорт фин осв ввод утв'!P56</f>
        <v>0</v>
      </c>
      <c r="H56" s="186">
        <v>0</v>
      </c>
      <c r="I56" s="186">
        <v>0</v>
      </c>
      <c r="J56" s="186" t="s">
        <v>556</v>
      </c>
      <c r="K56" s="186" t="s">
        <v>556</v>
      </c>
      <c r="L56" s="186">
        <f t="shared" si="4"/>
        <v>0.24</v>
      </c>
      <c r="M56" s="186">
        <v>4</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5"/>
        <v>0.24</v>
      </c>
      <c r="AC56" s="190">
        <f t="shared" si="6"/>
        <v>0</v>
      </c>
    </row>
    <row r="57" spans="1:29" ht="18.75" x14ac:dyDescent="0.25">
      <c r="A57" s="184" t="s">
        <v>127</v>
      </c>
      <c r="B57" s="187" t="s">
        <v>570</v>
      </c>
      <c r="C57" s="183">
        <f>'6.2. Паспорт фин осв ввод утв'!C57</f>
        <v>0</v>
      </c>
      <c r="D57" s="186" t="s">
        <v>556</v>
      </c>
      <c r="E57" s="186">
        <f t="shared" si="3"/>
        <v>0</v>
      </c>
      <c r="F57" s="315">
        <v>0</v>
      </c>
      <c r="G57" s="186">
        <f>'6.2. Паспорт фин осв ввод утв'!P57</f>
        <v>0</v>
      </c>
      <c r="H57" s="186">
        <v>0</v>
      </c>
      <c r="I57" s="186">
        <v>0</v>
      </c>
      <c r="J57" s="186" t="s">
        <v>556</v>
      </c>
      <c r="K57" s="186" t="s">
        <v>556</v>
      </c>
      <c r="L57" s="186">
        <f t="shared" si="4"/>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5"/>
        <v>0</v>
      </c>
      <c r="AC57" s="190">
        <f t="shared" si="6"/>
        <v>0</v>
      </c>
    </row>
    <row r="58" spans="1:29" s="306" customFormat="1" ht="36.75" customHeight="1" x14ac:dyDescent="0.25">
      <c r="A58" s="181" t="s">
        <v>55</v>
      </c>
      <c r="B58" s="188" t="s">
        <v>225</v>
      </c>
      <c r="C58" s="183">
        <f>'6.2. Паспорт фин осв ввод утв'!C58</f>
        <v>0</v>
      </c>
      <c r="D58" s="186" t="s">
        <v>556</v>
      </c>
      <c r="E58" s="186">
        <f t="shared" si="3"/>
        <v>0</v>
      </c>
      <c r="F58" s="315">
        <v>0</v>
      </c>
      <c r="G58" s="183">
        <f>'6.2. Паспорт фин осв ввод утв'!P58</f>
        <v>0</v>
      </c>
      <c r="H58" s="186">
        <v>0</v>
      </c>
      <c r="I58" s="186">
        <v>0</v>
      </c>
      <c r="J58" s="186" t="s">
        <v>556</v>
      </c>
      <c r="K58" s="186" t="s">
        <v>556</v>
      </c>
      <c r="L58" s="186">
        <f t="shared" si="4"/>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7">Y52</f>
        <v>0</v>
      </c>
      <c r="Z58" s="186" t="s">
        <v>556</v>
      </c>
      <c r="AA58" s="186" t="s">
        <v>556</v>
      </c>
      <c r="AB58" s="183">
        <f t="shared" si="5"/>
        <v>0</v>
      </c>
      <c r="AC58" s="190">
        <f t="shared" si="6"/>
        <v>0</v>
      </c>
    </row>
    <row r="59" spans="1:29" s="306" customFormat="1" x14ac:dyDescent="0.25">
      <c r="A59" s="181" t="s">
        <v>53</v>
      </c>
      <c r="B59" s="182" t="s">
        <v>126</v>
      </c>
      <c r="C59" s="183">
        <f>'6.2. Паспорт фин осв ввод утв'!C59</f>
        <v>0</v>
      </c>
      <c r="D59" s="186" t="s">
        <v>556</v>
      </c>
      <c r="E59" s="186">
        <f t="shared" si="3"/>
        <v>0</v>
      </c>
      <c r="F59" s="315">
        <v>0</v>
      </c>
      <c r="G59" s="183">
        <f>'6.2. Паспорт фин осв ввод утв'!P59</f>
        <v>0</v>
      </c>
      <c r="H59" s="186">
        <v>0</v>
      </c>
      <c r="I59" s="186">
        <v>0</v>
      </c>
      <c r="J59" s="186" t="s">
        <v>556</v>
      </c>
      <c r="K59" s="186" t="s">
        <v>556</v>
      </c>
      <c r="L59" s="186">
        <f t="shared" si="4"/>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5"/>
        <v>0</v>
      </c>
      <c r="AC59" s="190">
        <f t="shared" si="6"/>
        <v>0</v>
      </c>
    </row>
    <row r="60" spans="1:29" x14ac:dyDescent="0.25">
      <c r="A60" s="184" t="s">
        <v>219</v>
      </c>
      <c r="B60" s="189" t="s">
        <v>147</v>
      </c>
      <c r="C60" s="183">
        <f>'6.2. Паспорт фин осв ввод утв'!C60</f>
        <v>0</v>
      </c>
      <c r="D60" s="186" t="s">
        <v>556</v>
      </c>
      <c r="E60" s="186">
        <f t="shared" si="3"/>
        <v>0</v>
      </c>
      <c r="F60" s="315">
        <v>0</v>
      </c>
      <c r="G60" s="186">
        <f>'6.2. Паспорт фин осв ввод утв'!P60</f>
        <v>0</v>
      </c>
      <c r="H60" s="186">
        <v>0</v>
      </c>
      <c r="I60" s="186">
        <v>0</v>
      </c>
      <c r="J60" s="186" t="s">
        <v>556</v>
      </c>
      <c r="K60" s="186" t="s">
        <v>556</v>
      </c>
      <c r="L60" s="186">
        <f t="shared" si="4"/>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5"/>
        <v>0</v>
      </c>
      <c r="AC60" s="190">
        <f t="shared" si="6"/>
        <v>0</v>
      </c>
    </row>
    <row r="61" spans="1:29" x14ac:dyDescent="0.25">
      <c r="A61" s="184" t="s">
        <v>220</v>
      </c>
      <c r="B61" s="189" t="s">
        <v>145</v>
      </c>
      <c r="C61" s="183">
        <f>'6.2. Паспорт фин осв ввод утв'!C61</f>
        <v>0</v>
      </c>
      <c r="D61" s="186" t="s">
        <v>556</v>
      </c>
      <c r="E61" s="186">
        <f t="shared" si="3"/>
        <v>0</v>
      </c>
      <c r="F61" s="315">
        <v>0</v>
      </c>
      <c r="G61" s="186">
        <f>'6.2. Паспорт фин осв ввод утв'!P61</f>
        <v>0</v>
      </c>
      <c r="H61" s="186">
        <v>0</v>
      </c>
      <c r="I61" s="186">
        <v>0</v>
      </c>
      <c r="J61" s="186" t="s">
        <v>556</v>
      </c>
      <c r="K61" s="186" t="s">
        <v>556</v>
      </c>
      <c r="L61" s="186">
        <f t="shared" si="4"/>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5"/>
        <v>0</v>
      </c>
      <c r="AC61" s="190">
        <f t="shared" si="6"/>
        <v>0</v>
      </c>
    </row>
    <row r="62" spans="1:29" x14ac:dyDescent="0.25">
      <c r="A62" s="184" t="s">
        <v>221</v>
      </c>
      <c r="B62" s="189" t="s">
        <v>143</v>
      </c>
      <c r="C62" s="183">
        <f>'6.2. Паспорт фин осв ввод утв'!C62</f>
        <v>0</v>
      </c>
      <c r="D62" s="186" t="s">
        <v>556</v>
      </c>
      <c r="E62" s="186">
        <f t="shared" si="3"/>
        <v>0</v>
      </c>
      <c r="F62" s="315">
        <v>0</v>
      </c>
      <c r="G62" s="186">
        <f>'6.2. Паспорт фин осв ввод утв'!P62</f>
        <v>0</v>
      </c>
      <c r="H62" s="186">
        <v>0</v>
      </c>
      <c r="I62" s="186">
        <v>0</v>
      </c>
      <c r="J62" s="186" t="s">
        <v>556</v>
      </c>
      <c r="K62" s="186" t="s">
        <v>556</v>
      </c>
      <c r="L62" s="186">
        <f t="shared" si="4"/>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5"/>
        <v>0</v>
      </c>
      <c r="AC62" s="190">
        <f t="shared" si="6"/>
        <v>0</v>
      </c>
    </row>
    <row r="63" spans="1:29" x14ac:dyDescent="0.25">
      <c r="A63" s="184" t="s">
        <v>222</v>
      </c>
      <c r="B63" s="189" t="s">
        <v>224</v>
      </c>
      <c r="C63" s="183">
        <f>C49</f>
        <v>0.24</v>
      </c>
      <c r="D63" s="186" t="s">
        <v>556</v>
      </c>
      <c r="E63" s="186">
        <f t="shared" si="3"/>
        <v>0.24</v>
      </c>
      <c r="F63" s="315">
        <v>0.24</v>
      </c>
      <c r="G63" s="186">
        <f>'6.2. Паспорт фин осв ввод утв'!P63</f>
        <v>0</v>
      </c>
      <c r="H63" s="186">
        <v>0</v>
      </c>
      <c r="I63" s="186">
        <v>0</v>
      </c>
      <c r="J63" s="186" t="s">
        <v>556</v>
      </c>
      <c r="K63" s="186" t="s">
        <v>556</v>
      </c>
      <c r="L63" s="186">
        <f t="shared" si="4"/>
        <v>0.24</v>
      </c>
      <c r="M63" s="186">
        <v>4</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5"/>
        <v>0.24</v>
      </c>
      <c r="AC63" s="190">
        <f t="shared" si="6"/>
        <v>0</v>
      </c>
    </row>
    <row r="64" spans="1:29" ht="18.75" x14ac:dyDescent="0.25">
      <c r="A64" s="184" t="s">
        <v>223</v>
      </c>
      <c r="B64" s="187" t="s">
        <v>570</v>
      </c>
      <c r="C64" s="183">
        <f>'6.2. Паспорт фин осв ввод утв'!C64</f>
        <v>0</v>
      </c>
      <c r="D64" s="186" t="s">
        <v>556</v>
      </c>
      <c r="E64" s="186">
        <f t="shared" si="3"/>
        <v>0</v>
      </c>
      <c r="F64" s="315">
        <v>0</v>
      </c>
      <c r="G64" s="186">
        <f>'6.2. Паспорт фин осв ввод утв'!P64</f>
        <v>0</v>
      </c>
      <c r="H64" s="186">
        <v>0</v>
      </c>
      <c r="I64" s="186">
        <v>0</v>
      </c>
      <c r="J64" s="186" t="s">
        <v>556</v>
      </c>
      <c r="K64" s="186" t="s">
        <v>556</v>
      </c>
      <c r="L64" s="186">
        <f t="shared" si="4"/>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5"/>
        <v>0</v>
      </c>
      <c r="AC64" s="190">
        <f t="shared" si="6"/>
        <v>0</v>
      </c>
    </row>
    <row r="65" spans="1:28" x14ac:dyDescent="0.25">
      <c r="A65" s="49"/>
      <c r="B65" s="44"/>
      <c r="C65" s="44"/>
      <c r="D65" s="44"/>
      <c r="E65" s="44"/>
      <c r="F65" s="44"/>
      <c r="G65" s="44"/>
    </row>
    <row r="66" spans="1:28" ht="54" customHeight="1" x14ac:dyDescent="0.25">
      <c r="B66" s="400"/>
      <c r="C66" s="400"/>
      <c r="D66" s="400"/>
      <c r="E66" s="400"/>
      <c r="F66" s="4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400"/>
      <c r="C68" s="400"/>
      <c r="D68" s="400"/>
      <c r="E68" s="400"/>
      <c r="F68" s="46"/>
      <c r="G68" s="46"/>
    </row>
    <row r="70" spans="1:28" ht="36.75" customHeight="1" x14ac:dyDescent="0.25">
      <c r="B70" s="400"/>
      <c r="C70" s="400"/>
      <c r="D70" s="400"/>
      <c r="E70" s="400"/>
      <c r="F70" s="46"/>
      <c r="G70" s="46"/>
    </row>
    <row r="72" spans="1:28" ht="51" customHeight="1" x14ac:dyDescent="0.25">
      <c r="B72" s="400"/>
      <c r="C72" s="400"/>
      <c r="D72" s="400"/>
      <c r="E72" s="400"/>
      <c r="F72" s="46"/>
      <c r="G72" s="46"/>
    </row>
    <row r="73" spans="1:28" ht="32.25" customHeight="1" x14ac:dyDescent="0.25">
      <c r="B73" s="400"/>
      <c r="C73" s="400"/>
      <c r="D73" s="400"/>
      <c r="E73" s="400"/>
      <c r="F73" s="46"/>
      <c r="G73" s="46"/>
    </row>
    <row r="74" spans="1:28" ht="51.75" customHeight="1" x14ac:dyDescent="0.25">
      <c r="B74" s="400"/>
      <c r="C74" s="400"/>
      <c r="D74" s="400"/>
      <c r="E74" s="400"/>
      <c r="F74" s="46"/>
      <c r="G74" s="46"/>
    </row>
    <row r="75" spans="1:28" ht="21.75" customHeight="1" x14ac:dyDescent="0.25">
      <c r="B75" s="398"/>
      <c r="C75" s="398"/>
      <c r="D75" s="398"/>
      <c r="E75" s="398"/>
      <c r="F75" s="45"/>
      <c r="G75" s="45"/>
    </row>
    <row r="76" spans="1:28" ht="23.25" customHeight="1" x14ac:dyDescent="0.25"/>
    <row r="77" spans="1:28" ht="18.75" customHeight="1" x14ac:dyDescent="0.25">
      <c r="B77" s="399"/>
      <c r="C77" s="399"/>
      <c r="D77" s="399"/>
      <c r="E77" s="399"/>
      <c r="F77" s="44"/>
      <c r="G77" s="44"/>
    </row>
  </sheetData>
  <mergeCells count="39">
    <mergeCell ref="B77:E77"/>
    <mergeCell ref="B66:E66"/>
    <mergeCell ref="B68:E68"/>
    <mergeCell ref="B72:E72"/>
    <mergeCell ref="B73:E73"/>
    <mergeCell ref="B74:E74"/>
    <mergeCell ref="B70:E70"/>
    <mergeCell ref="T21:U21"/>
    <mergeCell ref="P20:S20"/>
    <mergeCell ref="Z21:AA21"/>
    <mergeCell ref="E20:F21"/>
    <mergeCell ref="B75:E75"/>
    <mergeCell ref="J21:K21"/>
    <mergeCell ref="L21:M21"/>
    <mergeCell ref="N21:O21"/>
    <mergeCell ref="P21:Q21"/>
    <mergeCell ref="R21:S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0" t="str">
        <f>'1. паспорт местоположение'!A5:C5</f>
        <v>Год раскрытия информации: 2024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2"/>
    </row>
    <row r="7" spans="1:48" ht="18.75" x14ac:dyDescent="0.25">
      <c r="A7" s="324" t="s">
        <v>6</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330"/>
      <c r="Q9" s="330"/>
      <c r="R9" s="330"/>
      <c r="S9" s="330"/>
      <c r="T9" s="330"/>
      <c r="U9" s="330"/>
      <c r="V9" s="330"/>
      <c r="W9" s="330"/>
      <c r="X9" s="330"/>
      <c r="Y9" s="330"/>
      <c r="Z9" s="330"/>
      <c r="AA9" s="330"/>
      <c r="AB9" s="330"/>
      <c r="AC9" s="330"/>
      <c r="AD9" s="330"/>
      <c r="AE9" s="330"/>
      <c r="AF9" s="330"/>
      <c r="AG9" s="330"/>
      <c r="AH9" s="330"/>
      <c r="AI9" s="330"/>
      <c r="AJ9" s="330"/>
      <c r="AK9" s="330"/>
      <c r="AL9" s="330"/>
      <c r="AM9" s="330"/>
      <c r="AN9" s="330"/>
      <c r="AO9" s="330"/>
      <c r="AP9" s="330"/>
      <c r="AQ9" s="330"/>
      <c r="AR9" s="330"/>
      <c r="AS9" s="330"/>
      <c r="AT9" s="330"/>
      <c r="AU9" s="330"/>
      <c r="AV9" s="330"/>
    </row>
    <row r="10" spans="1:48" ht="15.75" x14ac:dyDescent="0.25">
      <c r="A10" s="321" t="s">
        <v>5</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x14ac:dyDescent="0.25">
      <c r="A12" s="330" t="str">
        <f>'1. паспорт местоположение'!A12:C12</f>
        <v>O 24-17</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c r="AC12" s="330"/>
      <c r="AD12" s="330"/>
      <c r="AE12" s="330"/>
      <c r="AF12" s="330"/>
      <c r="AG12" s="330"/>
      <c r="AH12" s="330"/>
      <c r="AI12" s="330"/>
      <c r="AJ12" s="330"/>
      <c r="AK12" s="330"/>
      <c r="AL12" s="330"/>
      <c r="AM12" s="330"/>
      <c r="AN12" s="330"/>
      <c r="AO12" s="330"/>
      <c r="AP12" s="330"/>
      <c r="AQ12" s="330"/>
      <c r="AR12" s="330"/>
      <c r="AS12" s="330"/>
      <c r="AT12" s="330"/>
      <c r="AU12" s="330"/>
      <c r="AV12" s="330"/>
    </row>
    <row r="13" spans="1:48" ht="15.75" x14ac:dyDescent="0.25">
      <c r="A13" s="321" t="s">
        <v>4</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c r="AC15" s="330"/>
      <c r="AD15" s="330"/>
      <c r="AE15" s="330"/>
      <c r="AF15" s="330"/>
      <c r="AG15" s="330"/>
      <c r="AH15" s="330"/>
      <c r="AI15" s="330"/>
      <c r="AJ15" s="330"/>
      <c r="AK15" s="330"/>
      <c r="AL15" s="330"/>
      <c r="AM15" s="330"/>
      <c r="AN15" s="330"/>
      <c r="AO15" s="330"/>
      <c r="AP15" s="330"/>
      <c r="AQ15" s="330"/>
      <c r="AR15" s="330"/>
      <c r="AS15" s="330"/>
      <c r="AT15" s="330"/>
      <c r="AU15" s="330"/>
      <c r="AV15" s="330"/>
    </row>
    <row r="16" spans="1:48" ht="15.75" x14ac:dyDescent="0.25">
      <c r="A16" s="321" t="s">
        <v>3</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x14ac:dyDescent="0.25">
      <c r="A21" s="408" t="s">
        <v>436</v>
      </c>
      <c r="B21" s="408"/>
      <c r="C21" s="408"/>
      <c r="D21" s="408"/>
      <c r="E21" s="408"/>
      <c r="F21" s="408"/>
      <c r="G21" s="408"/>
      <c r="H21" s="408"/>
      <c r="I21" s="408"/>
      <c r="J21" s="408"/>
      <c r="K21" s="408"/>
      <c r="L21" s="408"/>
      <c r="M21" s="408"/>
      <c r="N21" s="408"/>
      <c r="O21" s="408"/>
      <c r="P21" s="408"/>
      <c r="Q21" s="408"/>
      <c r="R21" s="408"/>
      <c r="S21" s="408"/>
      <c r="T21" s="408"/>
      <c r="U21" s="408"/>
      <c r="V21" s="408"/>
      <c r="W21" s="408"/>
      <c r="X21" s="408"/>
      <c r="Y21" s="408"/>
      <c r="Z21" s="408"/>
      <c r="AA21" s="408"/>
      <c r="AB21" s="408"/>
      <c r="AC21" s="408"/>
      <c r="AD21" s="408"/>
      <c r="AE21" s="408"/>
      <c r="AF21" s="408"/>
      <c r="AG21" s="408"/>
      <c r="AH21" s="408"/>
      <c r="AI21" s="408"/>
      <c r="AJ21" s="408"/>
      <c r="AK21" s="408"/>
      <c r="AL21" s="408"/>
      <c r="AM21" s="408"/>
      <c r="AN21" s="408"/>
      <c r="AO21" s="408"/>
      <c r="AP21" s="408"/>
      <c r="AQ21" s="408"/>
      <c r="AR21" s="408"/>
      <c r="AS21" s="408"/>
      <c r="AT21" s="408"/>
      <c r="AU21" s="408"/>
      <c r="AV21" s="408"/>
    </row>
    <row r="22" spans="1:48" ht="58.5" customHeight="1" x14ac:dyDescent="0.25">
      <c r="A22" s="409" t="s">
        <v>49</v>
      </c>
      <c r="B22" s="412" t="s">
        <v>21</v>
      </c>
      <c r="C22" s="409" t="s">
        <v>48</v>
      </c>
      <c r="D22" s="409" t="s">
        <v>47</v>
      </c>
      <c r="E22" s="415" t="s">
        <v>447</v>
      </c>
      <c r="F22" s="416"/>
      <c r="G22" s="416"/>
      <c r="H22" s="416"/>
      <c r="I22" s="416"/>
      <c r="J22" s="416"/>
      <c r="K22" s="416"/>
      <c r="L22" s="417"/>
      <c r="M22" s="409" t="s">
        <v>46</v>
      </c>
      <c r="N22" s="409" t="s">
        <v>45</v>
      </c>
      <c r="O22" s="409" t="s">
        <v>44</v>
      </c>
      <c r="P22" s="418" t="s">
        <v>232</v>
      </c>
      <c r="Q22" s="418" t="s">
        <v>43</v>
      </c>
      <c r="R22" s="418" t="s">
        <v>42</v>
      </c>
      <c r="S22" s="418" t="s">
        <v>41</v>
      </c>
      <c r="T22" s="418"/>
      <c r="U22" s="419" t="s">
        <v>40</v>
      </c>
      <c r="V22" s="419" t="s">
        <v>39</v>
      </c>
      <c r="W22" s="418" t="s">
        <v>38</v>
      </c>
      <c r="X22" s="418" t="s">
        <v>37</v>
      </c>
      <c r="Y22" s="418" t="s">
        <v>36</v>
      </c>
      <c r="Z22" s="432" t="s">
        <v>35</v>
      </c>
      <c r="AA22" s="418" t="s">
        <v>34</v>
      </c>
      <c r="AB22" s="418" t="s">
        <v>33</v>
      </c>
      <c r="AC22" s="418" t="s">
        <v>32</v>
      </c>
      <c r="AD22" s="418" t="s">
        <v>31</v>
      </c>
      <c r="AE22" s="418" t="s">
        <v>30</v>
      </c>
      <c r="AF22" s="418" t="s">
        <v>29</v>
      </c>
      <c r="AG22" s="418"/>
      <c r="AH22" s="418"/>
      <c r="AI22" s="418"/>
      <c r="AJ22" s="418"/>
      <c r="AK22" s="418"/>
      <c r="AL22" s="418" t="s">
        <v>28</v>
      </c>
      <c r="AM22" s="418"/>
      <c r="AN22" s="418"/>
      <c r="AO22" s="418"/>
      <c r="AP22" s="418" t="s">
        <v>27</v>
      </c>
      <c r="AQ22" s="418"/>
      <c r="AR22" s="418" t="s">
        <v>26</v>
      </c>
      <c r="AS22" s="418" t="s">
        <v>25</v>
      </c>
      <c r="AT22" s="418" t="s">
        <v>24</v>
      </c>
      <c r="AU22" s="418" t="s">
        <v>23</v>
      </c>
      <c r="AV22" s="422" t="s">
        <v>22</v>
      </c>
    </row>
    <row r="23" spans="1:48" ht="64.5" customHeight="1" x14ac:dyDescent="0.25">
      <c r="A23" s="410"/>
      <c r="B23" s="413"/>
      <c r="C23" s="410"/>
      <c r="D23" s="410"/>
      <c r="E23" s="424" t="s">
        <v>20</v>
      </c>
      <c r="F23" s="426" t="s">
        <v>125</v>
      </c>
      <c r="G23" s="426" t="s">
        <v>124</v>
      </c>
      <c r="H23" s="426" t="s">
        <v>123</v>
      </c>
      <c r="I23" s="430" t="s">
        <v>357</v>
      </c>
      <c r="J23" s="430" t="s">
        <v>358</v>
      </c>
      <c r="K23" s="430" t="s">
        <v>359</v>
      </c>
      <c r="L23" s="426" t="s">
        <v>73</v>
      </c>
      <c r="M23" s="410"/>
      <c r="N23" s="410"/>
      <c r="O23" s="410"/>
      <c r="P23" s="418"/>
      <c r="Q23" s="418"/>
      <c r="R23" s="418"/>
      <c r="S23" s="428" t="s">
        <v>1</v>
      </c>
      <c r="T23" s="428" t="s">
        <v>8</v>
      </c>
      <c r="U23" s="419"/>
      <c r="V23" s="419"/>
      <c r="W23" s="418"/>
      <c r="X23" s="418"/>
      <c r="Y23" s="418"/>
      <c r="Z23" s="418"/>
      <c r="AA23" s="418"/>
      <c r="AB23" s="418"/>
      <c r="AC23" s="418"/>
      <c r="AD23" s="418"/>
      <c r="AE23" s="418"/>
      <c r="AF23" s="418" t="s">
        <v>19</v>
      </c>
      <c r="AG23" s="418"/>
      <c r="AH23" s="418" t="s">
        <v>18</v>
      </c>
      <c r="AI23" s="418"/>
      <c r="AJ23" s="409" t="s">
        <v>17</v>
      </c>
      <c r="AK23" s="409" t="s">
        <v>16</v>
      </c>
      <c r="AL23" s="409" t="s">
        <v>15</v>
      </c>
      <c r="AM23" s="409" t="s">
        <v>14</v>
      </c>
      <c r="AN23" s="409" t="s">
        <v>13</v>
      </c>
      <c r="AO23" s="409" t="s">
        <v>12</v>
      </c>
      <c r="AP23" s="409" t="s">
        <v>11</v>
      </c>
      <c r="AQ23" s="420" t="s">
        <v>8</v>
      </c>
      <c r="AR23" s="418"/>
      <c r="AS23" s="418"/>
      <c r="AT23" s="418"/>
      <c r="AU23" s="418"/>
      <c r="AV23" s="423"/>
    </row>
    <row r="24" spans="1:48" ht="96.75" customHeight="1" x14ac:dyDescent="0.25">
      <c r="A24" s="411"/>
      <c r="B24" s="414"/>
      <c r="C24" s="411"/>
      <c r="D24" s="411"/>
      <c r="E24" s="425"/>
      <c r="F24" s="427"/>
      <c r="G24" s="427"/>
      <c r="H24" s="427"/>
      <c r="I24" s="431"/>
      <c r="J24" s="431"/>
      <c r="K24" s="431"/>
      <c r="L24" s="427"/>
      <c r="M24" s="411"/>
      <c r="N24" s="411"/>
      <c r="O24" s="411"/>
      <c r="P24" s="418"/>
      <c r="Q24" s="418"/>
      <c r="R24" s="418"/>
      <c r="S24" s="429"/>
      <c r="T24" s="429"/>
      <c r="U24" s="419"/>
      <c r="V24" s="419"/>
      <c r="W24" s="418"/>
      <c r="X24" s="418"/>
      <c r="Y24" s="418"/>
      <c r="Z24" s="418"/>
      <c r="AA24" s="418"/>
      <c r="AB24" s="418"/>
      <c r="AC24" s="418"/>
      <c r="AD24" s="418"/>
      <c r="AE24" s="418"/>
      <c r="AF24" s="112" t="s">
        <v>10</v>
      </c>
      <c r="AG24" s="112" t="s">
        <v>9</v>
      </c>
      <c r="AH24" s="113" t="s">
        <v>1</v>
      </c>
      <c r="AI24" s="113" t="s">
        <v>8</v>
      </c>
      <c r="AJ24" s="411"/>
      <c r="AK24" s="411"/>
      <c r="AL24" s="411"/>
      <c r="AM24" s="411"/>
      <c r="AN24" s="411"/>
      <c r="AO24" s="411"/>
      <c r="AP24" s="411"/>
      <c r="AQ24" s="421"/>
      <c r="AR24" s="418"/>
      <c r="AS24" s="418"/>
      <c r="AT24" s="418"/>
      <c r="AU24" s="418"/>
      <c r="AV24" s="423"/>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28" sqref="A28"/>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3" t="str">
        <f>'1. паспорт местоположение'!A5:C5</f>
        <v>Год раскрытия информации: 2024 год</v>
      </c>
      <c r="B5" s="433"/>
      <c r="C5" s="61"/>
      <c r="D5" s="61"/>
      <c r="E5" s="61"/>
      <c r="F5" s="61"/>
      <c r="G5" s="61"/>
      <c r="H5" s="61"/>
    </row>
    <row r="6" spans="1:8" ht="18.75" x14ac:dyDescent="0.3">
      <c r="A6" s="128"/>
      <c r="B6" s="128"/>
      <c r="C6" s="128"/>
      <c r="D6" s="128"/>
      <c r="E6" s="128"/>
      <c r="F6" s="128"/>
      <c r="G6" s="128"/>
      <c r="H6" s="128"/>
    </row>
    <row r="7" spans="1:8" ht="18.75" x14ac:dyDescent="0.25">
      <c r="A7" s="324" t="s">
        <v>6</v>
      </c>
      <c r="B7" s="324"/>
      <c r="C7" s="10"/>
      <c r="D7" s="10"/>
      <c r="E7" s="10"/>
      <c r="F7" s="10"/>
      <c r="G7" s="10"/>
      <c r="H7" s="10"/>
    </row>
    <row r="8" spans="1:8" ht="18.75" x14ac:dyDescent="0.25">
      <c r="A8" s="10"/>
      <c r="B8" s="10"/>
      <c r="C8" s="10"/>
      <c r="D8" s="10"/>
      <c r="E8" s="10"/>
      <c r="F8" s="10"/>
      <c r="G8" s="10"/>
      <c r="H8" s="10"/>
    </row>
    <row r="9" spans="1:8" x14ac:dyDescent="0.25">
      <c r="A9" s="330" t="str">
        <f>'1. паспорт местоположение'!A9:C9</f>
        <v xml:space="preserve">Акционерное общество "Западная энергетическая компания" </v>
      </c>
      <c r="B9" s="330"/>
      <c r="C9" s="7"/>
      <c r="D9" s="7"/>
      <c r="E9" s="7"/>
      <c r="F9" s="7"/>
      <c r="G9" s="7"/>
      <c r="H9" s="7"/>
    </row>
    <row r="10" spans="1:8" x14ac:dyDescent="0.25">
      <c r="A10" s="321" t="s">
        <v>5</v>
      </c>
      <c r="B10" s="321"/>
      <c r="C10" s="5"/>
      <c r="D10" s="5"/>
      <c r="E10" s="5"/>
      <c r="F10" s="5"/>
      <c r="G10" s="5"/>
      <c r="H10" s="5"/>
    </row>
    <row r="11" spans="1:8" ht="18.75" x14ac:dyDescent="0.25">
      <c r="A11" s="10"/>
      <c r="B11" s="10"/>
      <c r="C11" s="10"/>
      <c r="D11" s="10"/>
      <c r="E11" s="10"/>
      <c r="F11" s="10"/>
      <c r="G11" s="10"/>
      <c r="H11" s="10"/>
    </row>
    <row r="12" spans="1:8" ht="30.75" customHeight="1" x14ac:dyDescent="0.25">
      <c r="A12" s="330" t="str">
        <f>'1. паспорт местоположение'!A12:C12</f>
        <v>O 24-17</v>
      </c>
      <c r="B12" s="330"/>
      <c r="C12" s="7"/>
      <c r="D12" s="7"/>
      <c r="E12" s="7"/>
      <c r="F12" s="7"/>
      <c r="G12" s="7"/>
      <c r="H12" s="7"/>
    </row>
    <row r="13" spans="1:8" x14ac:dyDescent="0.25">
      <c r="A13" s="321" t="s">
        <v>4</v>
      </c>
      <c r="B13" s="321"/>
      <c r="C13" s="5"/>
      <c r="D13" s="5"/>
      <c r="E13" s="5"/>
      <c r="F13" s="5"/>
      <c r="G13" s="5"/>
      <c r="H13" s="5"/>
    </row>
    <row r="14" spans="1:8" ht="18.75" x14ac:dyDescent="0.25">
      <c r="A14" s="9"/>
      <c r="B14" s="9"/>
      <c r="C14" s="9"/>
      <c r="D14" s="9"/>
      <c r="E14" s="9"/>
      <c r="F14" s="9"/>
      <c r="G14" s="9"/>
      <c r="H14" s="9"/>
    </row>
    <row r="15" spans="1:8" ht="39" customHeight="1" x14ac:dyDescent="0.25">
      <c r="A15" s="434"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53"/>
      <c r="C15" s="7"/>
      <c r="D15" s="7"/>
      <c r="E15" s="7"/>
      <c r="F15" s="7"/>
      <c r="G15" s="7"/>
      <c r="H15" s="7"/>
    </row>
    <row r="16" spans="1:8" x14ac:dyDescent="0.25">
      <c r="A16" s="321" t="s">
        <v>3</v>
      </c>
      <c r="B16" s="321"/>
      <c r="C16" s="5"/>
      <c r="D16" s="5"/>
      <c r="E16" s="5"/>
      <c r="F16" s="5"/>
      <c r="G16" s="5"/>
      <c r="H16" s="5"/>
    </row>
    <row r="17" spans="1:2" x14ac:dyDescent="0.25">
      <c r="B17" s="87"/>
    </row>
    <row r="18" spans="1:2" ht="33.75" customHeight="1" x14ac:dyDescent="0.25">
      <c r="A18" s="435" t="s">
        <v>437</v>
      </c>
      <c r="B18" s="436"/>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ТП-997 2 сек.с заменой  кабеля на кабель большего сечения, протяженностью 0,240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0.24</v>
      </c>
    </row>
    <row r="25" spans="1:2" ht="16.5" thickBot="1" x14ac:dyDescent="0.3">
      <c r="A25" s="91" t="s">
        <v>310</v>
      </c>
      <c r="B25" s="207">
        <f>'6.1. Паспорт сетевой график'!D53</f>
        <v>46325</v>
      </c>
    </row>
    <row r="26" spans="1:2" ht="16.5" thickBot="1" x14ac:dyDescent="0.3">
      <c r="A26" s="92" t="s">
        <v>311</v>
      </c>
      <c r="B26" s="93" t="s">
        <v>559</v>
      </c>
    </row>
    <row r="27" spans="1:2" ht="29.25" thickBot="1" x14ac:dyDescent="0.3">
      <c r="A27" s="100" t="s">
        <v>584</v>
      </c>
      <c r="B27" s="212">
        <f>'6.2. Паспорт фин осв ввод'!C24</f>
        <v>1.373378486604</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7"/>
    </row>
    <row r="102" spans="1:2" x14ac:dyDescent="0.25">
      <c r="A102" s="98" t="s">
        <v>349</v>
      </c>
      <c r="B102" s="438"/>
    </row>
    <row r="103" spans="1:2" x14ac:dyDescent="0.25">
      <c r="A103" s="98" t="s">
        <v>350</v>
      </c>
      <c r="B103" s="438"/>
    </row>
    <row r="104" spans="1:2" x14ac:dyDescent="0.25">
      <c r="A104" s="98" t="s">
        <v>351</v>
      </c>
      <c r="B104" s="438"/>
    </row>
    <row r="105" spans="1:2" x14ac:dyDescent="0.25">
      <c r="A105" s="98" t="s">
        <v>352</v>
      </c>
      <c r="B105" s="438"/>
    </row>
    <row r="106" spans="1:2" ht="16.5" thickBot="1" x14ac:dyDescent="0.3">
      <c r="A106" s="107" t="s">
        <v>353</v>
      </c>
      <c r="B106" s="439"/>
    </row>
    <row r="109" spans="1:2" x14ac:dyDescent="0.25">
      <c r="A109" s="108"/>
      <c r="B109" s="109"/>
    </row>
    <row r="110" spans="1:2" x14ac:dyDescent="0.25">
      <c r="B110" s="110"/>
    </row>
    <row r="111" spans="1:2" x14ac:dyDescent="0.25">
      <c r="B111" s="111"/>
    </row>
  </sheetData>
  <mergeCells count="10">
    <mergeCell ref="A15:B15"/>
    <mergeCell ref="A16:B16"/>
    <mergeCell ref="A18:B18"/>
    <mergeCell ref="B101:B106"/>
    <mergeCell ref="A13:B13"/>
    <mergeCell ref="A5:B5"/>
    <mergeCell ref="A7:B7"/>
    <mergeCell ref="A9:B9"/>
    <mergeCell ref="A10:B10"/>
    <mergeCell ref="A12:B12"/>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0" t="s">
        <v>468</v>
      </c>
    </row>
    <row r="2" spans="1:1" ht="25.5" customHeight="1" x14ac:dyDescent="0.25">
      <c r="A2" s="440"/>
    </row>
    <row r="3" spans="1:1" ht="25.5" customHeight="1" x14ac:dyDescent="0.25">
      <c r="A3" s="440"/>
    </row>
    <row r="4" spans="1:1" ht="25.5" customHeight="1" x14ac:dyDescent="0.25">
      <c r="A4" s="440"/>
    </row>
    <row r="5" spans="1:1" ht="25.5" customHeight="1" x14ac:dyDescent="0.25">
      <c r="A5" s="440"/>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0" t="str">
        <f>'1. паспорт местоположение'!A5:C5</f>
        <v>Год раскрытия информации: 2024 год</v>
      </c>
      <c r="B4" s="320"/>
      <c r="C4" s="320"/>
      <c r="D4" s="320"/>
      <c r="E4" s="320"/>
      <c r="F4" s="320"/>
      <c r="G4" s="320"/>
      <c r="H4" s="320"/>
      <c r="I4" s="320"/>
      <c r="J4" s="320"/>
      <c r="K4" s="320"/>
      <c r="L4" s="320"/>
      <c r="M4" s="320"/>
      <c r="N4" s="320"/>
      <c r="O4" s="320"/>
      <c r="P4" s="320"/>
      <c r="Q4" s="320"/>
      <c r="R4" s="320"/>
      <c r="S4" s="320"/>
    </row>
    <row r="5" spans="1:28" s="8" customFormat="1" ht="15.75" x14ac:dyDescent="0.2">
      <c r="A5" s="13"/>
    </row>
    <row r="6" spans="1:28" s="8" customFormat="1" ht="18.75" x14ac:dyDescent="0.2">
      <c r="A6" s="324" t="s">
        <v>6</v>
      </c>
      <c r="B6" s="324"/>
      <c r="C6" s="324"/>
      <c r="D6" s="324"/>
      <c r="E6" s="324"/>
      <c r="F6" s="324"/>
      <c r="G6" s="324"/>
      <c r="H6" s="324"/>
      <c r="I6" s="324"/>
      <c r="J6" s="324"/>
      <c r="K6" s="324"/>
      <c r="L6" s="324"/>
      <c r="M6" s="324"/>
      <c r="N6" s="324"/>
      <c r="O6" s="324"/>
      <c r="P6" s="324"/>
      <c r="Q6" s="324"/>
      <c r="R6" s="324"/>
      <c r="S6" s="324"/>
      <c r="T6" s="10"/>
      <c r="U6" s="10"/>
      <c r="V6" s="10"/>
      <c r="W6" s="10"/>
      <c r="X6" s="10"/>
      <c r="Y6" s="10"/>
      <c r="Z6" s="10"/>
      <c r="AA6" s="10"/>
      <c r="AB6" s="10"/>
    </row>
    <row r="7" spans="1:28" s="8" customFormat="1" ht="18.75" x14ac:dyDescent="0.2">
      <c r="A7" s="324"/>
      <c r="B7" s="324"/>
      <c r="C7" s="324"/>
      <c r="D7" s="324"/>
      <c r="E7" s="324"/>
      <c r="F7" s="324"/>
      <c r="G7" s="324"/>
      <c r="H7" s="324"/>
      <c r="I7" s="324"/>
      <c r="J7" s="324"/>
      <c r="K7" s="324"/>
      <c r="L7" s="324"/>
      <c r="M7" s="324"/>
      <c r="N7" s="324"/>
      <c r="O7" s="324"/>
      <c r="P7" s="324"/>
      <c r="Q7" s="324"/>
      <c r="R7" s="324"/>
      <c r="S7" s="324"/>
      <c r="T7" s="10"/>
      <c r="U7" s="10"/>
      <c r="V7" s="10"/>
      <c r="W7" s="10"/>
      <c r="X7" s="10"/>
      <c r="Y7" s="10"/>
      <c r="Z7" s="10"/>
      <c r="AA7" s="10"/>
      <c r="AB7" s="10"/>
    </row>
    <row r="8" spans="1:28" s="8" customFormat="1" ht="18.75" x14ac:dyDescent="0.2">
      <c r="A8" s="330" t="str">
        <f>'1. паспорт местоположение'!A9:C9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10"/>
      <c r="U8" s="10"/>
      <c r="V8" s="10"/>
      <c r="W8" s="10"/>
      <c r="X8" s="10"/>
      <c r="Y8" s="10"/>
      <c r="Z8" s="10"/>
      <c r="AA8" s="10"/>
      <c r="AB8" s="10"/>
    </row>
    <row r="9" spans="1:28" s="8" customFormat="1" ht="18.75" x14ac:dyDescent="0.2">
      <c r="A9" s="321" t="s">
        <v>5</v>
      </c>
      <c r="B9" s="321"/>
      <c r="C9" s="321"/>
      <c r="D9" s="321"/>
      <c r="E9" s="321"/>
      <c r="F9" s="321"/>
      <c r="G9" s="321"/>
      <c r="H9" s="321"/>
      <c r="I9" s="321"/>
      <c r="J9" s="321"/>
      <c r="K9" s="321"/>
      <c r="L9" s="321"/>
      <c r="M9" s="321"/>
      <c r="N9" s="321"/>
      <c r="O9" s="321"/>
      <c r="P9" s="321"/>
      <c r="Q9" s="321"/>
      <c r="R9" s="321"/>
      <c r="S9" s="321"/>
      <c r="T9" s="10"/>
      <c r="U9" s="10"/>
      <c r="V9" s="10"/>
      <c r="W9" s="10"/>
      <c r="X9" s="10"/>
      <c r="Y9" s="10"/>
      <c r="Z9" s="10"/>
      <c r="AA9" s="10"/>
      <c r="AB9" s="10"/>
    </row>
    <row r="10" spans="1:28" s="8" customFormat="1" ht="18.75" x14ac:dyDescent="0.2">
      <c r="A10" s="324"/>
      <c r="B10" s="324"/>
      <c r="C10" s="324"/>
      <c r="D10" s="324"/>
      <c r="E10" s="324"/>
      <c r="F10" s="324"/>
      <c r="G10" s="324"/>
      <c r="H10" s="324"/>
      <c r="I10" s="324"/>
      <c r="J10" s="324"/>
      <c r="K10" s="324"/>
      <c r="L10" s="324"/>
      <c r="M10" s="324"/>
      <c r="N10" s="324"/>
      <c r="O10" s="324"/>
      <c r="P10" s="324"/>
      <c r="Q10" s="324"/>
      <c r="R10" s="324"/>
      <c r="S10" s="324"/>
      <c r="T10" s="10"/>
      <c r="U10" s="10"/>
      <c r="V10" s="10"/>
      <c r="W10" s="10"/>
      <c r="X10" s="10"/>
      <c r="Y10" s="10"/>
      <c r="Z10" s="10"/>
      <c r="AA10" s="10"/>
      <c r="AB10" s="10"/>
    </row>
    <row r="11" spans="1:28" s="8" customFormat="1" ht="18.75" x14ac:dyDescent="0.2">
      <c r="A11" s="330" t="str">
        <f>'1. паспорт местоположение'!A12:C12</f>
        <v>O 24-17</v>
      </c>
      <c r="B11" s="330"/>
      <c r="C11" s="330"/>
      <c r="D11" s="330"/>
      <c r="E11" s="330"/>
      <c r="F11" s="330"/>
      <c r="G11" s="330"/>
      <c r="H11" s="330"/>
      <c r="I11" s="330"/>
      <c r="J11" s="330"/>
      <c r="K11" s="330"/>
      <c r="L11" s="330"/>
      <c r="M11" s="330"/>
      <c r="N11" s="330"/>
      <c r="O11" s="330"/>
      <c r="P11" s="330"/>
      <c r="Q11" s="330"/>
      <c r="R11" s="330"/>
      <c r="S11" s="330"/>
      <c r="T11" s="10"/>
      <c r="U11" s="10"/>
      <c r="V11" s="10"/>
      <c r="W11" s="10"/>
      <c r="X11" s="10"/>
      <c r="Y11" s="10"/>
      <c r="Z11" s="10"/>
      <c r="AA11" s="10"/>
      <c r="AB11" s="10"/>
    </row>
    <row r="12" spans="1:28" s="8" customFormat="1" ht="18.75" x14ac:dyDescent="0.2">
      <c r="A12" s="321" t="s">
        <v>4</v>
      </c>
      <c r="B12" s="321"/>
      <c r="C12" s="321"/>
      <c r="D12" s="321"/>
      <c r="E12" s="321"/>
      <c r="F12" s="321"/>
      <c r="G12" s="321"/>
      <c r="H12" s="321"/>
      <c r="I12" s="321"/>
      <c r="J12" s="321"/>
      <c r="K12" s="321"/>
      <c r="L12" s="321"/>
      <c r="M12" s="321"/>
      <c r="N12" s="321"/>
      <c r="O12" s="321"/>
      <c r="P12" s="321"/>
      <c r="Q12" s="321"/>
      <c r="R12" s="321"/>
      <c r="S12" s="321"/>
      <c r="T12" s="10"/>
      <c r="U12" s="10"/>
      <c r="V12" s="10"/>
      <c r="W12" s="10"/>
      <c r="X12" s="10"/>
      <c r="Y12" s="10"/>
      <c r="Z12" s="10"/>
      <c r="AA12" s="10"/>
      <c r="AB12" s="10"/>
    </row>
    <row r="13" spans="1:28" s="8"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30" t="str">
        <f>'1. паспорт местоположение'!A9:C9</f>
        <v xml:space="preserve">Акционерное общество "Западная энергетическая компания" </v>
      </c>
      <c r="B14" s="330"/>
      <c r="C14" s="330"/>
      <c r="D14" s="330"/>
      <c r="E14" s="330"/>
      <c r="F14" s="330"/>
      <c r="G14" s="330"/>
      <c r="H14" s="330"/>
      <c r="I14" s="330"/>
      <c r="J14" s="330"/>
      <c r="K14" s="330"/>
      <c r="L14" s="330"/>
      <c r="M14" s="330"/>
      <c r="N14" s="330"/>
      <c r="O14" s="330"/>
      <c r="P14" s="330"/>
      <c r="Q14" s="330"/>
      <c r="R14" s="330"/>
      <c r="S14" s="330"/>
      <c r="T14" s="7"/>
      <c r="U14" s="7"/>
      <c r="V14" s="7"/>
      <c r="W14" s="7"/>
      <c r="X14" s="7"/>
      <c r="Y14" s="7"/>
      <c r="Z14" s="7"/>
      <c r="AA14" s="7"/>
      <c r="AB14" s="7"/>
    </row>
    <row r="15" spans="1:28" s="3" customFormat="1" ht="15" customHeight="1" x14ac:dyDescent="0.2">
      <c r="A15" s="331"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21"/>
      <c r="C15" s="321"/>
      <c r="D15" s="321"/>
      <c r="E15" s="321"/>
      <c r="F15" s="321"/>
      <c r="G15" s="321"/>
      <c r="H15" s="321"/>
      <c r="I15" s="321"/>
      <c r="J15" s="321"/>
      <c r="K15" s="321"/>
      <c r="L15" s="321"/>
      <c r="M15" s="321"/>
      <c r="N15" s="321"/>
      <c r="O15" s="321"/>
      <c r="P15" s="321"/>
      <c r="Q15" s="321"/>
      <c r="R15" s="321"/>
      <c r="S15" s="321"/>
      <c r="T15" s="5"/>
      <c r="U15" s="5"/>
      <c r="V15" s="5"/>
      <c r="W15" s="5"/>
      <c r="X15" s="5"/>
      <c r="Y15" s="5"/>
      <c r="Z15" s="5"/>
      <c r="AA15" s="5"/>
      <c r="AB15" s="5"/>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22" t="s">
        <v>412</v>
      </c>
      <c r="B17" s="322"/>
      <c r="C17" s="322"/>
      <c r="D17" s="322"/>
      <c r="E17" s="322"/>
      <c r="F17" s="322"/>
      <c r="G17" s="322"/>
      <c r="H17" s="322"/>
      <c r="I17" s="322"/>
      <c r="J17" s="322"/>
      <c r="K17" s="322"/>
      <c r="L17" s="322"/>
      <c r="M17" s="322"/>
      <c r="N17" s="322"/>
      <c r="O17" s="322"/>
      <c r="P17" s="322"/>
      <c r="Q17" s="322"/>
      <c r="R17" s="322"/>
      <c r="S17" s="322"/>
      <c r="T17" s="6"/>
      <c r="U17" s="6"/>
      <c r="V17" s="6"/>
      <c r="W17" s="6"/>
      <c r="X17" s="6"/>
      <c r="Y17" s="6"/>
      <c r="Z17" s="6"/>
      <c r="AA17" s="6"/>
      <c r="AB17" s="6"/>
    </row>
    <row r="18" spans="1:28"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4"/>
      <c r="U18" s="4"/>
      <c r="V18" s="4"/>
      <c r="W18" s="4"/>
      <c r="X18" s="4"/>
      <c r="Y18" s="4"/>
    </row>
    <row r="19" spans="1:28" s="3" customFormat="1" ht="54" customHeight="1" x14ac:dyDescent="0.2">
      <c r="A19" s="334" t="s">
        <v>2</v>
      </c>
      <c r="B19" s="334" t="s">
        <v>93</v>
      </c>
      <c r="C19" s="335" t="s">
        <v>306</v>
      </c>
      <c r="D19" s="334" t="s">
        <v>305</v>
      </c>
      <c r="E19" s="334" t="s">
        <v>92</v>
      </c>
      <c r="F19" s="334" t="s">
        <v>91</v>
      </c>
      <c r="G19" s="334" t="s">
        <v>301</v>
      </c>
      <c r="H19" s="334" t="s">
        <v>90</v>
      </c>
      <c r="I19" s="334" t="s">
        <v>89</v>
      </c>
      <c r="J19" s="334" t="s">
        <v>88</v>
      </c>
      <c r="K19" s="334" t="s">
        <v>87</v>
      </c>
      <c r="L19" s="334" t="s">
        <v>86</v>
      </c>
      <c r="M19" s="334" t="s">
        <v>85</v>
      </c>
      <c r="N19" s="334" t="s">
        <v>84</v>
      </c>
      <c r="O19" s="334" t="s">
        <v>83</v>
      </c>
      <c r="P19" s="334" t="s">
        <v>82</v>
      </c>
      <c r="Q19" s="334" t="s">
        <v>304</v>
      </c>
      <c r="R19" s="334"/>
      <c r="S19" s="337" t="s">
        <v>406</v>
      </c>
      <c r="T19" s="4"/>
      <c r="U19" s="4"/>
      <c r="V19" s="4"/>
      <c r="W19" s="4"/>
      <c r="X19" s="4"/>
      <c r="Y19" s="4"/>
    </row>
    <row r="20" spans="1:28" s="3" customFormat="1" ht="180.75" customHeight="1" x14ac:dyDescent="0.2">
      <c r="A20" s="334"/>
      <c r="B20" s="334"/>
      <c r="C20" s="336"/>
      <c r="D20" s="334"/>
      <c r="E20" s="334"/>
      <c r="F20" s="334"/>
      <c r="G20" s="334"/>
      <c r="H20" s="334"/>
      <c r="I20" s="334"/>
      <c r="J20" s="334"/>
      <c r="K20" s="334"/>
      <c r="L20" s="334"/>
      <c r="M20" s="334"/>
      <c r="N20" s="334"/>
      <c r="O20" s="334"/>
      <c r="P20" s="334"/>
      <c r="Q20" s="30" t="s">
        <v>302</v>
      </c>
      <c r="R20" s="31" t="s">
        <v>303</v>
      </c>
      <c r="S20" s="337"/>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0" t="str">
        <f>'1. паспорт местоположение'!A5:C5</f>
        <v>Год раскрытия информации: 2024 год</v>
      </c>
      <c r="B6" s="320"/>
      <c r="C6" s="320"/>
      <c r="D6" s="320"/>
      <c r="E6" s="320"/>
      <c r="F6" s="320"/>
      <c r="G6" s="320"/>
      <c r="H6" s="320"/>
      <c r="I6" s="320"/>
      <c r="J6" s="320"/>
      <c r="K6" s="320"/>
      <c r="L6" s="320"/>
      <c r="M6" s="320"/>
      <c r="N6" s="320"/>
      <c r="O6" s="320"/>
      <c r="P6" s="320"/>
      <c r="Q6" s="320"/>
      <c r="R6" s="320"/>
      <c r="S6" s="320"/>
      <c r="T6" s="320"/>
    </row>
    <row r="7" spans="1:20" s="8" customFormat="1" x14ac:dyDescent="0.2">
      <c r="A7" s="13"/>
    </row>
    <row r="8" spans="1:20" s="8" customFormat="1" ht="18.75" x14ac:dyDescent="0.2">
      <c r="A8" s="324" t="s">
        <v>6</v>
      </c>
      <c r="B8" s="324"/>
      <c r="C8" s="324"/>
      <c r="D8" s="324"/>
      <c r="E8" s="324"/>
      <c r="F8" s="324"/>
      <c r="G8" s="324"/>
      <c r="H8" s="324"/>
      <c r="I8" s="324"/>
      <c r="J8" s="324"/>
      <c r="K8" s="324"/>
      <c r="L8" s="324"/>
      <c r="M8" s="324"/>
      <c r="N8" s="324"/>
      <c r="O8" s="324"/>
      <c r="P8" s="324"/>
      <c r="Q8" s="324"/>
      <c r="R8" s="324"/>
      <c r="S8" s="324"/>
      <c r="T8" s="324"/>
    </row>
    <row r="9" spans="1:20" s="8" customFormat="1" ht="18.75" x14ac:dyDescent="0.2">
      <c r="A9" s="324"/>
      <c r="B9" s="324"/>
      <c r="C9" s="324"/>
      <c r="D9" s="324"/>
      <c r="E9" s="324"/>
      <c r="F9" s="324"/>
      <c r="G9" s="324"/>
      <c r="H9" s="324"/>
      <c r="I9" s="324"/>
      <c r="J9" s="324"/>
      <c r="K9" s="324"/>
      <c r="L9" s="324"/>
      <c r="M9" s="324"/>
      <c r="N9" s="324"/>
      <c r="O9" s="324"/>
      <c r="P9" s="324"/>
      <c r="Q9" s="324"/>
      <c r="R9" s="324"/>
      <c r="S9" s="324"/>
      <c r="T9" s="324"/>
    </row>
    <row r="10" spans="1:20" s="8" customFormat="1" ht="18.75" customHeight="1" x14ac:dyDescent="0.2">
      <c r="A10" s="330" t="str">
        <f>'1. паспорт местоположение'!A9:C9</f>
        <v xml:space="preserve">Акционерное общество "Западная энергетическая компания" </v>
      </c>
      <c r="B10" s="330"/>
      <c r="C10" s="330"/>
      <c r="D10" s="330"/>
      <c r="E10" s="330"/>
      <c r="F10" s="330"/>
      <c r="G10" s="330"/>
      <c r="H10" s="330"/>
      <c r="I10" s="330"/>
      <c r="J10" s="330"/>
      <c r="K10" s="330"/>
      <c r="L10" s="330"/>
      <c r="M10" s="330"/>
      <c r="N10" s="330"/>
      <c r="O10" s="330"/>
      <c r="P10" s="330"/>
      <c r="Q10" s="330"/>
      <c r="R10" s="330"/>
      <c r="S10" s="330"/>
      <c r="T10" s="330"/>
    </row>
    <row r="11" spans="1:20" s="8" customFormat="1" ht="18.75" customHeight="1" x14ac:dyDescent="0.2">
      <c r="A11" s="321" t="s">
        <v>5</v>
      </c>
      <c r="B11" s="321"/>
      <c r="C11" s="321"/>
      <c r="D11" s="321"/>
      <c r="E11" s="321"/>
      <c r="F11" s="321"/>
      <c r="G11" s="321"/>
      <c r="H11" s="321"/>
      <c r="I11" s="321"/>
      <c r="J11" s="321"/>
      <c r="K11" s="321"/>
      <c r="L11" s="321"/>
      <c r="M11" s="321"/>
      <c r="N11" s="321"/>
      <c r="O11" s="321"/>
      <c r="P11" s="321"/>
      <c r="Q11" s="321"/>
      <c r="R11" s="321"/>
      <c r="S11" s="321"/>
      <c r="T11" s="321"/>
    </row>
    <row r="12" spans="1:20" s="8" customFormat="1" ht="18.75" x14ac:dyDescent="0.2">
      <c r="A12" s="324"/>
      <c r="B12" s="324"/>
      <c r="C12" s="324"/>
      <c r="D12" s="324"/>
      <c r="E12" s="324"/>
      <c r="F12" s="324"/>
      <c r="G12" s="324"/>
      <c r="H12" s="324"/>
      <c r="I12" s="324"/>
      <c r="J12" s="324"/>
      <c r="K12" s="324"/>
      <c r="L12" s="324"/>
      <c r="M12" s="324"/>
      <c r="N12" s="324"/>
      <c r="O12" s="324"/>
      <c r="P12" s="324"/>
      <c r="Q12" s="324"/>
      <c r="R12" s="324"/>
      <c r="S12" s="324"/>
      <c r="T12" s="324"/>
    </row>
    <row r="13" spans="1:20" s="8" customFormat="1" ht="18.75" customHeight="1" x14ac:dyDescent="0.2">
      <c r="A13" s="330" t="str">
        <f>'1. паспорт местоположение'!A12:C12</f>
        <v>O 24-17</v>
      </c>
      <c r="B13" s="330"/>
      <c r="C13" s="330"/>
      <c r="D13" s="330"/>
      <c r="E13" s="330"/>
      <c r="F13" s="330"/>
      <c r="G13" s="330"/>
      <c r="H13" s="330"/>
      <c r="I13" s="330"/>
      <c r="J13" s="330"/>
      <c r="K13" s="330"/>
      <c r="L13" s="330"/>
      <c r="M13" s="330"/>
      <c r="N13" s="330"/>
      <c r="O13" s="330"/>
      <c r="P13" s="330"/>
      <c r="Q13" s="330"/>
      <c r="R13" s="330"/>
      <c r="S13" s="330"/>
      <c r="T13" s="330"/>
    </row>
    <row r="14" spans="1:20" s="8" customFormat="1" ht="18.75" customHeight="1" x14ac:dyDescent="0.2">
      <c r="A14" s="321" t="s">
        <v>4</v>
      </c>
      <c r="B14" s="321"/>
      <c r="C14" s="321"/>
      <c r="D14" s="321"/>
      <c r="E14" s="321"/>
      <c r="F14" s="321"/>
      <c r="G14" s="321"/>
      <c r="H14" s="321"/>
      <c r="I14" s="321"/>
      <c r="J14" s="321"/>
      <c r="K14" s="321"/>
      <c r="L14" s="321"/>
      <c r="M14" s="321"/>
      <c r="N14" s="321"/>
      <c r="O14" s="321"/>
      <c r="P14" s="321"/>
      <c r="Q14" s="321"/>
      <c r="R14" s="321"/>
      <c r="S14" s="321"/>
      <c r="T14" s="321"/>
    </row>
    <row r="15" spans="1:20" s="8"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B16" s="330"/>
      <c r="C16" s="330"/>
      <c r="D16" s="330"/>
      <c r="E16" s="330"/>
      <c r="F16" s="330"/>
      <c r="G16" s="330"/>
      <c r="H16" s="330"/>
      <c r="I16" s="330"/>
      <c r="J16" s="330"/>
      <c r="K16" s="330"/>
      <c r="L16" s="330"/>
      <c r="M16" s="330"/>
      <c r="N16" s="330"/>
      <c r="O16" s="330"/>
      <c r="P16" s="330"/>
      <c r="Q16" s="330"/>
      <c r="R16" s="330"/>
      <c r="S16" s="330"/>
      <c r="T16" s="330"/>
    </row>
    <row r="17" spans="1:113" s="3" customFormat="1" ht="15" customHeight="1" x14ac:dyDescent="0.2">
      <c r="A17" s="321" t="s">
        <v>3</v>
      </c>
      <c r="B17" s="321"/>
      <c r="C17" s="321"/>
      <c r="D17" s="321"/>
      <c r="E17" s="321"/>
      <c r="F17" s="321"/>
      <c r="G17" s="321"/>
      <c r="H17" s="321"/>
      <c r="I17" s="321"/>
      <c r="J17" s="321"/>
      <c r="K17" s="321"/>
      <c r="L17" s="321"/>
      <c r="M17" s="321"/>
      <c r="N17" s="321"/>
      <c r="O17" s="321"/>
      <c r="P17" s="321"/>
      <c r="Q17" s="321"/>
      <c r="R17" s="321"/>
      <c r="S17" s="321"/>
      <c r="T17" s="321"/>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3" t="s">
        <v>417</v>
      </c>
      <c r="B19" s="323"/>
      <c r="C19" s="323"/>
      <c r="D19" s="323"/>
      <c r="E19" s="323"/>
      <c r="F19" s="323"/>
      <c r="G19" s="323"/>
      <c r="H19" s="323"/>
      <c r="I19" s="323"/>
      <c r="J19" s="323"/>
      <c r="K19" s="323"/>
      <c r="L19" s="323"/>
      <c r="M19" s="323"/>
      <c r="N19" s="323"/>
      <c r="O19" s="323"/>
      <c r="P19" s="323"/>
      <c r="Q19" s="323"/>
      <c r="R19" s="323"/>
      <c r="S19" s="323"/>
      <c r="T19" s="323"/>
    </row>
    <row r="20" spans="1:113" s="36" customFormat="1" ht="21" customHeight="1" x14ac:dyDescent="0.25">
      <c r="A20" s="341"/>
      <c r="B20" s="341"/>
      <c r="C20" s="341"/>
      <c r="D20" s="341"/>
      <c r="E20" s="341"/>
      <c r="F20" s="341"/>
      <c r="G20" s="341"/>
      <c r="H20" s="341"/>
      <c r="I20" s="341"/>
      <c r="J20" s="341"/>
      <c r="K20" s="341"/>
      <c r="L20" s="341"/>
      <c r="M20" s="341"/>
      <c r="N20" s="341"/>
      <c r="O20" s="341"/>
      <c r="P20" s="341"/>
      <c r="Q20" s="341"/>
      <c r="R20" s="341"/>
      <c r="S20" s="341"/>
      <c r="T20" s="341"/>
    </row>
    <row r="21" spans="1:113" ht="46.5" customHeight="1" x14ac:dyDescent="0.25">
      <c r="A21" s="342" t="s">
        <v>2</v>
      </c>
      <c r="B21" s="345" t="s">
        <v>218</v>
      </c>
      <c r="C21" s="346"/>
      <c r="D21" s="349" t="s">
        <v>115</v>
      </c>
      <c r="E21" s="345" t="s">
        <v>446</v>
      </c>
      <c r="F21" s="346"/>
      <c r="G21" s="345" t="s">
        <v>237</v>
      </c>
      <c r="H21" s="346"/>
      <c r="I21" s="345" t="s">
        <v>114</v>
      </c>
      <c r="J21" s="346"/>
      <c r="K21" s="349" t="s">
        <v>113</v>
      </c>
      <c r="L21" s="345" t="s">
        <v>112</v>
      </c>
      <c r="M21" s="346"/>
      <c r="N21" s="345" t="s">
        <v>442</v>
      </c>
      <c r="O21" s="346"/>
      <c r="P21" s="349" t="s">
        <v>111</v>
      </c>
      <c r="Q21" s="338" t="s">
        <v>110</v>
      </c>
      <c r="R21" s="339"/>
      <c r="S21" s="338" t="s">
        <v>109</v>
      </c>
      <c r="T21" s="340"/>
    </row>
    <row r="22" spans="1:113" ht="204.75" customHeight="1" x14ac:dyDescent="0.25">
      <c r="A22" s="343"/>
      <c r="B22" s="347"/>
      <c r="C22" s="348"/>
      <c r="D22" s="352"/>
      <c r="E22" s="347"/>
      <c r="F22" s="348"/>
      <c r="G22" s="347"/>
      <c r="H22" s="348"/>
      <c r="I22" s="347"/>
      <c r="J22" s="348"/>
      <c r="K22" s="350"/>
      <c r="L22" s="347"/>
      <c r="M22" s="348"/>
      <c r="N22" s="347"/>
      <c r="O22" s="348"/>
      <c r="P22" s="350"/>
      <c r="Q22" s="78" t="s">
        <v>108</v>
      </c>
      <c r="R22" s="78" t="s">
        <v>416</v>
      </c>
      <c r="S22" s="78" t="s">
        <v>107</v>
      </c>
      <c r="T22" s="78" t="s">
        <v>106</v>
      </c>
    </row>
    <row r="23" spans="1:113" ht="51.75" customHeight="1" x14ac:dyDescent="0.25">
      <c r="A23" s="344"/>
      <c r="B23" s="78" t="s">
        <v>104</v>
      </c>
      <c r="C23" s="78" t="s">
        <v>105</v>
      </c>
      <c r="D23" s="350"/>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51" t="s">
        <v>452</v>
      </c>
      <c r="C29" s="351"/>
      <c r="D29" s="351"/>
      <c r="E29" s="351"/>
      <c r="F29" s="351"/>
      <c r="G29" s="351"/>
      <c r="H29" s="351"/>
      <c r="I29" s="351"/>
      <c r="J29" s="351"/>
      <c r="K29" s="351"/>
      <c r="L29" s="351"/>
      <c r="M29" s="351"/>
      <c r="N29" s="351"/>
      <c r="O29" s="351"/>
      <c r="P29" s="351"/>
      <c r="Q29" s="351"/>
      <c r="R29" s="351"/>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J25" sqref="J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0" t="str">
        <f>'1. паспорт местоположение'!A5:C5</f>
        <v>Год раскрытия информации: 2024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4" t="s">
        <v>6</v>
      </c>
      <c r="F7" s="324"/>
      <c r="G7" s="324"/>
      <c r="H7" s="324"/>
      <c r="I7" s="324"/>
      <c r="J7" s="324"/>
      <c r="K7" s="324"/>
      <c r="L7" s="324"/>
      <c r="M7" s="324"/>
      <c r="N7" s="324"/>
      <c r="O7" s="324"/>
      <c r="P7" s="324"/>
      <c r="Q7" s="324"/>
      <c r="R7" s="324"/>
      <c r="S7" s="324"/>
      <c r="T7" s="324"/>
      <c r="U7" s="324"/>
      <c r="V7" s="324"/>
      <c r="W7" s="324"/>
      <c r="X7" s="324"/>
      <c r="Y7" s="32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0" t="str">
        <f>'1. паспорт местоположение'!A9</f>
        <v xml:space="preserve">Акционерное общество "Западная энергетическая компания" </v>
      </c>
      <c r="F9" s="330"/>
      <c r="G9" s="330"/>
      <c r="H9" s="330"/>
      <c r="I9" s="330"/>
      <c r="J9" s="330"/>
      <c r="K9" s="330"/>
      <c r="L9" s="330"/>
      <c r="M9" s="330"/>
      <c r="N9" s="330"/>
      <c r="O9" s="330"/>
      <c r="P9" s="330"/>
      <c r="Q9" s="330"/>
      <c r="R9" s="330"/>
      <c r="S9" s="330"/>
      <c r="T9" s="330"/>
      <c r="U9" s="330"/>
      <c r="V9" s="330"/>
      <c r="W9" s="330"/>
      <c r="X9" s="330"/>
      <c r="Y9" s="330"/>
    </row>
    <row r="10" spans="1:27" s="8" customFormat="1" ht="18.75" customHeight="1" x14ac:dyDescent="0.2">
      <c r="E10" s="321" t="s">
        <v>5</v>
      </c>
      <c r="F10" s="321"/>
      <c r="G10" s="321"/>
      <c r="H10" s="321"/>
      <c r="I10" s="321"/>
      <c r="J10" s="321"/>
      <c r="K10" s="321"/>
      <c r="L10" s="321"/>
      <c r="M10" s="321"/>
      <c r="N10" s="321"/>
      <c r="O10" s="321"/>
      <c r="P10" s="321"/>
      <c r="Q10" s="321"/>
      <c r="R10" s="321"/>
      <c r="S10" s="321"/>
      <c r="T10" s="321"/>
      <c r="U10" s="321"/>
      <c r="V10" s="321"/>
      <c r="W10" s="321"/>
      <c r="X10" s="321"/>
      <c r="Y10" s="32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0" t="str">
        <f>'1. паспорт местоположение'!A12</f>
        <v>O 24-17</v>
      </c>
      <c r="F12" s="330"/>
      <c r="G12" s="330"/>
      <c r="H12" s="330"/>
      <c r="I12" s="330"/>
      <c r="J12" s="330"/>
      <c r="K12" s="330"/>
      <c r="L12" s="330"/>
      <c r="M12" s="330"/>
      <c r="N12" s="330"/>
      <c r="O12" s="330"/>
      <c r="P12" s="330"/>
      <c r="Q12" s="330"/>
      <c r="R12" s="330"/>
      <c r="S12" s="330"/>
      <c r="T12" s="330"/>
      <c r="U12" s="330"/>
      <c r="V12" s="330"/>
      <c r="W12" s="330"/>
      <c r="X12" s="330"/>
      <c r="Y12" s="330"/>
    </row>
    <row r="13" spans="1:27" s="8" customFormat="1" ht="18.75" customHeight="1" x14ac:dyDescent="0.2">
      <c r="E13" s="321" t="s">
        <v>4</v>
      </c>
      <c r="F13" s="321"/>
      <c r="G13" s="321"/>
      <c r="H13" s="321"/>
      <c r="I13" s="321"/>
      <c r="J13" s="321"/>
      <c r="K13" s="321"/>
      <c r="L13" s="321"/>
      <c r="M13" s="321"/>
      <c r="N13" s="321"/>
      <c r="O13" s="321"/>
      <c r="P13" s="321"/>
      <c r="Q13" s="321"/>
      <c r="R13" s="321"/>
      <c r="S13" s="321"/>
      <c r="T13" s="321"/>
      <c r="U13" s="321"/>
      <c r="V13" s="321"/>
      <c r="W13" s="321"/>
      <c r="X13" s="321"/>
      <c r="Y13" s="321"/>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F15" s="330"/>
      <c r="G15" s="330"/>
      <c r="H15" s="330"/>
      <c r="I15" s="330"/>
      <c r="J15" s="330"/>
      <c r="K15" s="330"/>
      <c r="L15" s="330"/>
      <c r="M15" s="330"/>
      <c r="N15" s="330"/>
      <c r="O15" s="330"/>
      <c r="P15" s="330"/>
      <c r="Q15" s="330"/>
      <c r="R15" s="330"/>
      <c r="S15" s="330"/>
      <c r="T15" s="330"/>
      <c r="U15" s="330"/>
      <c r="V15" s="330"/>
      <c r="W15" s="330"/>
      <c r="X15" s="330"/>
      <c r="Y15" s="330"/>
    </row>
    <row r="16" spans="1:27" s="3" customFormat="1" ht="15" customHeight="1" x14ac:dyDescent="0.2">
      <c r="E16" s="321" t="s">
        <v>3</v>
      </c>
      <c r="F16" s="321"/>
      <c r="G16" s="321"/>
      <c r="H16" s="321"/>
      <c r="I16" s="321"/>
      <c r="J16" s="321"/>
      <c r="K16" s="321"/>
      <c r="L16" s="321"/>
      <c r="M16" s="321"/>
      <c r="N16" s="321"/>
      <c r="O16" s="321"/>
      <c r="P16" s="321"/>
      <c r="Q16" s="321"/>
      <c r="R16" s="321"/>
      <c r="S16" s="321"/>
      <c r="T16" s="321"/>
      <c r="U16" s="321"/>
      <c r="V16" s="321"/>
      <c r="W16" s="321"/>
      <c r="X16" s="321"/>
      <c r="Y16" s="3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419</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36" customFormat="1" ht="21" customHeight="1" x14ac:dyDescent="0.25"/>
    <row r="21" spans="1:27" ht="15.75" customHeight="1" x14ac:dyDescent="0.25">
      <c r="A21" s="349" t="s">
        <v>2</v>
      </c>
      <c r="B21" s="345" t="s">
        <v>426</v>
      </c>
      <c r="C21" s="346"/>
      <c r="D21" s="345" t="s">
        <v>428</v>
      </c>
      <c r="E21" s="346"/>
      <c r="F21" s="338" t="s">
        <v>87</v>
      </c>
      <c r="G21" s="340"/>
      <c r="H21" s="340"/>
      <c r="I21" s="339"/>
      <c r="J21" s="349" t="s">
        <v>429</v>
      </c>
      <c r="K21" s="345" t="s">
        <v>430</v>
      </c>
      <c r="L21" s="346"/>
      <c r="M21" s="345" t="s">
        <v>431</v>
      </c>
      <c r="N21" s="346"/>
      <c r="O21" s="345" t="s">
        <v>418</v>
      </c>
      <c r="P21" s="346"/>
      <c r="Q21" s="345" t="s">
        <v>120</v>
      </c>
      <c r="R21" s="346"/>
      <c r="S21" s="349" t="s">
        <v>119</v>
      </c>
      <c r="T21" s="349" t="s">
        <v>432</v>
      </c>
      <c r="U21" s="349" t="s">
        <v>427</v>
      </c>
      <c r="V21" s="345" t="s">
        <v>118</v>
      </c>
      <c r="W21" s="346"/>
      <c r="X21" s="338" t="s">
        <v>110</v>
      </c>
      <c r="Y21" s="340"/>
      <c r="Z21" s="338" t="s">
        <v>109</v>
      </c>
      <c r="AA21" s="340"/>
    </row>
    <row r="22" spans="1:27" ht="154.5" customHeight="1" x14ac:dyDescent="0.25">
      <c r="A22" s="352"/>
      <c r="B22" s="347"/>
      <c r="C22" s="348"/>
      <c r="D22" s="347"/>
      <c r="E22" s="348"/>
      <c r="F22" s="338" t="s">
        <v>117</v>
      </c>
      <c r="G22" s="339"/>
      <c r="H22" s="338" t="s">
        <v>116</v>
      </c>
      <c r="I22" s="339"/>
      <c r="J22" s="350"/>
      <c r="K22" s="347"/>
      <c r="L22" s="348"/>
      <c r="M22" s="347"/>
      <c r="N22" s="348"/>
      <c r="O22" s="347"/>
      <c r="P22" s="348"/>
      <c r="Q22" s="347"/>
      <c r="R22" s="348"/>
      <c r="S22" s="350"/>
      <c r="T22" s="350"/>
      <c r="U22" s="350"/>
      <c r="V22" s="347"/>
      <c r="W22" s="348"/>
      <c r="X22" s="78" t="s">
        <v>108</v>
      </c>
      <c r="Y22" s="78" t="s">
        <v>416</v>
      </c>
      <c r="Z22" s="78" t="s">
        <v>107</v>
      </c>
      <c r="AA22" s="78" t="s">
        <v>106</v>
      </c>
    </row>
    <row r="23" spans="1:27" ht="60" customHeight="1" x14ac:dyDescent="0.25">
      <c r="A23" s="350"/>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608</v>
      </c>
      <c r="C25" s="208" t="s">
        <v>608</v>
      </c>
      <c r="D25" s="208" t="s">
        <v>608</v>
      </c>
      <c r="E25" s="208" t="s">
        <v>608</v>
      </c>
      <c r="F25" s="208">
        <v>10</v>
      </c>
      <c r="G25" s="208">
        <v>10</v>
      </c>
      <c r="H25" s="208">
        <v>10</v>
      </c>
      <c r="I25" s="208">
        <v>10</v>
      </c>
      <c r="J25" s="310">
        <v>1970</v>
      </c>
      <c r="K25" s="208">
        <v>1</v>
      </c>
      <c r="L25" s="209">
        <v>1</v>
      </c>
      <c r="M25" s="208">
        <v>120</v>
      </c>
      <c r="N25" s="209">
        <v>150</v>
      </c>
      <c r="O25" s="209" t="s">
        <v>560</v>
      </c>
      <c r="P25" s="209" t="s">
        <v>560</v>
      </c>
      <c r="Q25" s="209">
        <v>0.24</v>
      </c>
      <c r="R25" s="209">
        <v>0.24</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A5:AA5"/>
    <mergeCell ref="E16:Y16"/>
    <mergeCell ref="E15:Y15"/>
    <mergeCell ref="E7:Y7"/>
    <mergeCell ref="E10:Y10"/>
    <mergeCell ref="E12:Y12"/>
    <mergeCell ref="E13:Y13"/>
    <mergeCell ref="E9:Y9"/>
    <mergeCell ref="Z21:AA21"/>
    <mergeCell ref="U21:U22"/>
    <mergeCell ref="A19:AA19"/>
    <mergeCell ref="O21:P22"/>
    <mergeCell ref="F22:G22"/>
    <mergeCell ref="H22:I22"/>
    <mergeCell ref="B21:C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5"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0" t="str">
        <f>'1. паспорт местоположение'!A5:C5</f>
        <v>Год раскрытия информации: 2024 год</v>
      </c>
      <c r="B5" s="320"/>
      <c r="C5" s="32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4" t="s">
        <v>6</v>
      </c>
      <c r="B7" s="324"/>
      <c r="C7" s="324"/>
      <c r="D7" s="10"/>
      <c r="E7" s="10"/>
      <c r="F7" s="10"/>
      <c r="G7" s="10"/>
      <c r="H7" s="10"/>
      <c r="I7" s="10"/>
      <c r="J7" s="10"/>
      <c r="K7" s="10"/>
      <c r="L7" s="10"/>
      <c r="M7" s="10"/>
      <c r="N7" s="10"/>
      <c r="O7" s="10"/>
      <c r="P7" s="10"/>
      <c r="Q7" s="10"/>
      <c r="R7" s="10"/>
      <c r="S7" s="10"/>
      <c r="T7" s="10"/>
      <c r="U7" s="10"/>
    </row>
    <row r="8" spans="1:29" s="8" customFormat="1" ht="18.75" x14ac:dyDescent="0.2">
      <c r="A8" s="324"/>
      <c r="B8" s="324"/>
      <c r="C8" s="324"/>
      <c r="D8" s="11"/>
      <c r="E8" s="11"/>
      <c r="F8" s="11"/>
      <c r="G8" s="11"/>
      <c r="H8" s="10"/>
      <c r="I8" s="10"/>
      <c r="J8" s="10"/>
      <c r="K8" s="10"/>
      <c r="L8" s="10"/>
      <c r="M8" s="10"/>
      <c r="N8" s="10"/>
      <c r="O8" s="10"/>
      <c r="P8" s="10"/>
      <c r="Q8" s="10"/>
      <c r="R8" s="10"/>
      <c r="S8" s="10"/>
      <c r="T8" s="10"/>
      <c r="U8" s="10"/>
    </row>
    <row r="9" spans="1:29" s="8" customFormat="1" ht="18.75" x14ac:dyDescent="0.2">
      <c r="A9" s="330" t="str">
        <f>'1. паспорт местоположение'!A9:C9</f>
        <v xml:space="preserve">Акционерное общество "Западная энергетическая компания" </v>
      </c>
      <c r="B9" s="330"/>
      <c r="C9" s="330"/>
      <c r="D9" s="7"/>
      <c r="E9" s="7"/>
      <c r="F9" s="7"/>
      <c r="G9" s="7"/>
      <c r="H9" s="10"/>
      <c r="I9" s="10"/>
      <c r="J9" s="10"/>
      <c r="K9" s="10"/>
      <c r="L9" s="10"/>
      <c r="M9" s="10"/>
      <c r="N9" s="10"/>
      <c r="O9" s="10"/>
      <c r="P9" s="10"/>
      <c r="Q9" s="10"/>
      <c r="R9" s="10"/>
      <c r="S9" s="10"/>
      <c r="T9" s="10"/>
      <c r="U9" s="10"/>
    </row>
    <row r="10" spans="1:29" s="8" customFormat="1" ht="18.75" x14ac:dyDescent="0.2">
      <c r="A10" s="321" t="s">
        <v>5</v>
      </c>
      <c r="B10" s="321"/>
      <c r="C10" s="321"/>
      <c r="D10" s="5"/>
      <c r="E10" s="5"/>
      <c r="F10" s="5"/>
      <c r="G10" s="5"/>
      <c r="H10" s="10"/>
      <c r="I10" s="10"/>
      <c r="J10" s="10"/>
      <c r="K10" s="10"/>
      <c r="L10" s="10"/>
      <c r="M10" s="10"/>
      <c r="N10" s="10"/>
      <c r="O10" s="10"/>
      <c r="P10" s="10"/>
      <c r="Q10" s="10"/>
      <c r="R10" s="10"/>
      <c r="S10" s="10"/>
      <c r="T10" s="10"/>
      <c r="U10" s="10"/>
    </row>
    <row r="11" spans="1:29" s="8" customFormat="1" ht="18.75" x14ac:dyDescent="0.2">
      <c r="A11" s="324"/>
      <c r="B11" s="324"/>
      <c r="C11" s="324"/>
      <c r="D11" s="11"/>
      <c r="E11" s="11"/>
      <c r="F11" s="11"/>
      <c r="G11" s="11"/>
      <c r="H11" s="10"/>
      <c r="I11" s="10"/>
      <c r="J11" s="10"/>
      <c r="K11" s="10"/>
      <c r="L11" s="10"/>
      <c r="M11" s="10"/>
      <c r="N11" s="10"/>
      <c r="O11" s="10"/>
      <c r="P11" s="10"/>
      <c r="Q11" s="10"/>
      <c r="R11" s="10"/>
      <c r="S11" s="10"/>
      <c r="T11" s="10"/>
      <c r="U11" s="10"/>
    </row>
    <row r="12" spans="1:29" s="8" customFormat="1" ht="18.75" x14ac:dyDescent="0.2">
      <c r="A12" s="354" t="str">
        <f>'1. паспорт местоположение'!A12:C12</f>
        <v>O 24-17</v>
      </c>
      <c r="B12" s="354"/>
      <c r="C12" s="354"/>
      <c r="D12" s="7"/>
      <c r="E12" s="7"/>
      <c r="F12" s="7"/>
      <c r="G12" s="7"/>
      <c r="H12" s="10"/>
      <c r="I12" s="10"/>
      <c r="J12" s="10"/>
      <c r="K12" s="10"/>
      <c r="L12" s="10"/>
      <c r="M12" s="10"/>
      <c r="N12" s="10"/>
      <c r="O12" s="10"/>
      <c r="P12" s="10"/>
      <c r="Q12" s="10"/>
      <c r="R12" s="10"/>
      <c r="S12" s="10"/>
      <c r="T12" s="10"/>
      <c r="U12" s="10"/>
    </row>
    <row r="13" spans="1:29" s="8" customFormat="1" ht="18.75" x14ac:dyDescent="0.2">
      <c r="A13" s="321" t="s">
        <v>4</v>
      </c>
      <c r="B13" s="321"/>
      <c r="C13" s="32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33.75" customHeight="1" x14ac:dyDescent="0.2">
      <c r="A15" s="353"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21" t="s">
        <v>3</v>
      </c>
      <c r="B16" s="321"/>
      <c r="C16" s="321"/>
      <c r="D16" s="5"/>
      <c r="E16" s="5"/>
      <c r="F16" s="5"/>
      <c r="G16" s="5"/>
      <c r="H16" s="5"/>
      <c r="I16" s="5"/>
      <c r="J16" s="5"/>
      <c r="K16" s="5"/>
      <c r="L16" s="5"/>
      <c r="M16" s="5"/>
      <c r="N16" s="5"/>
      <c r="O16" s="5"/>
      <c r="P16" s="5"/>
      <c r="Q16" s="5"/>
      <c r="R16" s="5"/>
      <c r="S16" s="5"/>
      <c r="T16" s="5"/>
      <c r="U16" s="5"/>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22" t="s">
        <v>411</v>
      </c>
      <c r="B18" s="322"/>
      <c r="C18" s="3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605</v>
      </c>
      <c r="E23" s="206"/>
    </row>
    <row r="24" spans="1:21" ht="63" x14ac:dyDescent="0.25">
      <c r="A24" s="22" t="s">
        <v>59</v>
      </c>
      <c r="B24" s="24" t="s">
        <v>444</v>
      </c>
      <c r="C24" s="143" t="s">
        <v>607</v>
      </c>
    </row>
    <row r="25" spans="1:21" ht="63" customHeight="1" x14ac:dyDescent="0.25">
      <c r="A25" s="22" t="s">
        <v>58</v>
      </c>
      <c r="B25" s="24" t="s">
        <v>445</v>
      </c>
      <c r="C25" s="23" t="s">
        <v>602</v>
      </c>
      <c r="E25" s="148"/>
    </row>
    <row r="26" spans="1:21" ht="42.75" customHeight="1" x14ac:dyDescent="0.25">
      <c r="A26" s="22" t="s">
        <v>56</v>
      </c>
      <c r="B26" s="24" t="s">
        <v>226</v>
      </c>
      <c r="C26" s="23" t="s">
        <v>542</v>
      </c>
    </row>
    <row r="27" spans="1:21" ht="94.5" x14ac:dyDescent="0.25">
      <c r="A27" s="22" t="s">
        <v>55</v>
      </c>
      <c r="B27" s="24" t="s">
        <v>425</v>
      </c>
      <c r="C27" s="23" t="s">
        <v>603</v>
      </c>
      <c r="E27" s="206"/>
    </row>
    <row r="28" spans="1:21" ht="42.75" customHeight="1" x14ac:dyDescent="0.25">
      <c r="A28" s="22" t="s">
        <v>53</v>
      </c>
      <c r="B28" s="24" t="s">
        <v>54</v>
      </c>
      <c r="C28" s="29">
        <v>2026</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0" t="str">
        <f>'1. паспорт местоположение'!A5:C5</f>
        <v>Год раскрытия информации: 2024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6" spans="1:28"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10"/>
      <c r="AB6" s="10"/>
    </row>
    <row r="7" spans="1:28" ht="18.75" x14ac:dyDescent="0.2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10"/>
      <c r="AB7" s="10"/>
    </row>
    <row r="8" spans="1:28" x14ac:dyDescent="0.25">
      <c r="A8" s="330" t="str">
        <f>'1. паспорт местоположение'!A9</f>
        <v xml:space="preserve">Акционерное общество "Западная энергетическая компания" </v>
      </c>
      <c r="B8" s="330"/>
      <c r="C8" s="330"/>
      <c r="D8" s="330"/>
      <c r="E8" s="330"/>
      <c r="F8" s="330"/>
      <c r="G8" s="330"/>
      <c r="H8" s="330"/>
      <c r="I8" s="330"/>
      <c r="J8" s="330"/>
      <c r="K8" s="330"/>
      <c r="L8" s="330"/>
      <c r="M8" s="330"/>
      <c r="N8" s="330"/>
      <c r="O8" s="330"/>
      <c r="P8" s="330"/>
      <c r="Q8" s="330"/>
      <c r="R8" s="330"/>
      <c r="S8" s="330"/>
      <c r="T8" s="330"/>
      <c r="U8" s="330"/>
      <c r="V8" s="330"/>
      <c r="W8" s="330"/>
      <c r="X8" s="330"/>
      <c r="Y8" s="330"/>
      <c r="Z8" s="330"/>
      <c r="AA8" s="7"/>
      <c r="AB8" s="7"/>
    </row>
    <row r="9" spans="1:28" ht="15.75"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5"/>
      <c r="AB9" s="5"/>
    </row>
    <row r="10" spans="1:28" ht="18.75" x14ac:dyDescent="0.25">
      <c r="A10" s="324"/>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10"/>
      <c r="AB10" s="10"/>
    </row>
    <row r="11" spans="1:28" x14ac:dyDescent="0.25">
      <c r="A11" s="330" t="str">
        <f>'1. паспорт местоположение'!A12:C12</f>
        <v>O 24-17</v>
      </c>
      <c r="B11" s="330"/>
      <c r="C11" s="330"/>
      <c r="D11" s="330"/>
      <c r="E11" s="330"/>
      <c r="F11" s="330"/>
      <c r="G11" s="330"/>
      <c r="H11" s="330"/>
      <c r="I11" s="330"/>
      <c r="J11" s="330"/>
      <c r="K11" s="330"/>
      <c r="L11" s="330"/>
      <c r="M11" s="330"/>
      <c r="N11" s="330"/>
      <c r="O11" s="330"/>
      <c r="P11" s="330"/>
      <c r="Q11" s="330"/>
      <c r="R11" s="330"/>
      <c r="S11" s="330"/>
      <c r="T11" s="330"/>
      <c r="U11" s="330"/>
      <c r="V11" s="330"/>
      <c r="W11" s="330"/>
      <c r="X11" s="330"/>
      <c r="Y11" s="330"/>
      <c r="Z11" s="330"/>
      <c r="AA11" s="7"/>
      <c r="AB11" s="7"/>
    </row>
    <row r="12" spans="1:28" ht="15.75" x14ac:dyDescent="0.25">
      <c r="A12" s="321" t="s">
        <v>4</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5"/>
      <c r="AB12" s="5"/>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9"/>
      <c r="AB13" s="9"/>
    </row>
    <row r="14" spans="1:28" x14ac:dyDescent="0.25">
      <c r="A14"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7"/>
      <c r="AB14" s="7"/>
    </row>
    <row r="15" spans="1:28" ht="15.75" x14ac:dyDescent="0.25">
      <c r="A15" s="321" t="s">
        <v>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5"/>
      <c r="AB15" s="5"/>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15"/>
      <c r="AB16" s="15"/>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15"/>
      <c r="AB17" s="15"/>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15"/>
      <c r="AB18" s="15"/>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15"/>
      <c r="AB19" s="15"/>
    </row>
    <row r="20" spans="1:2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15"/>
      <c r="AB20" s="15"/>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15"/>
      <c r="AB21" s="15"/>
    </row>
    <row r="22" spans="1:28" x14ac:dyDescent="0.25">
      <c r="A22" s="356" t="s">
        <v>443</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118"/>
      <c r="AB22" s="118"/>
    </row>
    <row r="23" spans="1:28" ht="32.25" customHeight="1" x14ac:dyDescent="0.25">
      <c r="A23" s="358" t="s">
        <v>297</v>
      </c>
      <c r="B23" s="359"/>
      <c r="C23" s="359"/>
      <c r="D23" s="359"/>
      <c r="E23" s="359"/>
      <c r="F23" s="359"/>
      <c r="G23" s="359"/>
      <c r="H23" s="359"/>
      <c r="I23" s="359"/>
      <c r="J23" s="359"/>
      <c r="K23" s="359"/>
      <c r="L23" s="360"/>
      <c r="M23" s="357" t="s">
        <v>298</v>
      </c>
      <c r="N23" s="357"/>
      <c r="O23" s="357"/>
      <c r="P23" s="357"/>
      <c r="Q23" s="357"/>
      <c r="R23" s="357"/>
      <c r="S23" s="357"/>
      <c r="T23" s="357"/>
      <c r="U23" s="357"/>
      <c r="V23" s="357"/>
      <c r="W23" s="357"/>
      <c r="X23" s="357"/>
      <c r="Y23" s="357"/>
      <c r="Z23" s="357"/>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604</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604</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0" t="str">
        <f>'1. паспорт местоположение'!A5:C5</f>
        <v>Год раскрытия информации: 2024 год</v>
      </c>
      <c r="B5" s="320"/>
      <c r="C5" s="320"/>
      <c r="D5" s="320"/>
      <c r="E5" s="320"/>
      <c r="F5" s="320"/>
      <c r="G5" s="320"/>
      <c r="H5" s="320"/>
      <c r="I5" s="320"/>
      <c r="J5" s="320"/>
      <c r="K5" s="320"/>
      <c r="L5" s="320"/>
      <c r="M5" s="320"/>
      <c r="N5" s="320"/>
      <c r="O5" s="320"/>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4" t="s">
        <v>6</v>
      </c>
      <c r="B7" s="324"/>
      <c r="C7" s="324"/>
      <c r="D7" s="324"/>
      <c r="E7" s="324"/>
      <c r="F7" s="324"/>
      <c r="G7" s="324"/>
      <c r="H7" s="324"/>
      <c r="I7" s="324"/>
      <c r="J7" s="324"/>
      <c r="K7" s="324"/>
      <c r="L7" s="324"/>
      <c r="M7" s="324"/>
      <c r="N7" s="324"/>
      <c r="O7" s="324"/>
      <c r="P7" s="10"/>
      <c r="Q7" s="10"/>
      <c r="R7" s="10"/>
      <c r="S7" s="10"/>
      <c r="T7" s="10"/>
      <c r="U7" s="10"/>
      <c r="V7" s="10"/>
      <c r="W7" s="10"/>
      <c r="X7" s="10"/>
      <c r="Y7" s="10"/>
      <c r="Z7" s="10"/>
    </row>
    <row r="8" spans="1:28" s="8" customFormat="1" ht="18.75" x14ac:dyDescent="0.2">
      <c r="A8" s="324"/>
      <c r="B8" s="324"/>
      <c r="C8" s="324"/>
      <c r="D8" s="324"/>
      <c r="E8" s="324"/>
      <c r="F8" s="324"/>
      <c r="G8" s="324"/>
      <c r="H8" s="324"/>
      <c r="I8" s="324"/>
      <c r="J8" s="324"/>
      <c r="K8" s="324"/>
      <c r="L8" s="324"/>
      <c r="M8" s="324"/>
      <c r="N8" s="324"/>
      <c r="O8" s="324"/>
      <c r="P8" s="10"/>
      <c r="Q8" s="10"/>
      <c r="R8" s="10"/>
      <c r="S8" s="10"/>
      <c r="T8" s="10"/>
      <c r="U8" s="10"/>
      <c r="V8" s="10"/>
      <c r="W8" s="10"/>
      <c r="X8" s="10"/>
      <c r="Y8" s="10"/>
      <c r="Z8" s="10"/>
    </row>
    <row r="9" spans="1:28" s="8" customFormat="1" ht="18.75" x14ac:dyDescent="0.2">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c r="M9" s="330"/>
      <c r="N9" s="330"/>
      <c r="O9" s="330"/>
      <c r="P9" s="10"/>
      <c r="Q9" s="10"/>
      <c r="R9" s="10"/>
      <c r="S9" s="10"/>
      <c r="T9" s="10"/>
      <c r="U9" s="10"/>
      <c r="V9" s="10"/>
      <c r="W9" s="10"/>
      <c r="X9" s="10"/>
      <c r="Y9" s="10"/>
      <c r="Z9" s="10"/>
    </row>
    <row r="10" spans="1:28" s="8" customFormat="1" ht="18.75" x14ac:dyDescent="0.2">
      <c r="A10" s="321" t="s">
        <v>5</v>
      </c>
      <c r="B10" s="321"/>
      <c r="C10" s="321"/>
      <c r="D10" s="321"/>
      <c r="E10" s="321"/>
      <c r="F10" s="321"/>
      <c r="G10" s="321"/>
      <c r="H10" s="321"/>
      <c r="I10" s="321"/>
      <c r="J10" s="321"/>
      <c r="K10" s="321"/>
      <c r="L10" s="321"/>
      <c r="M10" s="321"/>
      <c r="N10" s="321"/>
      <c r="O10" s="321"/>
      <c r="P10" s="10"/>
      <c r="Q10" s="10"/>
      <c r="R10" s="10"/>
      <c r="S10" s="10"/>
      <c r="T10" s="10"/>
      <c r="U10" s="10"/>
      <c r="V10" s="10"/>
      <c r="W10" s="10"/>
      <c r="X10" s="10"/>
      <c r="Y10" s="10"/>
      <c r="Z10" s="10"/>
    </row>
    <row r="11" spans="1:28" s="8" customFormat="1" ht="18.75" x14ac:dyDescent="0.2">
      <c r="A11" s="324"/>
      <c r="B11" s="324"/>
      <c r="C11" s="324"/>
      <c r="D11" s="324"/>
      <c r="E11" s="324"/>
      <c r="F11" s="324"/>
      <c r="G11" s="324"/>
      <c r="H11" s="324"/>
      <c r="I11" s="324"/>
      <c r="J11" s="324"/>
      <c r="K11" s="324"/>
      <c r="L11" s="324"/>
      <c r="M11" s="324"/>
      <c r="N11" s="324"/>
      <c r="O11" s="324"/>
      <c r="P11" s="10"/>
      <c r="Q11" s="10"/>
      <c r="R11" s="10"/>
      <c r="S11" s="10"/>
      <c r="T11" s="10"/>
      <c r="U11" s="10"/>
      <c r="V11" s="10"/>
      <c r="W11" s="10"/>
      <c r="X11" s="10"/>
      <c r="Y11" s="10"/>
      <c r="Z11" s="10"/>
    </row>
    <row r="12" spans="1:28" s="8" customFormat="1" ht="18.75" x14ac:dyDescent="0.2">
      <c r="A12" s="330" t="str">
        <f>'1. паспорт местоположение'!A12:C12</f>
        <v>O 24-17</v>
      </c>
      <c r="B12" s="330"/>
      <c r="C12" s="330"/>
      <c r="D12" s="330"/>
      <c r="E12" s="330"/>
      <c r="F12" s="330"/>
      <c r="G12" s="330"/>
      <c r="H12" s="330"/>
      <c r="I12" s="330"/>
      <c r="J12" s="330"/>
      <c r="K12" s="330"/>
      <c r="L12" s="330"/>
      <c r="M12" s="330"/>
      <c r="N12" s="330"/>
      <c r="O12" s="330"/>
      <c r="P12" s="10"/>
      <c r="Q12" s="10"/>
      <c r="R12" s="10"/>
      <c r="S12" s="10"/>
      <c r="T12" s="10"/>
      <c r="U12" s="10"/>
      <c r="V12" s="10"/>
      <c r="W12" s="10"/>
      <c r="X12" s="10"/>
      <c r="Y12" s="10"/>
      <c r="Z12" s="10"/>
    </row>
    <row r="13" spans="1:28" s="8" customFormat="1" ht="18.75" x14ac:dyDescent="0.2">
      <c r="A13" s="321" t="s">
        <v>4</v>
      </c>
      <c r="B13" s="321"/>
      <c r="C13" s="321"/>
      <c r="D13" s="321"/>
      <c r="E13" s="321"/>
      <c r="F13" s="321"/>
      <c r="G13" s="321"/>
      <c r="H13" s="321"/>
      <c r="I13" s="321"/>
      <c r="J13" s="321"/>
      <c r="K13" s="321"/>
      <c r="L13" s="321"/>
      <c r="M13" s="321"/>
      <c r="N13" s="321"/>
      <c r="O13" s="321"/>
      <c r="P13" s="10"/>
      <c r="Q13" s="10"/>
      <c r="R13" s="10"/>
      <c r="S13" s="10"/>
      <c r="T13" s="10"/>
      <c r="U13" s="10"/>
      <c r="V13" s="10"/>
      <c r="W13" s="10"/>
      <c r="X13" s="10"/>
      <c r="Y13" s="10"/>
      <c r="Z13" s="10"/>
    </row>
    <row r="14" spans="1:28" s="8" customFormat="1" ht="15.75" customHeight="1" x14ac:dyDescent="0.2">
      <c r="A14" s="332"/>
      <c r="B14" s="332"/>
      <c r="C14" s="332"/>
      <c r="D14" s="332"/>
      <c r="E14" s="332"/>
      <c r="F14" s="332"/>
      <c r="G14" s="332"/>
      <c r="H14" s="332"/>
      <c r="I14" s="332"/>
      <c r="J14" s="332"/>
      <c r="K14" s="332"/>
      <c r="L14" s="332"/>
      <c r="M14" s="332"/>
      <c r="N14" s="332"/>
      <c r="O14" s="332"/>
      <c r="P14" s="4"/>
      <c r="Q14" s="4"/>
      <c r="R14" s="4"/>
      <c r="S14" s="4"/>
      <c r="T14" s="4"/>
      <c r="U14" s="4"/>
      <c r="V14" s="4"/>
      <c r="W14" s="4"/>
      <c r="X14" s="4"/>
      <c r="Y14" s="4"/>
      <c r="Z14" s="4"/>
    </row>
    <row r="15" spans="1:28" s="3" customFormat="1" ht="12" x14ac:dyDescent="0.2">
      <c r="A15"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30"/>
      <c r="C15" s="330"/>
      <c r="D15" s="330"/>
      <c r="E15" s="330"/>
      <c r="F15" s="330"/>
      <c r="G15" s="330"/>
      <c r="H15" s="330"/>
      <c r="I15" s="330"/>
      <c r="J15" s="330"/>
      <c r="K15" s="330"/>
      <c r="L15" s="330"/>
      <c r="M15" s="330"/>
      <c r="N15" s="330"/>
      <c r="O15" s="330"/>
      <c r="P15" s="7"/>
      <c r="Q15" s="7"/>
      <c r="R15" s="7"/>
      <c r="S15" s="7"/>
      <c r="T15" s="7"/>
      <c r="U15" s="7"/>
      <c r="V15" s="7"/>
      <c r="W15" s="7"/>
      <c r="X15" s="7"/>
      <c r="Y15" s="7"/>
      <c r="Z15" s="7"/>
    </row>
    <row r="16" spans="1:28" s="3" customFormat="1" ht="15" customHeight="1" x14ac:dyDescent="0.2">
      <c r="A16" s="321" t="s">
        <v>3</v>
      </c>
      <c r="B16" s="321"/>
      <c r="C16" s="321"/>
      <c r="D16" s="321"/>
      <c r="E16" s="321"/>
      <c r="F16" s="321"/>
      <c r="G16" s="321"/>
      <c r="H16" s="321"/>
      <c r="I16" s="321"/>
      <c r="J16" s="321"/>
      <c r="K16" s="321"/>
      <c r="L16" s="321"/>
      <c r="M16" s="321"/>
      <c r="N16" s="321"/>
      <c r="O16" s="321"/>
      <c r="P16" s="5"/>
      <c r="Q16" s="5"/>
      <c r="R16" s="5"/>
      <c r="S16" s="5"/>
      <c r="T16" s="5"/>
      <c r="U16" s="5"/>
      <c r="V16" s="5"/>
      <c r="W16" s="5"/>
      <c r="X16" s="5"/>
      <c r="Y16" s="5"/>
      <c r="Z16" s="5"/>
    </row>
    <row r="17" spans="1:26" s="3" customFormat="1" ht="15" customHeight="1" x14ac:dyDescent="0.2">
      <c r="A17" s="332"/>
      <c r="B17" s="332"/>
      <c r="C17" s="332"/>
      <c r="D17" s="332"/>
      <c r="E17" s="332"/>
      <c r="F17" s="332"/>
      <c r="G17" s="332"/>
      <c r="H17" s="332"/>
      <c r="I17" s="332"/>
      <c r="J17" s="332"/>
      <c r="K17" s="332"/>
      <c r="L17" s="332"/>
      <c r="M17" s="332"/>
      <c r="N17" s="332"/>
      <c r="O17" s="332"/>
      <c r="P17" s="4"/>
      <c r="Q17" s="4"/>
      <c r="R17" s="4"/>
      <c r="S17" s="4"/>
      <c r="T17" s="4"/>
      <c r="U17" s="4"/>
      <c r="V17" s="4"/>
      <c r="W17" s="4"/>
    </row>
    <row r="18" spans="1:26" s="3" customFormat="1" ht="91.5" customHeight="1" x14ac:dyDescent="0.2">
      <c r="A18" s="361" t="s">
        <v>420</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62" t="s">
        <v>2</v>
      </c>
      <c r="B19" s="362" t="s">
        <v>81</v>
      </c>
      <c r="C19" s="362" t="s">
        <v>80</v>
      </c>
      <c r="D19" s="362" t="s">
        <v>72</v>
      </c>
      <c r="E19" s="363" t="s">
        <v>79</v>
      </c>
      <c r="F19" s="364"/>
      <c r="G19" s="364"/>
      <c r="H19" s="364"/>
      <c r="I19" s="365"/>
      <c r="J19" s="362" t="s">
        <v>78</v>
      </c>
      <c r="K19" s="362"/>
      <c r="L19" s="362"/>
      <c r="M19" s="362"/>
      <c r="N19" s="362"/>
      <c r="O19" s="362"/>
      <c r="P19" s="4"/>
      <c r="Q19" s="4"/>
      <c r="R19" s="4"/>
      <c r="S19" s="4"/>
      <c r="T19" s="4"/>
      <c r="U19" s="4"/>
      <c r="V19" s="4"/>
      <c r="W19" s="4"/>
    </row>
    <row r="20" spans="1:26" s="3" customFormat="1" ht="51" customHeight="1" x14ac:dyDescent="0.2">
      <c r="A20" s="362"/>
      <c r="B20" s="362"/>
      <c r="C20" s="362"/>
      <c r="D20" s="362"/>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16" zoomScaleNormal="100" workbookViewId="0">
      <selection activeCell="D32" sqref="D32"/>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67" t="str">
        <f>'1. паспорт местоположение'!A5:C5</f>
        <v>Год раскрытия информации: 2024 год</v>
      </c>
      <c r="B5" s="367"/>
      <c r="C5" s="367"/>
      <c r="D5" s="367"/>
      <c r="E5" s="367"/>
      <c r="F5" s="367"/>
      <c r="G5" s="367"/>
      <c r="H5" s="367"/>
      <c r="I5" s="367"/>
      <c r="J5" s="367"/>
      <c r="K5" s="367"/>
      <c r="L5" s="367"/>
      <c r="M5" s="367"/>
      <c r="N5" s="367"/>
      <c r="O5" s="367"/>
      <c r="P5" s="367"/>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67" t="s">
        <v>6</v>
      </c>
      <c r="B7" s="367"/>
      <c r="C7" s="367"/>
      <c r="D7" s="367"/>
      <c r="E7" s="367"/>
      <c r="F7" s="367"/>
      <c r="G7" s="367"/>
      <c r="H7" s="367"/>
      <c r="I7" s="367"/>
      <c r="J7" s="367"/>
      <c r="K7" s="367"/>
      <c r="L7" s="367"/>
      <c r="M7" s="367"/>
      <c r="N7" s="367"/>
      <c r="O7" s="367"/>
      <c r="P7" s="367"/>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68" t="str">
        <f>'1. паспорт местоположение'!A9:C9</f>
        <v xml:space="preserve">Акционерное общество "Западная энергетическая компания" </v>
      </c>
      <c r="B9" s="368"/>
      <c r="C9" s="368"/>
      <c r="D9" s="368"/>
      <c r="E9" s="368"/>
      <c r="F9" s="368"/>
      <c r="G9" s="368"/>
      <c r="H9" s="368"/>
      <c r="I9" s="368"/>
      <c r="J9" s="368"/>
      <c r="K9" s="368"/>
      <c r="L9" s="368"/>
      <c r="M9" s="368"/>
      <c r="N9" s="368"/>
      <c r="O9" s="368"/>
      <c r="P9" s="368"/>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66" t="s">
        <v>5</v>
      </c>
      <c r="B10" s="366"/>
      <c r="C10" s="366"/>
      <c r="D10" s="366"/>
      <c r="E10" s="366"/>
      <c r="F10" s="366"/>
      <c r="G10" s="366"/>
      <c r="H10" s="366"/>
      <c r="I10" s="366"/>
      <c r="J10" s="366"/>
      <c r="K10" s="366"/>
      <c r="L10" s="366"/>
      <c r="M10" s="366"/>
      <c r="N10" s="366"/>
      <c r="O10" s="366"/>
      <c r="P10" s="366"/>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68" t="str">
        <f>'1. паспорт местоположение'!A12:C12</f>
        <v>O 24-17</v>
      </c>
      <c r="B12" s="368"/>
      <c r="C12" s="368"/>
      <c r="D12" s="368"/>
      <c r="E12" s="368"/>
      <c r="F12" s="368"/>
      <c r="G12" s="368"/>
      <c r="H12" s="368"/>
      <c r="I12" s="368"/>
      <c r="J12" s="368"/>
      <c r="K12" s="368"/>
      <c r="L12" s="368"/>
      <c r="M12" s="368"/>
      <c r="N12" s="368"/>
      <c r="O12" s="368"/>
      <c r="P12" s="368"/>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66" t="s">
        <v>4</v>
      </c>
      <c r="B13" s="366"/>
      <c r="C13" s="366"/>
      <c r="D13" s="366"/>
      <c r="E13" s="366"/>
      <c r="F13" s="366"/>
      <c r="G13" s="366"/>
      <c r="H13" s="366"/>
      <c r="I13" s="366"/>
      <c r="J13" s="366"/>
      <c r="K13" s="366"/>
      <c r="L13" s="366"/>
      <c r="M13" s="366"/>
      <c r="N13" s="366"/>
      <c r="O13" s="366"/>
      <c r="P13" s="366"/>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73" t="str">
        <f>'1. паспорт местоположение'!A15:C15</f>
        <v xml:space="preserve">Реконструкция КЛ 10 кВ от ТП-994 до ТП-997 2 сек.с заменой  кабеля на кабель большего сечения, протяженностью 0,240 км </v>
      </c>
      <c r="B15" s="373"/>
      <c r="C15" s="373"/>
      <c r="D15" s="373"/>
      <c r="E15" s="373"/>
      <c r="F15" s="373"/>
      <c r="G15" s="373"/>
      <c r="H15" s="373"/>
      <c r="I15" s="373"/>
      <c r="J15" s="373"/>
      <c r="K15" s="373"/>
      <c r="L15" s="373"/>
      <c r="M15" s="373"/>
      <c r="N15" s="373"/>
      <c r="O15" s="373"/>
      <c r="P15" s="373"/>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4" t="s">
        <v>3</v>
      </c>
      <c r="B16" s="374"/>
      <c r="C16" s="374"/>
      <c r="D16" s="374"/>
      <c r="E16" s="374"/>
      <c r="F16" s="374"/>
      <c r="G16" s="374"/>
      <c r="H16" s="374"/>
      <c r="I16" s="374"/>
      <c r="J16" s="374"/>
      <c r="K16" s="374"/>
      <c r="L16" s="374"/>
      <c r="M16" s="374"/>
      <c r="N16" s="374"/>
      <c r="O16" s="374"/>
      <c r="P16" s="374"/>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5" t="s">
        <v>421</v>
      </c>
      <c r="B18" s="375"/>
      <c r="C18" s="375"/>
      <c r="D18" s="375"/>
      <c r="E18" s="375"/>
      <c r="F18" s="375"/>
      <c r="G18" s="375"/>
      <c r="H18" s="375"/>
      <c r="I18" s="375"/>
      <c r="J18" s="375"/>
      <c r="K18" s="375"/>
      <c r="L18" s="375"/>
      <c r="M18" s="375"/>
      <c r="N18" s="375"/>
      <c r="O18" s="375"/>
      <c r="P18" s="375"/>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1144482.0721700001</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9" t="s">
        <v>283</v>
      </c>
      <c r="E27" s="370"/>
      <c r="F27" s="371"/>
      <c r="G27" s="247">
        <f>IF(SUM(B89:AG89)=0,"не окупается",SUM(B89:AG89))</f>
        <v>3.9604102011845752</v>
      </c>
      <c r="H27" s="248"/>
      <c r="N27" s="232"/>
    </row>
    <row r="28" spans="1:45" ht="15" x14ac:dyDescent="0.2">
      <c r="A28" s="241" t="s">
        <v>279</v>
      </c>
      <c r="B28" s="242">
        <f>B24*0.001</f>
        <v>1144.48207217</v>
      </c>
      <c r="D28" s="369" t="s">
        <v>281</v>
      </c>
      <c r="E28" s="370"/>
      <c r="F28" s="371"/>
      <c r="G28" s="247">
        <f>IF(SUM(B90:AG90)=0,"не окупается",SUM(B90:AG90))</f>
        <v>6.3706847071165988</v>
      </c>
      <c r="H28" s="248"/>
      <c r="N28" s="232"/>
    </row>
    <row r="29" spans="1:45" x14ac:dyDescent="0.2">
      <c r="A29" s="243" t="s">
        <v>460</v>
      </c>
      <c r="B29" s="244">
        <v>6</v>
      </c>
      <c r="D29" s="369" t="s">
        <v>587</v>
      </c>
      <c r="E29" s="370"/>
      <c r="F29" s="371"/>
      <c r="G29" s="249">
        <f>L87</f>
        <v>462671.25166745583</v>
      </c>
      <c r="H29" s="250"/>
      <c r="N29" s="232"/>
    </row>
    <row r="30" spans="1:45" x14ac:dyDescent="0.2">
      <c r="A30" s="243" t="s">
        <v>278</v>
      </c>
      <c r="B30" s="244">
        <v>6</v>
      </c>
      <c r="D30" s="369"/>
      <c r="E30" s="370"/>
      <c r="F30" s="371"/>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34334.462165099998</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4.57995653007E-2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4.57995653007E-2</v>
      </c>
      <c r="C48" s="271">
        <f t="shared" ref="C48:AE48" si="0">(1+B48)*(1+C47)-1</f>
        <v>9.3696730783132898E-2</v>
      </c>
      <c r="D48" s="271">
        <f t="shared" si="0"/>
        <v>0.14378756562379702</v>
      </c>
      <c r="E48" s="271">
        <f t="shared" si="0"/>
        <v>0.19617253892571274</v>
      </c>
      <c r="F48" s="271">
        <f t="shared" si="0"/>
        <v>0.25095672123314494</v>
      </c>
      <c r="G48" s="271">
        <f t="shared" si="0"/>
        <v>0.30824999527561192</v>
      </c>
      <c r="H48" s="271">
        <f t="shared" si="0"/>
        <v>0.36816727636387769</v>
      </c>
      <c r="I48" s="271">
        <f t="shared" si="0"/>
        <v>0.43082874287998596</v>
      </c>
      <c r="J48" s="271">
        <f t="shared" si="0"/>
        <v>0.4963600773236363</v>
      </c>
      <c r="K48" s="271">
        <f t="shared" si="0"/>
        <v>0.56489271839838051</v>
      </c>
      <c r="L48" s="271">
        <f t="shared" si="0"/>
        <v>0.63656412464325696</v>
      </c>
      <c r="M48" s="271">
        <f t="shared" si="0"/>
        <v>0.71348263850148985</v>
      </c>
      <c r="N48" s="271">
        <f t="shared" si="0"/>
        <v>0.79401632251105969</v>
      </c>
      <c r="O48" s="271">
        <f t="shared" si="0"/>
        <v>0.87833508966907936</v>
      </c>
      <c r="P48" s="271">
        <f t="shared" si="0"/>
        <v>0.9666168388835259</v>
      </c>
      <c r="Q48" s="271">
        <f t="shared" si="0"/>
        <v>1.0590478303110515</v>
      </c>
      <c r="R48" s="271">
        <f t="shared" si="0"/>
        <v>1.1558230783356707</v>
      </c>
      <c r="S48" s="271">
        <f t="shared" si="0"/>
        <v>1.2571467630174471</v>
      </c>
      <c r="T48" s="271">
        <f t="shared" si="0"/>
        <v>1.3632326608792669</v>
      </c>
      <c r="U48" s="271">
        <f t="shared" si="0"/>
        <v>1.474304595940592</v>
      </c>
      <c r="V48" s="271">
        <f t="shared" si="0"/>
        <v>1.5905969119497998</v>
      </c>
      <c r="W48" s="271">
        <f t="shared" si="0"/>
        <v>1.7123549668114402</v>
      </c>
      <c r="X48" s="271">
        <f t="shared" si="0"/>
        <v>1.8398356502515778</v>
      </c>
      <c r="Y48" s="271">
        <f t="shared" si="0"/>
        <v>1.9733079258134016</v>
      </c>
      <c r="Z48" s="271">
        <f t="shared" si="0"/>
        <v>2.1130533983266315</v>
      </c>
      <c r="AA48" s="271">
        <f t="shared" si="0"/>
        <v>2.259366908047983</v>
      </c>
      <c r="AB48" s="271">
        <f t="shared" si="0"/>
        <v>2.4125571527262379</v>
      </c>
      <c r="AC48" s="271">
        <f t="shared" si="0"/>
        <v>2.5729473389043709</v>
      </c>
      <c r="AD48" s="271">
        <f t="shared" si="0"/>
        <v>2.7408758638328758</v>
      </c>
      <c r="AE48" s="271">
        <f t="shared" si="0"/>
        <v>2.9166970294330206</v>
      </c>
    </row>
    <row r="49" spans="1:31" ht="13.5" thickBot="1" x14ac:dyDescent="0.25">
      <c r="A49" s="272" t="s">
        <v>463</v>
      </c>
      <c r="B49" s="273">
        <f>B24*1.2/2*0</f>
        <v>0</v>
      </c>
      <c r="C49" s="273">
        <v>571129.00800000003</v>
      </c>
      <c r="D49" s="273">
        <v>571129.00800000003</v>
      </c>
      <c r="E49" s="273">
        <v>571129.00800000003</v>
      </c>
      <c r="F49" s="273">
        <v>571129.00800000003</v>
      </c>
      <c r="G49" s="273">
        <v>571129.00800000003</v>
      </c>
      <c r="H49" s="273">
        <v>571129.00800000003</v>
      </c>
      <c r="I49" s="273">
        <v>571129.00800000003</v>
      </c>
      <c r="J49" s="273">
        <v>571129.00800000003</v>
      </c>
      <c r="K49" s="273">
        <v>571129.00800000003</v>
      </c>
      <c r="L49" s="273">
        <v>571129.00800000003</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571129.00800000003</v>
      </c>
      <c r="D58" s="267">
        <f t="shared" si="1"/>
        <v>571129.00800000003</v>
      </c>
      <c r="E58" s="267">
        <f t="shared" si="1"/>
        <v>571129.00800000003</v>
      </c>
      <c r="F58" s="267">
        <f t="shared" si="1"/>
        <v>571129.00800000003</v>
      </c>
      <c r="G58" s="267">
        <f t="shared" si="1"/>
        <v>571129.00800000003</v>
      </c>
      <c r="H58" s="267">
        <f t="shared" si="1"/>
        <v>571129.00800000003</v>
      </c>
      <c r="I58" s="267">
        <f t="shared" si="1"/>
        <v>571129.00800000003</v>
      </c>
      <c r="J58" s="267">
        <f t="shared" si="1"/>
        <v>571129.00800000003</v>
      </c>
      <c r="K58" s="267">
        <f t="shared" si="1"/>
        <v>571129.00800000003</v>
      </c>
      <c r="L58" s="267">
        <f t="shared" si="1"/>
        <v>571129.00800000003</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-1144.48207217</v>
      </c>
      <c r="I59" s="283">
        <f t="shared" si="2"/>
        <v>0</v>
      </c>
      <c r="J59" s="283">
        <f t="shared" si="2"/>
        <v>34334.462165099998</v>
      </c>
      <c r="K59" s="283">
        <f t="shared" si="2"/>
        <v>0</v>
      </c>
      <c r="L59" s="283">
        <f t="shared" si="2"/>
        <v>0</v>
      </c>
      <c r="M59" s="283">
        <f t="shared" si="2"/>
        <v>-34410.760969911331</v>
      </c>
      <c r="N59" s="283">
        <f t="shared" si="2"/>
        <v>-16251.645424814003</v>
      </c>
      <c r="O59" s="283">
        <f t="shared" si="2"/>
        <v>-14267.876499719338</v>
      </c>
      <c r="P59" s="283">
        <f t="shared" si="2"/>
        <v>-13428.589646794671</v>
      </c>
      <c r="Q59" s="283">
        <f t="shared" si="2"/>
        <v>-12589.302793870005</v>
      </c>
      <c r="R59" s="283">
        <f t="shared" si="2"/>
        <v>22584.446224154657</v>
      </c>
      <c r="S59" s="283">
        <f t="shared" si="2"/>
        <v>-10910.729088020673</v>
      </c>
      <c r="T59" s="283">
        <f t="shared" si="2"/>
        <v>-11215.924307266007</v>
      </c>
      <c r="U59" s="283">
        <f t="shared" si="2"/>
        <v>-9232.1553821713405</v>
      </c>
      <c r="V59" s="283">
        <f t="shared" si="2"/>
        <v>-8392.8685292466726</v>
      </c>
      <c r="W59" s="283">
        <f t="shared" si="2"/>
        <v>-7553.5816763220073</v>
      </c>
      <c r="X59" s="283">
        <f t="shared" si="2"/>
        <v>-6714.2948233973411</v>
      </c>
      <c r="Y59" s="283">
        <f t="shared" si="2"/>
        <v>-5875.0079704726741</v>
      </c>
      <c r="Z59" s="283">
        <f t="shared" si="2"/>
        <v>28154.258975381988</v>
      </c>
      <c r="AA59" s="283">
        <f t="shared" si="2"/>
        <v>-4196.4342646233417</v>
      </c>
      <c r="AB59" s="283">
        <f t="shared" si="2"/>
        <v>-3357.1474116986756</v>
      </c>
      <c r="AC59" s="283">
        <f t="shared" si="2"/>
        <v>-2517.860558774009</v>
      </c>
      <c r="AD59" s="283">
        <f t="shared" si="2"/>
        <v>-1678.5737058493423</v>
      </c>
      <c r="AE59" s="283">
        <f t="shared" si="2"/>
        <v>-839.2868529246756</v>
      </c>
    </row>
    <row r="60" spans="1:31" x14ac:dyDescent="0.2">
      <c r="A60" s="284" t="s">
        <v>258</v>
      </c>
      <c r="B60" s="277"/>
      <c r="C60" s="277"/>
      <c r="D60" s="277"/>
      <c r="E60" s="277"/>
      <c r="F60" s="277"/>
      <c r="G60" s="277"/>
      <c r="H60" s="277">
        <f>-B28</f>
        <v>-1144.48207217</v>
      </c>
      <c r="I60" s="283">
        <v>0</v>
      </c>
      <c r="J60" s="277"/>
      <c r="K60" s="277"/>
      <c r="L60" s="277"/>
      <c r="M60" s="277"/>
      <c r="N60" s="277">
        <f>H60</f>
        <v>-1144.48207217</v>
      </c>
      <c r="O60" s="277"/>
      <c r="P60" s="277"/>
      <c r="Q60" s="277"/>
      <c r="R60" s="277"/>
      <c r="S60" s="277"/>
      <c r="T60" s="277">
        <f>N60</f>
        <v>-1144.48207217</v>
      </c>
      <c r="U60" s="277"/>
      <c r="V60" s="277"/>
      <c r="W60" s="277"/>
      <c r="X60" s="277"/>
      <c r="Y60" s="277"/>
      <c r="Z60" s="277">
        <f>T60</f>
        <v>-1144.48207217</v>
      </c>
      <c r="AA60" s="277"/>
      <c r="AB60" s="277"/>
      <c r="AC60" s="277"/>
      <c r="AD60" s="277"/>
      <c r="AE60" s="277"/>
    </row>
    <row r="61" spans="1:31" x14ac:dyDescent="0.2">
      <c r="A61" s="284" t="s">
        <v>257</v>
      </c>
      <c r="B61" s="277"/>
      <c r="C61" s="277"/>
      <c r="D61" s="277"/>
      <c r="E61" s="277"/>
      <c r="F61" s="277"/>
      <c r="G61" s="277"/>
      <c r="H61" s="277"/>
      <c r="I61" s="277"/>
      <c r="J61" s="277">
        <f>B34</f>
        <v>34334.462165099998</v>
      </c>
      <c r="K61" s="277"/>
      <c r="L61" s="277"/>
      <c r="M61" s="277"/>
      <c r="N61" s="277"/>
      <c r="O61" s="277"/>
      <c r="P61" s="277"/>
      <c r="Q61" s="277"/>
      <c r="R61" s="277">
        <f>J61</f>
        <v>34334.462165099998</v>
      </c>
      <c r="S61" s="277"/>
      <c r="T61" s="277"/>
      <c r="U61" s="277"/>
      <c r="V61" s="277"/>
      <c r="W61" s="277"/>
      <c r="X61" s="277"/>
      <c r="Y61" s="277"/>
      <c r="Z61" s="277">
        <f>R61</f>
        <v>34334.462165099998</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-34410.760969911331</v>
      </c>
      <c r="N65" s="308">
        <f>-($B$24+H67+N67+L67+M67+K67+I67+J67+G67+F67+E67+C67+D67)*0.022</f>
        <v>-15107.163352644004</v>
      </c>
      <c r="O65" s="308">
        <f>-($B$24+I67+O67+M67+N67+L67+J67+K67+H67+G67+F67+D67+C67+E67)*0.022</f>
        <v>-14267.876499719338</v>
      </c>
      <c r="P65" s="308">
        <f>-($B$24+J67+P67+N67+O67+M67+K67+L67+I67+H67+G67+E67+F67+C67+D67)*0.022</f>
        <v>-13428.589646794671</v>
      </c>
      <c r="Q65" s="308">
        <f>-($B$24+K67+Q67+O67+P67+N67+L67+M67+J67+I67+H67+F67+G67+D67+C67+E67)*0.022</f>
        <v>-12589.302793870005</v>
      </c>
      <c r="R65" s="308">
        <f>-($B$24+L67+R67+P67+Q67+O67+M67+N67+K67+J67+I67+G67+H67+E67+D67+C67+F67)*0.022</f>
        <v>-11750.015940945339</v>
      </c>
      <c r="S65" s="308">
        <f>-($B$24+M67+S67+Q67+R67+P67+N67+O67+L67+K67+J67+H67+I67+F67+E67+D67+C67+G67)*0.022</f>
        <v>-10910.729088020673</v>
      </c>
      <c r="T65" s="308">
        <f>-($B$24+N67+T67+R67+S67+Q67+O67+P67+M67+L67+K67+I67+J67+G67+F67+E67+D67+C67+H67)*0.022</f>
        <v>-10071.442235096007</v>
      </c>
      <c r="U65" s="308">
        <f>-($B$24+O67+U67+S67+T67+R67+P67+Q67+N67+M67+L67+J67+K67+H67+G67+F67+E67+C67+D67++I67)*0.022</f>
        <v>-9232.1553821713405</v>
      </c>
      <c r="V65" s="308">
        <f>-($B$24+P67+V67+T67+U67+S67+Q67+R67+O67+N67+M67+K67+L67+I67+H67+G67+F67+D67+E67+C67+J67)*0.022</f>
        <v>-8392.8685292466726</v>
      </c>
      <c r="W65" s="308">
        <f>-($B$24+Q67+W67+U67+V67+T67+R67+S67+P67+O67+N67+L67+M67+J67+I67+H67+G67+E67+F67+D67+C67+K67)*0.022</f>
        <v>-7553.5816763220073</v>
      </c>
      <c r="X65" s="308">
        <f>-($B$24+R67+X67+V67+W67+U67+S67+T67+Q67+P67+O67+M67+N67+K67+J67+I67+H67+F67+G67+E67+D67+C67+L67)*0.022</f>
        <v>-6714.2948233973411</v>
      </c>
      <c r="Y65" s="308">
        <f>-($B$24+S67+Y67+W67+X67+V67+T67+U67+R67+Q67+P67+N67+O67+L67+K67+J67+I67+G67+H67+F67+E67+D67+C67+M67)*0.022</f>
        <v>-5875.0079704726741</v>
      </c>
      <c r="Z65" s="308">
        <f>-($B$24+T67+Z67+X67+Y67+W67+U67+V67+S67+R67+Q67+O67+P67+M67+L67+K67+J67+H67+I67+G67+F67+E67+D67+C67+N67)*0.022</f>
        <v>-5035.7211175480079</v>
      </c>
      <c r="AA65" s="308">
        <f>-($B$24+U67+AA67+Y67+Z67+X67+V67+W67+T67+S67+R67+P67+Q67+N67+M67+L67+K67+I67+J67+H67+G67+F67+E67+D67+C67+O67)*0.022</f>
        <v>-4196.4342646233417</v>
      </c>
      <c r="AB65" s="308">
        <f>-($B$24+V67+AB67+Z67+AA67+Y67+W67+X67+U67+T67+S67+Q67+R67+O67+N67+M67+L67+J67+K67+I67+H67+G67+F67+E67+D67+C67+P67)*0.022</f>
        <v>-3357.1474116986756</v>
      </c>
      <c r="AC65" s="308">
        <f>-($B$24+W67+AC67+AA67+AB67+Z67+X67+Y67+V67+U67+T67+R67+S67+P67+O67+N67+M67+K67+L67+J67+I67+H67+G67+F67+E67+D67+C67+Q67)*0.022</f>
        <v>-2517.860558774009</v>
      </c>
      <c r="AD65" s="308">
        <f>-($B$24+X67+AD67+AB67+AC67+AA67+Y67+Z67+W67+V67+U67+S67+T67+Q67+P67+O67+N67+L67+M67+K67+J67+I67+H67+G67+F67+E67+D67+C67+R67)*0.022</f>
        <v>-1678.5737058493423</v>
      </c>
      <c r="AE65" s="308">
        <f>-($B$24+Y67+AE67+AC67+AD67+AB67+Z67+AA67+X67+W67+V67+T67+U67+R67+Q67+P67+O67+M67+N67+L67+K67+J67+I67+H67+G67+F67+E67+D67+C67+S67)*0.022</f>
        <v>-839.2868529246756</v>
      </c>
    </row>
    <row r="66" spans="1:31" x14ac:dyDescent="0.2">
      <c r="A66" s="287" t="s">
        <v>591</v>
      </c>
      <c r="B66" s="288">
        <f t="shared" ref="B66:AE66" si="3">B58+B59</f>
        <v>0</v>
      </c>
      <c r="C66" s="288">
        <f t="shared" si="3"/>
        <v>571129.00800000003</v>
      </c>
      <c r="D66" s="288">
        <f t="shared" si="3"/>
        <v>571129.00800000003</v>
      </c>
      <c r="E66" s="288">
        <f t="shared" si="3"/>
        <v>571129.00800000003</v>
      </c>
      <c r="F66" s="288">
        <f t="shared" si="3"/>
        <v>571129.00800000003</v>
      </c>
      <c r="G66" s="288">
        <f t="shared" si="3"/>
        <v>571129.00800000003</v>
      </c>
      <c r="H66" s="288">
        <f t="shared" si="3"/>
        <v>569984.52592783002</v>
      </c>
      <c r="I66" s="288">
        <f t="shared" si="3"/>
        <v>571129.00800000003</v>
      </c>
      <c r="J66" s="288">
        <f t="shared" si="3"/>
        <v>605463.47016510007</v>
      </c>
      <c r="K66" s="288">
        <f t="shared" si="3"/>
        <v>571129.00800000003</v>
      </c>
      <c r="L66" s="288">
        <f t="shared" si="3"/>
        <v>571129.00800000003</v>
      </c>
      <c r="M66" s="288">
        <f t="shared" si="3"/>
        <v>-34410.760969911331</v>
      </c>
      <c r="N66" s="288">
        <f t="shared" si="3"/>
        <v>-16251.645424814003</v>
      </c>
      <c r="O66" s="288">
        <f t="shared" si="3"/>
        <v>-14267.876499719338</v>
      </c>
      <c r="P66" s="288">
        <f t="shared" si="3"/>
        <v>-13428.589646794671</v>
      </c>
      <c r="Q66" s="288">
        <f t="shared" si="3"/>
        <v>-12589.302793870005</v>
      </c>
      <c r="R66" s="288">
        <f t="shared" si="3"/>
        <v>22584.446224154657</v>
      </c>
      <c r="S66" s="288">
        <f t="shared" si="3"/>
        <v>-10910.729088020673</v>
      </c>
      <c r="T66" s="288">
        <f t="shared" si="3"/>
        <v>-11215.924307266007</v>
      </c>
      <c r="U66" s="288">
        <f t="shared" si="3"/>
        <v>-9232.1553821713405</v>
      </c>
      <c r="V66" s="288">
        <f t="shared" si="3"/>
        <v>-8392.8685292466726</v>
      </c>
      <c r="W66" s="288">
        <f t="shared" si="3"/>
        <v>-7553.5816763220073</v>
      </c>
      <c r="X66" s="288">
        <f t="shared" si="3"/>
        <v>-6714.2948233973411</v>
      </c>
      <c r="Y66" s="288">
        <f t="shared" si="3"/>
        <v>-5875.0079704726741</v>
      </c>
      <c r="Z66" s="288">
        <f t="shared" si="3"/>
        <v>28154.258975381988</v>
      </c>
      <c r="AA66" s="288">
        <f t="shared" si="3"/>
        <v>-4196.4342646233417</v>
      </c>
      <c r="AB66" s="288">
        <f t="shared" si="3"/>
        <v>-3357.1474116986756</v>
      </c>
      <c r="AC66" s="288">
        <f t="shared" si="3"/>
        <v>-2517.860558774009</v>
      </c>
      <c r="AD66" s="288">
        <f t="shared" si="3"/>
        <v>-1678.5737058493423</v>
      </c>
      <c r="AE66" s="288">
        <f t="shared" si="3"/>
        <v>-839.2868529246756</v>
      </c>
    </row>
    <row r="67" spans="1:31" x14ac:dyDescent="0.2">
      <c r="A67" s="284" t="s">
        <v>253</v>
      </c>
      <c r="B67" s="289">
        <v>0</v>
      </c>
      <c r="C67" s="289">
        <f>-($B$24)*$B$27/$B$26</f>
        <v>-38149.402405666668</v>
      </c>
      <c r="D67" s="289">
        <f>C67</f>
        <v>-38149.402405666668</v>
      </c>
      <c r="E67" s="290">
        <f t="shared" ref="E67:AE67" si="4">D67</f>
        <v>-38149.402405666668</v>
      </c>
      <c r="F67" s="290">
        <f t="shared" si="4"/>
        <v>-38149.402405666668</v>
      </c>
      <c r="G67" s="290">
        <f t="shared" si="4"/>
        <v>-38149.402405666668</v>
      </c>
      <c r="H67" s="290">
        <f t="shared" si="4"/>
        <v>-38149.402405666668</v>
      </c>
      <c r="I67" s="290">
        <f t="shared" si="4"/>
        <v>-38149.402405666668</v>
      </c>
      <c r="J67" s="290">
        <f t="shared" si="4"/>
        <v>-38149.402405666668</v>
      </c>
      <c r="K67" s="290">
        <f t="shared" si="4"/>
        <v>-38149.402405666668</v>
      </c>
      <c r="L67" s="290">
        <f t="shared" si="4"/>
        <v>-38149.402405666668</v>
      </c>
      <c r="M67" s="290">
        <f t="shared" si="4"/>
        <v>-38149.402405666668</v>
      </c>
      <c r="N67" s="290">
        <f t="shared" si="4"/>
        <v>-38149.402405666668</v>
      </c>
      <c r="O67" s="290">
        <f t="shared" si="4"/>
        <v>-38149.402405666668</v>
      </c>
      <c r="P67" s="290">
        <f t="shared" si="4"/>
        <v>-38149.402405666668</v>
      </c>
      <c r="Q67" s="290">
        <f t="shared" si="4"/>
        <v>-38149.402405666668</v>
      </c>
      <c r="R67" s="290">
        <f t="shared" si="4"/>
        <v>-38149.402405666668</v>
      </c>
      <c r="S67" s="290">
        <f t="shared" si="4"/>
        <v>-38149.402405666668</v>
      </c>
      <c r="T67" s="290">
        <f t="shared" si="4"/>
        <v>-38149.402405666668</v>
      </c>
      <c r="U67" s="290">
        <f t="shared" si="4"/>
        <v>-38149.402405666668</v>
      </c>
      <c r="V67" s="290">
        <f t="shared" si="4"/>
        <v>-38149.402405666668</v>
      </c>
      <c r="W67" s="290">
        <f t="shared" si="4"/>
        <v>-38149.402405666668</v>
      </c>
      <c r="X67" s="290">
        <f t="shared" si="4"/>
        <v>-38149.402405666668</v>
      </c>
      <c r="Y67" s="290">
        <f t="shared" si="4"/>
        <v>-38149.402405666668</v>
      </c>
      <c r="Z67" s="290">
        <f t="shared" si="4"/>
        <v>-38149.402405666668</v>
      </c>
      <c r="AA67" s="290">
        <f t="shared" si="4"/>
        <v>-38149.402405666668</v>
      </c>
      <c r="AB67" s="290">
        <f t="shared" si="4"/>
        <v>-38149.402405666668</v>
      </c>
      <c r="AC67" s="290">
        <f t="shared" si="4"/>
        <v>-38149.402405666668</v>
      </c>
      <c r="AD67" s="290">
        <f t="shared" si="4"/>
        <v>-38149.402405666668</v>
      </c>
      <c r="AE67" s="290">
        <f t="shared" si="4"/>
        <v>-38149.402405666668</v>
      </c>
    </row>
    <row r="68" spans="1:31" x14ac:dyDescent="0.2">
      <c r="A68" s="287" t="s">
        <v>592</v>
      </c>
      <c r="B68" s="288">
        <f t="shared" ref="B68:AE68" si="5">B66+B67</f>
        <v>0</v>
      </c>
      <c r="C68" s="288">
        <f>C66+C67</f>
        <v>532979.60559433338</v>
      </c>
      <c r="D68" s="288">
        <f t="shared" si="5"/>
        <v>532979.60559433338</v>
      </c>
      <c r="E68" s="288">
        <f t="shared" si="5"/>
        <v>532979.60559433338</v>
      </c>
      <c r="F68" s="288">
        <f t="shared" si="5"/>
        <v>532979.60559433338</v>
      </c>
      <c r="G68" s="288">
        <f t="shared" si="5"/>
        <v>532979.60559433338</v>
      </c>
      <c r="H68" s="288">
        <f t="shared" si="5"/>
        <v>531835.12352216337</v>
      </c>
      <c r="I68" s="288">
        <f t="shared" si="5"/>
        <v>532979.60559433338</v>
      </c>
      <c r="J68" s="288">
        <f t="shared" si="5"/>
        <v>567314.06775943341</v>
      </c>
      <c r="K68" s="288">
        <f t="shared" si="5"/>
        <v>532979.60559433338</v>
      </c>
      <c r="L68" s="288">
        <f t="shared" si="5"/>
        <v>532979.60559433338</v>
      </c>
      <c r="M68" s="288">
        <f t="shared" si="5"/>
        <v>-72560.163375578006</v>
      </c>
      <c r="N68" s="288">
        <f t="shared" si="5"/>
        <v>-54401.047830480675</v>
      </c>
      <c r="O68" s="288">
        <f t="shared" si="5"/>
        <v>-52417.278905386003</v>
      </c>
      <c r="P68" s="288">
        <f t="shared" si="5"/>
        <v>-51577.992052461341</v>
      </c>
      <c r="Q68" s="288">
        <f t="shared" si="5"/>
        <v>-50738.705199536671</v>
      </c>
      <c r="R68" s="288">
        <f t="shared" si="5"/>
        <v>-15564.956181512011</v>
      </c>
      <c r="S68" s="288">
        <f t="shared" si="5"/>
        <v>-49060.131493687339</v>
      </c>
      <c r="T68" s="288">
        <f t="shared" si="5"/>
        <v>-49365.32671293267</v>
      </c>
      <c r="U68" s="288">
        <f t="shared" si="5"/>
        <v>-47381.557787838006</v>
      </c>
      <c r="V68" s="288">
        <f t="shared" si="5"/>
        <v>-46542.270934913337</v>
      </c>
      <c r="W68" s="288">
        <f t="shared" si="5"/>
        <v>-45702.984081988674</v>
      </c>
      <c r="X68" s="288">
        <f t="shared" si="5"/>
        <v>-44863.697229064011</v>
      </c>
      <c r="Y68" s="288">
        <f t="shared" si="5"/>
        <v>-44024.410376139342</v>
      </c>
      <c r="Z68" s="288">
        <f t="shared" si="5"/>
        <v>-9995.1434302846792</v>
      </c>
      <c r="AA68" s="288">
        <f t="shared" si="5"/>
        <v>-42345.836670290009</v>
      </c>
      <c r="AB68" s="288">
        <f t="shared" si="5"/>
        <v>-41506.549817365347</v>
      </c>
      <c r="AC68" s="288">
        <f t="shared" si="5"/>
        <v>-40667.262964440677</v>
      </c>
      <c r="AD68" s="288">
        <f t="shared" si="5"/>
        <v>-39827.976111516007</v>
      </c>
      <c r="AE68" s="288">
        <f t="shared" si="5"/>
        <v>-38988.689258591345</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532979.60559433338</v>
      </c>
      <c r="D70" s="288">
        <f t="shared" si="6"/>
        <v>532979.60559433338</v>
      </c>
      <c r="E70" s="288">
        <f t="shared" si="6"/>
        <v>532979.60559433338</v>
      </c>
      <c r="F70" s="288">
        <f t="shared" si="6"/>
        <v>532979.60559433338</v>
      </c>
      <c r="G70" s="288">
        <f t="shared" si="6"/>
        <v>532979.60559433338</v>
      </c>
      <c r="H70" s="288">
        <f t="shared" si="6"/>
        <v>531835.12352216337</v>
      </c>
      <c r="I70" s="288">
        <f t="shared" si="6"/>
        <v>532979.60559433338</v>
      </c>
      <c r="J70" s="288">
        <f t="shared" si="6"/>
        <v>567314.06775943341</v>
      </c>
      <c r="K70" s="288">
        <f t="shared" si="6"/>
        <v>532979.60559433338</v>
      </c>
      <c r="L70" s="288">
        <f t="shared" si="6"/>
        <v>532979.60559433338</v>
      </c>
      <c r="M70" s="288">
        <f t="shared" si="6"/>
        <v>-72560.163375578006</v>
      </c>
      <c r="N70" s="288">
        <f t="shared" si="6"/>
        <v>-54401.047830480675</v>
      </c>
      <c r="O70" s="288">
        <f t="shared" si="6"/>
        <v>-52417.278905386003</v>
      </c>
      <c r="P70" s="288">
        <f t="shared" si="6"/>
        <v>-51577.992052461341</v>
      </c>
      <c r="Q70" s="288">
        <f t="shared" si="6"/>
        <v>-50738.705199536671</v>
      </c>
      <c r="R70" s="288">
        <f t="shared" si="6"/>
        <v>-15564.956181512011</v>
      </c>
      <c r="S70" s="288">
        <f t="shared" si="6"/>
        <v>-49060.131493687339</v>
      </c>
      <c r="T70" s="288">
        <f t="shared" si="6"/>
        <v>-49365.32671293267</v>
      </c>
      <c r="U70" s="288">
        <f t="shared" si="6"/>
        <v>-47381.557787838006</v>
      </c>
      <c r="V70" s="288">
        <f t="shared" si="6"/>
        <v>-46542.270934913337</v>
      </c>
      <c r="W70" s="288">
        <f t="shared" si="6"/>
        <v>-45702.984081988674</v>
      </c>
      <c r="X70" s="288">
        <f t="shared" si="6"/>
        <v>-44863.697229064011</v>
      </c>
      <c r="Y70" s="288">
        <f t="shared" si="6"/>
        <v>-44024.410376139342</v>
      </c>
      <c r="Z70" s="288">
        <f t="shared" si="6"/>
        <v>-9995.1434302846792</v>
      </c>
      <c r="AA70" s="288">
        <f t="shared" si="6"/>
        <v>-42345.836670290009</v>
      </c>
      <c r="AB70" s="288">
        <f t="shared" si="6"/>
        <v>-41506.549817365347</v>
      </c>
      <c r="AC70" s="288">
        <f t="shared" si="6"/>
        <v>-40667.262964440677</v>
      </c>
      <c r="AD70" s="288">
        <f t="shared" si="6"/>
        <v>-39827.976111516007</v>
      </c>
      <c r="AE70" s="288">
        <f t="shared" si="6"/>
        <v>-38988.689258591345</v>
      </c>
    </row>
    <row r="71" spans="1:31" x14ac:dyDescent="0.2">
      <c r="A71" s="284" t="s">
        <v>251</v>
      </c>
      <c r="B71" s="289">
        <f t="shared" ref="B71:AE71" si="7">-B70*$B$35</f>
        <v>0</v>
      </c>
      <c r="C71" s="289">
        <f t="shared" si="7"/>
        <v>-106595.92111886668</v>
      </c>
      <c r="D71" s="289">
        <f t="shared" si="7"/>
        <v>-106595.92111886668</v>
      </c>
      <c r="E71" s="289">
        <f t="shared" si="7"/>
        <v>-106595.92111886668</v>
      </c>
      <c r="F71" s="289">
        <f t="shared" si="7"/>
        <v>-106595.92111886668</v>
      </c>
      <c r="G71" s="289">
        <f t="shared" si="7"/>
        <v>-106595.92111886668</v>
      </c>
      <c r="H71" s="289">
        <f t="shared" si="7"/>
        <v>-106367.02470443268</v>
      </c>
      <c r="I71" s="289">
        <f t="shared" si="7"/>
        <v>-106595.92111886668</v>
      </c>
      <c r="J71" s="289">
        <f t="shared" si="7"/>
        <v>-113462.81355188669</v>
      </c>
      <c r="K71" s="289">
        <f t="shared" si="7"/>
        <v>-106595.92111886668</v>
      </c>
      <c r="L71" s="289">
        <f t="shared" si="7"/>
        <v>-106595.92111886668</v>
      </c>
      <c r="M71" s="289">
        <f t="shared" si="7"/>
        <v>14512.032675115603</v>
      </c>
      <c r="N71" s="289">
        <f t="shared" si="7"/>
        <v>10880.209566096135</v>
      </c>
      <c r="O71" s="289">
        <f t="shared" si="7"/>
        <v>10483.455781077202</v>
      </c>
      <c r="P71" s="289">
        <f t="shared" si="7"/>
        <v>10315.598410492268</v>
      </c>
      <c r="Q71" s="289">
        <f t="shared" si="7"/>
        <v>10147.741039907334</v>
      </c>
      <c r="R71" s="289">
        <f t="shared" si="7"/>
        <v>3112.9912363024023</v>
      </c>
      <c r="S71" s="289">
        <f t="shared" si="7"/>
        <v>9812.0262987374681</v>
      </c>
      <c r="T71" s="289">
        <f t="shared" si="7"/>
        <v>9873.0653425865348</v>
      </c>
      <c r="U71" s="289">
        <f t="shared" si="7"/>
        <v>9476.311557567602</v>
      </c>
      <c r="V71" s="289">
        <f t="shared" si="7"/>
        <v>9308.454186982668</v>
      </c>
      <c r="W71" s="289">
        <f t="shared" si="7"/>
        <v>9140.5968163977359</v>
      </c>
      <c r="X71" s="289">
        <f t="shared" si="7"/>
        <v>8972.7394458128019</v>
      </c>
      <c r="Y71" s="289">
        <f t="shared" si="7"/>
        <v>8804.882075227868</v>
      </c>
      <c r="Z71" s="289">
        <f t="shared" si="7"/>
        <v>1999.0286860569358</v>
      </c>
      <c r="AA71" s="289">
        <f t="shared" si="7"/>
        <v>8469.1673340580019</v>
      </c>
      <c r="AB71" s="289">
        <f t="shared" si="7"/>
        <v>8301.3099634730697</v>
      </c>
      <c r="AC71" s="289">
        <f t="shared" si="7"/>
        <v>8133.4525928881358</v>
      </c>
      <c r="AD71" s="289">
        <f t="shared" si="7"/>
        <v>7965.5952223032018</v>
      </c>
      <c r="AE71" s="289">
        <f t="shared" si="7"/>
        <v>7797.7378517182697</v>
      </c>
    </row>
    <row r="72" spans="1:31" ht="13.5" thickBot="1" x14ac:dyDescent="0.25">
      <c r="A72" s="291" t="s">
        <v>255</v>
      </c>
      <c r="B72" s="292">
        <f t="shared" ref="B72:AE72" si="8">B70+B71</f>
        <v>0</v>
      </c>
      <c r="C72" s="292">
        <f t="shared" si="8"/>
        <v>426383.68447546673</v>
      </c>
      <c r="D72" s="292">
        <f t="shared" si="8"/>
        <v>426383.68447546673</v>
      </c>
      <c r="E72" s="292">
        <f t="shared" si="8"/>
        <v>426383.68447546673</v>
      </c>
      <c r="F72" s="292">
        <f t="shared" si="8"/>
        <v>426383.68447546673</v>
      </c>
      <c r="G72" s="292">
        <f t="shared" si="8"/>
        <v>426383.68447546673</v>
      </c>
      <c r="H72" s="292">
        <f t="shared" si="8"/>
        <v>425468.09881773067</v>
      </c>
      <c r="I72" s="292">
        <f t="shared" si="8"/>
        <v>426383.68447546673</v>
      </c>
      <c r="J72" s="292">
        <f t="shared" si="8"/>
        <v>453851.25420754671</v>
      </c>
      <c r="K72" s="292">
        <f t="shared" si="8"/>
        <v>426383.68447546673</v>
      </c>
      <c r="L72" s="292">
        <f t="shared" si="8"/>
        <v>426383.68447546673</v>
      </c>
      <c r="M72" s="292">
        <f t="shared" si="8"/>
        <v>-58048.130700462403</v>
      </c>
      <c r="N72" s="292">
        <f t="shared" si="8"/>
        <v>-43520.83826438454</v>
      </c>
      <c r="O72" s="292">
        <f t="shared" si="8"/>
        <v>-41933.823124308801</v>
      </c>
      <c r="P72" s="292">
        <f t="shared" si="8"/>
        <v>-41262.393641969073</v>
      </c>
      <c r="Q72" s="292">
        <f t="shared" si="8"/>
        <v>-40590.964159629337</v>
      </c>
      <c r="R72" s="292">
        <f t="shared" si="8"/>
        <v>-12451.964945209609</v>
      </c>
      <c r="S72" s="292">
        <f t="shared" si="8"/>
        <v>-39248.105194949872</v>
      </c>
      <c r="T72" s="292">
        <f t="shared" si="8"/>
        <v>-39492.261370346139</v>
      </c>
      <c r="U72" s="292">
        <f t="shared" si="8"/>
        <v>-37905.246230270408</v>
      </c>
      <c r="V72" s="292">
        <f t="shared" si="8"/>
        <v>-37233.816747930672</v>
      </c>
      <c r="W72" s="292">
        <f t="shared" si="8"/>
        <v>-36562.387265590936</v>
      </c>
      <c r="X72" s="292">
        <f t="shared" si="8"/>
        <v>-35890.957783251208</v>
      </c>
      <c r="Y72" s="292">
        <f t="shared" si="8"/>
        <v>-35219.528300911472</v>
      </c>
      <c r="Z72" s="292">
        <f t="shared" si="8"/>
        <v>-7996.1147442277434</v>
      </c>
      <c r="AA72" s="292">
        <f t="shared" si="8"/>
        <v>-33876.669336232007</v>
      </c>
      <c r="AB72" s="292">
        <f t="shared" si="8"/>
        <v>-33205.239853892279</v>
      </c>
      <c r="AC72" s="292">
        <f t="shared" si="8"/>
        <v>-32533.810371552543</v>
      </c>
      <c r="AD72" s="292">
        <f t="shared" si="8"/>
        <v>-31862.380889212807</v>
      </c>
      <c r="AE72" s="292">
        <f t="shared" si="8"/>
        <v>-31190.951406873075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532979.60559433338</v>
      </c>
      <c r="D75" s="288">
        <f t="shared" si="9"/>
        <v>532979.60559433338</v>
      </c>
      <c r="E75" s="288">
        <f t="shared" si="9"/>
        <v>532979.60559433338</v>
      </c>
      <c r="F75" s="288">
        <f t="shared" si="9"/>
        <v>532979.60559433338</v>
      </c>
      <c r="G75" s="288">
        <f t="shared" si="9"/>
        <v>532979.60559433338</v>
      </c>
      <c r="H75" s="288">
        <f t="shared" si="9"/>
        <v>531835.12352216337</v>
      </c>
      <c r="I75" s="288">
        <f t="shared" si="9"/>
        <v>532979.60559433338</v>
      </c>
      <c r="J75" s="288">
        <f t="shared" si="9"/>
        <v>567314.06775943341</v>
      </c>
      <c r="K75" s="288">
        <f t="shared" si="9"/>
        <v>532979.60559433338</v>
      </c>
      <c r="L75" s="288">
        <f t="shared" si="9"/>
        <v>532979.60559433338</v>
      </c>
      <c r="M75" s="288">
        <f t="shared" si="9"/>
        <v>-72560.163375578006</v>
      </c>
      <c r="N75" s="288">
        <f t="shared" si="9"/>
        <v>-54401.047830480675</v>
      </c>
      <c r="O75" s="288">
        <f t="shared" si="9"/>
        <v>-52417.278905386003</v>
      </c>
      <c r="P75" s="288">
        <f t="shared" si="9"/>
        <v>-51577.992052461341</v>
      </c>
      <c r="Q75" s="288">
        <f t="shared" si="9"/>
        <v>-50738.705199536671</v>
      </c>
      <c r="R75" s="288">
        <f t="shared" si="9"/>
        <v>-15564.956181512011</v>
      </c>
      <c r="S75" s="288">
        <f t="shared" si="9"/>
        <v>-49060.131493687339</v>
      </c>
      <c r="T75" s="288">
        <f t="shared" si="9"/>
        <v>-49365.32671293267</v>
      </c>
      <c r="U75" s="288">
        <f t="shared" si="9"/>
        <v>-47381.557787838006</v>
      </c>
      <c r="V75" s="288">
        <f t="shared" si="9"/>
        <v>-46542.270934913337</v>
      </c>
      <c r="W75" s="288">
        <f t="shared" si="9"/>
        <v>-45702.984081988674</v>
      </c>
      <c r="X75" s="288">
        <f t="shared" si="9"/>
        <v>-44863.697229064011</v>
      </c>
      <c r="Y75" s="288">
        <f t="shared" si="9"/>
        <v>-44024.410376139342</v>
      </c>
      <c r="Z75" s="288">
        <f t="shared" si="9"/>
        <v>-9995.1434302846792</v>
      </c>
      <c r="AA75" s="288">
        <f t="shared" si="9"/>
        <v>-42345.836670290009</v>
      </c>
      <c r="AB75" s="288">
        <f t="shared" si="9"/>
        <v>-41506.549817365347</v>
      </c>
      <c r="AC75" s="288">
        <f t="shared" si="9"/>
        <v>-40667.262964440677</v>
      </c>
      <c r="AD75" s="288">
        <f t="shared" si="9"/>
        <v>-39827.976111516007</v>
      </c>
      <c r="AE75" s="288">
        <f t="shared" si="9"/>
        <v>-38988.689258591345</v>
      </c>
    </row>
    <row r="76" spans="1:31" x14ac:dyDescent="0.2">
      <c r="A76" s="284" t="s">
        <v>253</v>
      </c>
      <c r="B76" s="289">
        <f t="shared" ref="B76:AE76" si="10">-B67</f>
        <v>0</v>
      </c>
      <c r="C76" s="289">
        <f t="shared" si="10"/>
        <v>38149.402405666668</v>
      </c>
      <c r="D76" s="289">
        <f t="shared" si="10"/>
        <v>38149.402405666668</v>
      </c>
      <c r="E76" s="289">
        <f t="shared" si="10"/>
        <v>38149.402405666668</v>
      </c>
      <c r="F76" s="289">
        <f t="shared" si="10"/>
        <v>38149.402405666668</v>
      </c>
      <c r="G76" s="289">
        <f t="shared" si="10"/>
        <v>38149.402405666668</v>
      </c>
      <c r="H76" s="289">
        <f t="shared" si="10"/>
        <v>38149.402405666668</v>
      </c>
      <c r="I76" s="289">
        <f t="shared" si="10"/>
        <v>38149.402405666668</v>
      </c>
      <c r="J76" s="289">
        <f t="shared" si="10"/>
        <v>38149.402405666668</v>
      </c>
      <c r="K76" s="289">
        <f t="shared" si="10"/>
        <v>38149.402405666668</v>
      </c>
      <c r="L76" s="289">
        <f t="shared" si="10"/>
        <v>38149.402405666668</v>
      </c>
      <c r="M76" s="289">
        <f t="shared" si="10"/>
        <v>38149.402405666668</v>
      </c>
      <c r="N76" s="289">
        <f t="shared" si="10"/>
        <v>38149.402405666668</v>
      </c>
      <c r="O76" s="289">
        <f t="shared" si="10"/>
        <v>38149.402405666668</v>
      </c>
      <c r="P76" s="289">
        <f t="shared" si="10"/>
        <v>38149.402405666668</v>
      </c>
      <c r="Q76" s="289">
        <f t="shared" si="10"/>
        <v>38149.402405666668</v>
      </c>
      <c r="R76" s="289">
        <f t="shared" si="10"/>
        <v>38149.402405666668</v>
      </c>
      <c r="S76" s="289">
        <f t="shared" si="10"/>
        <v>38149.402405666668</v>
      </c>
      <c r="T76" s="289">
        <f t="shared" si="10"/>
        <v>38149.402405666668</v>
      </c>
      <c r="U76" s="289">
        <f t="shared" si="10"/>
        <v>38149.402405666668</v>
      </c>
      <c r="V76" s="289">
        <f t="shared" si="10"/>
        <v>38149.402405666668</v>
      </c>
      <c r="W76" s="289">
        <f t="shared" si="10"/>
        <v>38149.402405666668</v>
      </c>
      <c r="X76" s="289">
        <f t="shared" si="10"/>
        <v>38149.402405666668</v>
      </c>
      <c r="Y76" s="289">
        <f t="shared" si="10"/>
        <v>38149.402405666668</v>
      </c>
      <c r="Z76" s="289">
        <f t="shared" si="10"/>
        <v>38149.402405666668</v>
      </c>
      <c r="AA76" s="289">
        <f t="shared" si="10"/>
        <v>38149.402405666668</v>
      </c>
      <c r="AB76" s="289">
        <f t="shared" si="10"/>
        <v>38149.402405666668</v>
      </c>
      <c r="AC76" s="289">
        <f t="shared" si="10"/>
        <v>38149.402405666668</v>
      </c>
      <c r="AD76" s="289">
        <f t="shared" si="10"/>
        <v>38149.402405666668</v>
      </c>
      <c r="AE76" s="289">
        <f t="shared" si="10"/>
        <v>38149.402405666668</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-106595.92111886668</v>
      </c>
      <c r="D78" s="289">
        <f>IF(SUM($B$71:D71)+SUM($A$78:C78)&gt;0,0,SUM($B$71:D71)-SUM($A$78:C78))</f>
        <v>-106595.92111886668</v>
      </c>
      <c r="E78" s="289">
        <f>IF(SUM($B$71:E71)+SUM($A$78:D78)&gt;0,0,SUM($B$71:E71)-SUM($A$78:D78))</f>
        <v>-106595.92111886671</v>
      </c>
      <c r="F78" s="289">
        <f>IF(SUM($B$71:F71)+SUM($A$78:E78)&gt;0,0,SUM($B$71:F71)-SUM($A$78:E78))</f>
        <v>-106595.92111886665</v>
      </c>
      <c r="G78" s="289">
        <f>IF(SUM($B$71:G71)+SUM($A$78:F78)&gt;0,0,SUM($B$71:G71)-SUM($A$78:F78))</f>
        <v>-106595.92111886665</v>
      </c>
      <c r="H78" s="289">
        <f>IF(SUM($B$71:H71)+SUM($A$78:G78)&gt;0,0,SUM($B$71:H71)-SUM($A$78:G78))</f>
        <v>-106367.0247044327</v>
      </c>
      <c r="I78" s="289">
        <f>IF(SUM($B$71:I71)+SUM($A$78:H78)&gt;0,0,SUM($B$71:I71)-SUM($A$78:H78))</f>
        <v>-106595.92111886665</v>
      </c>
      <c r="J78" s="289">
        <f>IF(SUM($B$71:J71)+SUM($A$78:I78)&gt;0,0,SUM($B$71:J71)-SUM($A$78:I78))</f>
        <v>-113462.81355188671</v>
      </c>
      <c r="K78" s="289">
        <f>IF(SUM($B$71:K71)+SUM($A$78:J78)&gt;0,0,SUM($B$71:K71)-SUM($A$78:J78))</f>
        <v>-106595.92111886665</v>
      </c>
      <c r="L78" s="289">
        <f>IF(SUM($B$71:L71)+SUM($A$78:K78)&gt;0,0,SUM($B$71:L71)-SUM($A$78:K78))</f>
        <v>-106595.92111886665</v>
      </c>
      <c r="M78" s="289">
        <f>IF(SUM($B$71:M71)+SUM($A$78:L78)&gt;0,0,SUM($B$71:M71)-SUM($A$78:L78))</f>
        <v>14512.032675115624</v>
      </c>
      <c r="N78" s="289">
        <f>IF(SUM($B$71:N71)+SUM($A$78:M78)&gt;0,0,SUM($B$71:N71)-SUM($A$78:M78))</f>
        <v>10880.209566096077</v>
      </c>
      <c r="O78" s="289">
        <f>IF(SUM($B$71:O71)+SUM($A$78:N78)&gt;0,0,SUM($B$71:O71)-SUM($A$78:N78))</f>
        <v>10483.455781077151</v>
      </c>
      <c r="P78" s="289">
        <f>IF(SUM($B$71:P71)+SUM($A$78:O78)&gt;0,0,SUM($B$71:P71)-SUM($A$78:O78))</f>
        <v>10315.598410492297</v>
      </c>
      <c r="Q78" s="289">
        <f>IF(SUM($B$71:Q71)+SUM($A$78:P78)&gt;0,0,SUM($B$71:Q71)-SUM($A$78:P78))</f>
        <v>10147.741039907327</v>
      </c>
      <c r="R78" s="289">
        <f>IF(SUM($B$71:R71)+SUM($A$78:Q78)&gt;0,0,SUM($B$71:R71)-SUM($A$78:Q78))</f>
        <v>3112.9912363024196</v>
      </c>
      <c r="S78" s="289">
        <f>IF(SUM($B$71:S71)+SUM($A$78:R78)&gt;0,0,SUM($B$71:S71)-SUM($A$78:R78))</f>
        <v>9812.0262987375027</v>
      </c>
      <c r="T78" s="289">
        <f>IF(SUM($B$71:T71)+SUM($A$78:S78)&gt;0,0,SUM($B$71:T71)-SUM($A$78:S78))</f>
        <v>9873.0653425864875</v>
      </c>
      <c r="U78" s="289">
        <f>IF(SUM($B$71:U71)+SUM($A$78:T78)&gt;0,0,SUM($B$71:U71)-SUM($A$78:T78))</f>
        <v>9476.311557567562</v>
      </c>
      <c r="V78" s="289">
        <f>IF(SUM($B$71:V71)+SUM($A$78:U78)&gt;0,0,SUM($B$71:V71)-SUM($A$78:U78))</f>
        <v>9308.4541869827081</v>
      </c>
      <c r="W78" s="289">
        <f>IF(SUM($B$71:W71)+SUM($A$78:V78)&gt;0,0,SUM($B$71:W71)-SUM($A$78:V78))</f>
        <v>9140.5968163977377</v>
      </c>
      <c r="X78" s="289">
        <f>IF(SUM($B$71:X71)+SUM($A$78:W78)&gt;0,0,SUM($B$71:X71)-SUM($A$78:W78))</f>
        <v>8972.7394458127674</v>
      </c>
      <c r="Y78" s="289">
        <f>IF(SUM($B$71:Y71)+SUM($A$78:X78)&gt;0,0,SUM($B$71:Y71)-SUM($A$78:X78))</f>
        <v>8804.8820752279134</v>
      </c>
      <c r="Z78" s="289">
        <f>IF(SUM($B$71:Z71)+SUM($A$78:Y78)&gt;0,0,SUM($B$71:Z71)-SUM($A$78:Y78))</f>
        <v>1999.0286860569613</v>
      </c>
      <c r="AA78" s="289">
        <f>IF(SUM($B$71:AA71)+SUM($A$78:Z78)&gt;0,0,SUM($B$71:AA71)-SUM($A$78:Z78))</f>
        <v>8469.1673340579728</v>
      </c>
      <c r="AB78" s="289">
        <f>IF(SUM($B$71:AB71)+SUM($A$78:AA78)&gt;0,0,SUM($B$71:AB71)-SUM($A$78:AA78))</f>
        <v>8301.3099634731188</v>
      </c>
      <c r="AC78" s="289">
        <f>IF(SUM($B$71:AC71)+SUM($A$78:AB78)&gt;0,0,SUM($B$71:AC71)-SUM($A$78:AB78))</f>
        <v>8133.4525928881485</v>
      </c>
      <c r="AD78" s="289">
        <f>IF(SUM($B$71:AD71)+SUM($A$78:AC78)&gt;0,0,SUM($B$71:AD71)-SUM($A$78:AC78))</f>
        <v>7965.5952223031782</v>
      </c>
      <c r="AE78" s="289">
        <f>IF(SUM($B$71:AE71)+SUM($A$78:AD78)&gt;0,0,SUM($B$71:AE71)-SUM($A$78:AD78))</f>
        <v>7797.7378517183242</v>
      </c>
    </row>
    <row r="79" spans="1:31" x14ac:dyDescent="0.2">
      <c r="A79" s="284" t="s">
        <v>250</v>
      </c>
      <c r="B79" s="289">
        <f>IF(((SUM($B$58:B58)+SUM($B$60:B64))+SUM($B$81:B81))&lt;0,((SUM($B$58:B58)+SUM($B$60:B64))+SUM($B$81:B81))*0.2-SUM($A$79:A79),IF(SUM(A$79:$A79)&lt;0,0-SUM(A$79:$A79),0))</f>
        <v>-274675.69732079998</v>
      </c>
      <c r="C79" s="289">
        <f>IF(((SUM($B$58:C58)+SUM($B$60:C64))+SUM($B$81:C81))&lt;0,((SUM($B$58:C58)+SUM($B$60:C64))+SUM($B$81:C81))*0.2-SUM($A$79:B79),IF(SUM($A$79:B79)&lt;0,0-SUM($A$79:B79),0))</f>
        <v>114225.80159999998</v>
      </c>
      <c r="D79" s="289">
        <f>IF(((SUM($B$58:D58)+SUM($B$60:D64))+SUM($B$81:D81))&lt;0,((SUM($B$58:D58)+SUM($B$60:D64))+SUM($B$81:D81))*0.2-SUM($A$79:C79),IF(SUM($A$79:C79)&lt;0,0-SUM($A$79:C79),0))</f>
        <v>114225.80160000002</v>
      </c>
      <c r="E79" s="289">
        <f>IF(((SUM($B$58:E58)+SUM($B$60:E64))+SUM($B$81:E81))&lt;0,((SUM($B$58:E58)+SUM($B$60:E64))+SUM($B$81:E81))*0.2-SUM($A$79:D79),IF(SUM($A$79:D79)&lt;0,0-SUM($A$79:D79),0))</f>
        <v>46224.094120799986</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0</v>
      </c>
      <c r="I79" s="289">
        <f>IF(((SUM($B$58:I58)+SUM($B$60:I64))+SUM($B$81:I81))&lt;0,((SUM($B$58:I58)+SUM($B$60:I64))+SUM($B$81:I81))*0.2-SUM($A$79:H79),IF(SUM($A$79:H79)&lt;0,0-SUM($A$79:H79),0))</f>
        <v>0</v>
      </c>
      <c r="J79" s="289">
        <f>IF(((SUM($B$58:J58)+SUM($B$60:J64))+SUM($B$81:J81))&lt;0,((SUM($B$58:J58)+SUM($B$60:J64))+SUM($B$81:J81))*0.2-SUM($A$79:I79),IF(SUM($A$79:I79)&lt;0,0-SUM($A$79:I79),0))</f>
        <v>0</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-1373378.486604</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-1648054.1839248</v>
      </c>
      <c r="C83" s="288">
        <f t="shared" si="13"/>
        <v>578758.88848113338</v>
      </c>
      <c r="D83" s="288">
        <f t="shared" si="13"/>
        <v>578758.88848113338</v>
      </c>
      <c r="E83" s="288">
        <f t="shared" si="13"/>
        <v>510757.18100193329</v>
      </c>
      <c r="F83" s="288">
        <f t="shared" si="13"/>
        <v>464533.08688113338</v>
      </c>
      <c r="G83" s="288">
        <f t="shared" si="13"/>
        <v>464533.08688113338</v>
      </c>
      <c r="H83" s="288">
        <f t="shared" si="13"/>
        <v>463617.50122339732</v>
      </c>
      <c r="I83" s="288">
        <f t="shared" si="13"/>
        <v>464533.08688113338</v>
      </c>
      <c r="J83" s="288">
        <f t="shared" si="13"/>
        <v>492000.65661321336</v>
      </c>
      <c r="K83" s="288">
        <f t="shared" si="13"/>
        <v>464533.08688113338</v>
      </c>
      <c r="L83" s="288">
        <f t="shared" si="13"/>
        <v>464533.08688113338</v>
      </c>
      <c r="M83" s="288">
        <f t="shared" si="13"/>
        <v>-19898.728294795714</v>
      </c>
      <c r="N83" s="288">
        <f t="shared" si="13"/>
        <v>-5371.4358587179304</v>
      </c>
      <c r="O83" s="288">
        <f t="shared" si="13"/>
        <v>-3784.4207186421845</v>
      </c>
      <c r="P83" s="288">
        <f t="shared" si="13"/>
        <v>-3112.9912363023759</v>
      </c>
      <c r="Q83" s="288">
        <f t="shared" si="13"/>
        <v>-2441.5617539626764</v>
      </c>
      <c r="R83" s="288">
        <f t="shared" si="13"/>
        <v>25697.437460457077</v>
      </c>
      <c r="S83" s="288">
        <f t="shared" si="13"/>
        <v>-1098.7027892831684</v>
      </c>
      <c r="T83" s="288">
        <f t="shared" si="13"/>
        <v>-1342.8589646795153</v>
      </c>
      <c r="U83" s="288">
        <f t="shared" si="13"/>
        <v>244.15617539622326</v>
      </c>
      <c r="V83" s="288">
        <f t="shared" si="13"/>
        <v>915.58565773603914</v>
      </c>
      <c r="W83" s="288">
        <f t="shared" si="13"/>
        <v>1587.0151400757313</v>
      </c>
      <c r="X83" s="288">
        <f t="shared" si="13"/>
        <v>2258.4446224154235</v>
      </c>
      <c r="Y83" s="288">
        <f t="shared" si="13"/>
        <v>2929.8741047552394</v>
      </c>
      <c r="Z83" s="288">
        <f t="shared" si="13"/>
        <v>30153.28766143895</v>
      </c>
      <c r="AA83" s="288">
        <f t="shared" si="13"/>
        <v>4272.733069434631</v>
      </c>
      <c r="AB83" s="288">
        <f t="shared" si="13"/>
        <v>4944.1625517744396</v>
      </c>
      <c r="AC83" s="288">
        <f t="shared" si="13"/>
        <v>5615.5920341141391</v>
      </c>
      <c r="AD83" s="288">
        <f t="shared" si="13"/>
        <v>6287.0215164538386</v>
      </c>
      <c r="AE83" s="288">
        <f t="shared" si="13"/>
        <v>6958.4509987936472</v>
      </c>
    </row>
    <row r="84" spans="1:31" x14ac:dyDescent="0.2">
      <c r="A84" s="287" t="s">
        <v>593</v>
      </c>
      <c r="B84" s="288">
        <f>SUM($B$83:B83)</f>
        <v>-1648054.1839248</v>
      </c>
      <c r="C84" s="288">
        <f>SUM($B$83:C83)</f>
        <v>-1069295.2954436666</v>
      </c>
      <c r="D84" s="288">
        <f>SUM($B$83:D83)</f>
        <v>-490536.40696253325</v>
      </c>
      <c r="E84" s="288">
        <f>SUM($B$83:E83)</f>
        <v>20220.774039400043</v>
      </c>
      <c r="F84" s="288">
        <f>SUM($B$83:F83)</f>
        <v>484753.86092053342</v>
      </c>
      <c r="G84" s="288">
        <f>SUM($B$83:G83)</f>
        <v>949286.9478016668</v>
      </c>
      <c r="H84" s="288">
        <f>SUM($B$83:H83)</f>
        <v>1412904.4490250642</v>
      </c>
      <c r="I84" s="288">
        <f>SUM($B$83:I83)</f>
        <v>1877437.5359061975</v>
      </c>
      <c r="J84" s="288">
        <f>SUM($B$83:J83)</f>
        <v>2369438.192519411</v>
      </c>
      <c r="K84" s="288">
        <f>SUM($B$83:K83)</f>
        <v>2833971.2794005442</v>
      </c>
      <c r="L84" s="288">
        <f>SUM($B$83:L83)</f>
        <v>3298504.3662816775</v>
      </c>
      <c r="M84" s="288">
        <f>SUM($B$83:M83)</f>
        <v>3278605.6379868817</v>
      </c>
      <c r="N84" s="288">
        <f>SUM($B$83:N83)</f>
        <v>3273234.2021281635</v>
      </c>
      <c r="O84" s="288">
        <f>SUM($B$83:O83)</f>
        <v>3269449.7814095216</v>
      </c>
      <c r="P84" s="288">
        <f>SUM($B$83:P83)</f>
        <v>3266336.7901732191</v>
      </c>
      <c r="Q84" s="288">
        <f>SUM($B$83:Q83)</f>
        <v>3263895.2284192564</v>
      </c>
      <c r="R84" s="288">
        <f>SUM($B$83:R83)</f>
        <v>3289592.6658797134</v>
      </c>
      <c r="S84" s="288">
        <f>SUM($B$83:S83)</f>
        <v>3288493.96309043</v>
      </c>
      <c r="T84" s="288">
        <f>SUM($B$83:T83)</f>
        <v>3287151.1041257507</v>
      </c>
      <c r="U84" s="288">
        <f>SUM($B$83:U83)</f>
        <v>3287395.2603011471</v>
      </c>
      <c r="V84" s="288">
        <f>SUM($B$83:V83)</f>
        <v>3288310.8459588829</v>
      </c>
      <c r="W84" s="288">
        <f>SUM($B$83:W83)</f>
        <v>3289897.8610989586</v>
      </c>
      <c r="X84" s="288">
        <f>SUM($B$83:X83)</f>
        <v>3292156.3057213742</v>
      </c>
      <c r="Y84" s="288">
        <f>SUM($B$83:Y83)</f>
        <v>3295086.1798261297</v>
      </c>
      <c r="Z84" s="288">
        <f>SUM($B$83:Z83)</f>
        <v>3325239.4674875685</v>
      </c>
      <c r="AA84" s="288">
        <f>SUM($B$83:AA83)</f>
        <v>3329512.2005570033</v>
      </c>
      <c r="AB84" s="288">
        <f>SUM($B$83:AB83)</f>
        <v>3334456.3631087779</v>
      </c>
      <c r="AC84" s="288">
        <f>SUM($B$83:AC83)</f>
        <v>3340071.955142892</v>
      </c>
      <c r="AD84" s="288">
        <f>SUM($B$83:AD83)</f>
        <v>3346358.9766593459</v>
      </c>
      <c r="AE84" s="288">
        <f>SUM($B$83:AE83)</f>
        <v>3353317.4276581397</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-1504460.7542106349</v>
      </c>
      <c r="C86" s="288">
        <f t="shared" si="15"/>
        <v>440276.80358018557</v>
      </c>
      <c r="D86" s="288">
        <f t="shared" si="15"/>
        <v>366897.33631682134</v>
      </c>
      <c r="E86" s="288">
        <f t="shared" si="15"/>
        <v>269823.71666908561</v>
      </c>
      <c r="F86" s="288">
        <f t="shared" si="15"/>
        <v>204503.64132611878</v>
      </c>
      <c r="G86" s="288">
        <f t="shared" si="15"/>
        <v>170419.70110509903</v>
      </c>
      <c r="H86" s="288">
        <f t="shared" si="15"/>
        <v>141736.50599726016</v>
      </c>
      <c r="I86" s="288">
        <f t="shared" si="15"/>
        <v>118347.01465631873</v>
      </c>
      <c r="J86" s="288">
        <f t="shared" si="15"/>
        <v>104454.00367864742</v>
      </c>
      <c r="K86" s="288">
        <f t="shared" si="15"/>
        <v>82185.42684466581</v>
      </c>
      <c r="L86" s="288">
        <f t="shared" si="15"/>
        <v>68487.85570388817</v>
      </c>
      <c r="M86" s="288">
        <f t="shared" si="15"/>
        <v>-2444.7868024765871</v>
      </c>
      <c r="N86" s="288">
        <f t="shared" si="15"/>
        <v>-549.9520414569082</v>
      </c>
      <c r="O86" s="288">
        <f t="shared" si="15"/>
        <v>-322.88850918871549</v>
      </c>
      <c r="P86" s="288">
        <f t="shared" si="15"/>
        <v>-221.33486516967935</v>
      </c>
      <c r="Q86" s="288">
        <f t="shared" si="15"/>
        <v>-144.66331056841958</v>
      </c>
      <c r="R86" s="288">
        <f t="shared" si="15"/>
        <v>1268.8177864438419</v>
      </c>
      <c r="S86" s="288">
        <f t="shared" si="15"/>
        <v>-45.207284552629638</v>
      </c>
      <c r="T86" s="288">
        <f t="shared" si="15"/>
        <v>-46.044456488792449</v>
      </c>
      <c r="U86" s="288">
        <f t="shared" si="15"/>
        <v>6.9764328013306924</v>
      </c>
      <c r="V86" s="288">
        <f t="shared" si="15"/>
        <v>21.80135250416323</v>
      </c>
      <c r="W86" s="288">
        <f t="shared" si="15"/>
        <v>31.490842506012175</v>
      </c>
      <c r="X86" s="288">
        <f t="shared" si="15"/>
        <v>37.344909382129153</v>
      </c>
      <c r="Y86" s="288">
        <f t="shared" si="15"/>
        <v>40.372875007708508</v>
      </c>
      <c r="Z86" s="288">
        <f t="shared" si="15"/>
        <v>346.25347662860651</v>
      </c>
      <c r="AA86" s="288">
        <f t="shared" si="15"/>
        <v>40.886881518222438</v>
      </c>
      <c r="AB86" s="288">
        <f t="shared" si="15"/>
        <v>39.426635749715118</v>
      </c>
      <c r="AC86" s="288">
        <f t="shared" si="15"/>
        <v>37.317391861870007</v>
      </c>
      <c r="AD86" s="288">
        <f t="shared" si="15"/>
        <v>34.816044943592317</v>
      </c>
      <c r="AE86" s="288">
        <f t="shared" si="15"/>
        <v>32.111886113022393</v>
      </c>
    </row>
    <row r="87" spans="1:31" x14ac:dyDescent="0.2">
      <c r="A87" s="294" t="s">
        <v>595</v>
      </c>
      <c r="B87" s="288">
        <f>SUM($B$86:B86)</f>
        <v>-1504460.7542106349</v>
      </c>
      <c r="C87" s="288">
        <f>SUM($B$86:C86)</f>
        <v>-1064183.9506304492</v>
      </c>
      <c r="D87" s="288">
        <f>SUM($B$86:D86)</f>
        <v>-697286.61431362783</v>
      </c>
      <c r="E87" s="288">
        <f>SUM($B$86:E86)</f>
        <v>-427462.89764454222</v>
      </c>
      <c r="F87" s="288">
        <f>SUM($B$86:F86)</f>
        <v>-222959.25631842343</v>
      </c>
      <c r="G87" s="288">
        <f>SUM($B$86:G86)</f>
        <v>-52539.555213324405</v>
      </c>
      <c r="H87" s="288">
        <f>SUM($B$86:H86)</f>
        <v>89196.950783935754</v>
      </c>
      <c r="I87" s="288">
        <f>SUM($B$86:I86)</f>
        <v>207543.96544025448</v>
      </c>
      <c r="J87" s="288">
        <f>SUM($B$86:J86)</f>
        <v>311997.96911890188</v>
      </c>
      <c r="K87" s="288">
        <f>SUM($B$86:K86)</f>
        <v>394183.39596356766</v>
      </c>
      <c r="L87" s="288">
        <f>SUM($B$86:L86)</f>
        <v>462671.25166745583</v>
      </c>
      <c r="M87" s="288">
        <f>SUM($B$86:M86)</f>
        <v>460226.46486497927</v>
      </c>
      <c r="N87" s="288">
        <f>SUM($B$86:N86)</f>
        <v>459676.51282352238</v>
      </c>
      <c r="O87" s="288">
        <f>SUM($B$86:O86)</f>
        <v>459353.62431433366</v>
      </c>
      <c r="P87" s="288">
        <f>SUM($B$86:P86)</f>
        <v>459132.289449164</v>
      </c>
      <c r="Q87" s="288">
        <f>SUM($B$86:Q86)</f>
        <v>458987.62613859557</v>
      </c>
      <c r="R87" s="288">
        <f>SUM($B$86:R86)</f>
        <v>460256.44392503944</v>
      </c>
      <c r="S87" s="288">
        <f>SUM($B$86:S86)</f>
        <v>460211.23664048681</v>
      </c>
      <c r="T87" s="288">
        <f>SUM($B$86:T86)</f>
        <v>460165.19218399801</v>
      </c>
      <c r="U87" s="288">
        <f>SUM($B$86:U86)</f>
        <v>460172.16861679935</v>
      </c>
      <c r="V87" s="288">
        <f>SUM($B$86:V86)</f>
        <v>460193.96996930352</v>
      </c>
      <c r="W87" s="288">
        <f>SUM($B$86:W86)</f>
        <v>460225.46081180952</v>
      </c>
      <c r="X87" s="288">
        <f>SUM($B$86:X86)</f>
        <v>460262.80572119163</v>
      </c>
      <c r="Y87" s="288">
        <f>SUM($B$86:Y86)</f>
        <v>460303.17859619932</v>
      </c>
      <c r="Z87" s="288">
        <f>SUM($B$86:Z86)</f>
        <v>460649.43207282794</v>
      </c>
      <c r="AA87" s="288">
        <f>SUM($B$86:AA86)</f>
        <v>460690.31895434618</v>
      </c>
      <c r="AB87" s="288">
        <f>SUM($B$86:AB86)</f>
        <v>460729.74559009587</v>
      </c>
      <c r="AC87" s="288">
        <f>SUM($B$86:AC86)</f>
        <v>460767.06298195774</v>
      </c>
      <c r="AD87" s="288">
        <f>SUM($B$86:AD86)</f>
        <v>460801.87902690133</v>
      </c>
      <c r="AE87" s="288">
        <f>SUM($B$86:AE86)</f>
        <v>460833.99091301434</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6.2501720419649853E-3</v>
      </c>
      <c r="F88" s="298">
        <f>IF((ISERR(IRR($B$83:F83))),0,IF(IRR($B$83:F83)&lt;0,0,IRR($B$83:F83)))</f>
        <v>0.11665212748801457</v>
      </c>
      <c r="G88" s="298">
        <f>IF((ISERR(IRR($B$83:G83))),0,IF(IRR($B$83:G83)&lt;0,0,IRR($B$83:G83)))</f>
        <v>0.18325383879501889</v>
      </c>
      <c r="H88" s="298">
        <f>IF((ISERR(IRR($B$83:H83))),0,IF(IRR($B$83:H83)&lt;0,0,IRR($B$83:H83)))</f>
        <v>0.22494889973822851</v>
      </c>
      <c r="I88" s="298">
        <f>IF((ISERR(IRR($B$83:I83))),0,IF(IRR($B$83:I83)&lt;0,0,IRR($B$83:I83)))</f>
        <v>0.25212010821250419</v>
      </c>
      <c r="J88" s="298">
        <f>IF((ISERR(IRR($B$83:J83))),0,IF(IRR($B$83:J83)&lt;0,0,IRR($B$83:J83)))</f>
        <v>0.27131918969534818</v>
      </c>
      <c r="K88" s="298">
        <f>IF((ISERR(IRR($B$83:K83))),0,IF(IRR($B$83:K83)&lt;0,0,IRR($B$83:K83)))</f>
        <v>0.28371176046746727</v>
      </c>
      <c r="L88" s="298">
        <f>IF((ISERR(IRR($B$83:L83))),0,IF(IRR($B$83:L83)&lt;0,0,IRR($B$83:L83)))</f>
        <v>0.29238871741835037</v>
      </c>
      <c r="M88" s="298">
        <f>IF((ISERR(IRR($B$83:M83))),0,IF(IRR($B$83:M83)&lt;0,0,IRR($B$83:M83)))</f>
        <v>0.2921137624086676</v>
      </c>
      <c r="N88" s="298">
        <f>IF((ISERR(IRR($B$83:N83))),0,IF(IRR($B$83:N83)&lt;0,0,IRR($B$83:N83)))</f>
        <v>0.29205620076707528</v>
      </c>
      <c r="O88" s="298">
        <f>IF((ISERR(IRR($B$83:O83))),0,IF(IRR($B$83:O83)&lt;0,0,IRR($B$83:O83)))</f>
        <v>0.29202479286880267</v>
      </c>
      <c r="P88" s="298">
        <f>IF((ISERR(IRR($B$83:P83))),0,IF(IRR($B$83:P83)&lt;0,0,IRR($B$83:P83)))</f>
        <v>0.29200478848661349</v>
      </c>
      <c r="Q88" s="298">
        <f>IF((ISERR(IRR($B$83:Q83))),0,IF(IRR($B$83:Q83)&lt;0,0,IRR($B$83:Q83)))</f>
        <v>0.29199264136889003</v>
      </c>
      <c r="R88" s="298">
        <f>IF((ISERR(IRR($B$83:R83))),0,IF(IRR($B$83:R83)&lt;0,0,IRR($B$83:R83)))</f>
        <v>0.29209150891724467</v>
      </c>
      <c r="S88" s="298">
        <f>IF((ISERR(IRR($B$83:S83))),0,IF(IRR($B$83:S83)&lt;0,0,IRR($B$83:S83)))</f>
        <v>0.29208824051038529</v>
      </c>
      <c r="T88" s="298">
        <f>IF((ISERR(IRR($B$83:T83))),0,IF(IRR($B$83:T83)&lt;0,0,IRR($B$83:T83)))</f>
        <v>0.29208514861378809</v>
      </c>
      <c r="U88" s="298">
        <f>IF((ISERR(IRR($B$83:U83))),0,IF(IRR($B$83:U83)&lt;0,0,IRR($B$83:U83)))</f>
        <v>0.29208558370903104</v>
      </c>
      <c r="V88" s="298">
        <f>IF((ISERR(IRR($B$83:V83))),0,IF(IRR($B$83:V83)&lt;0,0,IRR($B$83:V83)))</f>
        <v>0.29208684645153538</v>
      </c>
      <c r="W88" s="298">
        <f>IF((ISERR(IRR($B$83:W83))),0,IF(IRR($B$83:W83)&lt;0,0,IRR($B$83:W83)))</f>
        <v>0.29208854035156606</v>
      </c>
      <c r="X88" s="298">
        <f>IF((ISERR(IRR($B$83:X83))),0,IF(IRR($B$83:X83)&lt;0,0,IRR($B$83:X83)))</f>
        <v>0.29209040587961765</v>
      </c>
      <c r="Y88" s="298">
        <f>IF((ISERR(IRR($B$83:Y83))),0,IF(IRR($B$83:Y83)&lt;0,0,IRR($B$83:Y83)))</f>
        <v>0.29209227882004285</v>
      </c>
      <c r="Z88" s="298">
        <f>IF((ISERR(IRR($B$83:Z83))),0,IF(IRR($B$83:Z83)&lt;0,0,IRR($B$83:Z83)))</f>
        <v>0.29210719297357257</v>
      </c>
      <c r="AA88" s="298">
        <f>IF((ISERR(IRR($B$83:AA83))),0,IF(IRR($B$83:AA83)&lt;0,0,IRR($B$83:AA83)))</f>
        <v>0.2921088281105193</v>
      </c>
      <c r="AB88" s="298">
        <f>IF((ISERR(IRR($B$83:AB83))),0,IF(IRR($B$83:AB83)&lt;0,0,IRR($B$83:AB83)))</f>
        <v>0.29211029237210639</v>
      </c>
      <c r="AC88" s="298">
        <f>IF((ISERR(IRR($B$83:AC83))),0,IF(IRR($B$83:AC83)&lt;0,0,IRR($B$83:AC83)))</f>
        <v>0.29211157943641353</v>
      </c>
      <c r="AD88" s="298">
        <f>IF((ISERR(IRR($B$83:AD83))),0,IF(IRR($B$83:AD83)&lt;0,0,IRR($B$83:AD83)))</f>
        <v>0.29211269457776945</v>
      </c>
      <c r="AE88" s="298">
        <f>IF((ISERR(IRR($B$83:AE83))),0,IF(IRR($B$83:AE83)&lt;0,0,IRR($B$83:AE83)))</f>
        <v>0.29211364974514686</v>
      </c>
    </row>
    <row r="89" spans="1:31" x14ac:dyDescent="0.2">
      <c r="A89" s="294" t="s">
        <v>597</v>
      </c>
      <c r="B89" s="299">
        <f t="shared" ref="B89:AE89" si="16">IF(AND(B84&gt;0,A84&lt;0),(B74-(B84/(B84-A84))),0)</f>
        <v>0</v>
      </c>
      <c r="C89" s="299">
        <f t="shared" si="16"/>
        <v>0</v>
      </c>
      <c r="D89" s="299">
        <f t="shared" si="16"/>
        <v>0</v>
      </c>
      <c r="E89" s="299">
        <f t="shared" si="16"/>
        <v>3.9604102011845752</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6.3706847071165988</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2026</v>
      </c>
      <c r="C91" s="302">
        <f t="shared" ref="C91:R92" si="18">B91+1</f>
        <v>2027</v>
      </c>
      <c r="D91" s="302">
        <f t="shared" si="18"/>
        <v>2028</v>
      </c>
      <c r="E91" s="302">
        <f t="shared" si="18"/>
        <v>2029</v>
      </c>
      <c r="F91" s="302">
        <f t="shared" si="18"/>
        <v>2030</v>
      </c>
      <c r="G91" s="302">
        <f t="shared" si="18"/>
        <v>2031</v>
      </c>
      <c r="H91" s="302">
        <f t="shared" si="18"/>
        <v>2032</v>
      </c>
      <c r="I91" s="302">
        <f t="shared" si="18"/>
        <v>2033</v>
      </c>
      <c r="J91" s="302">
        <f t="shared" si="18"/>
        <v>2034</v>
      </c>
      <c r="K91" s="302">
        <f t="shared" si="18"/>
        <v>2035</v>
      </c>
      <c r="L91" s="302">
        <f t="shared" si="18"/>
        <v>2036</v>
      </c>
      <c r="M91" s="302">
        <f t="shared" si="18"/>
        <v>2037</v>
      </c>
      <c r="N91" s="302">
        <f t="shared" si="18"/>
        <v>2038</v>
      </c>
      <c r="O91" s="302">
        <f t="shared" si="18"/>
        <v>2039</v>
      </c>
      <c r="P91" s="302">
        <f t="shared" si="18"/>
        <v>2040</v>
      </c>
      <c r="Q91" s="302">
        <f t="shared" si="18"/>
        <v>2041</v>
      </c>
      <c r="R91" s="302">
        <f t="shared" si="18"/>
        <v>2042</v>
      </c>
      <c r="S91" s="302">
        <f t="shared" ref="S91:AE92" si="19">R91+1</f>
        <v>2043</v>
      </c>
      <c r="T91" s="302">
        <f t="shared" si="19"/>
        <v>2044</v>
      </c>
      <c r="U91" s="302">
        <f t="shared" si="19"/>
        <v>2045</v>
      </c>
      <c r="V91" s="302">
        <f t="shared" si="19"/>
        <v>2046</v>
      </c>
      <c r="W91" s="302">
        <f t="shared" si="19"/>
        <v>2047</v>
      </c>
      <c r="X91" s="302">
        <f t="shared" si="19"/>
        <v>2048</v>
      </c>
      <c r="Y91" s="302">
        <f t="shared" si="19"/>
        <v>2049</v>
      </c>
      <c r="Z91" s="302">
        <f t="shared" si="19"/>
        <v>2050</v>
      </c>
      <c r="AA91" s="302">
        <f t="shared" si="19"/>
        <v>2051</v>
      </c>
      <c r="AB91" s="302">
        <f t="shared" si="19"/>
        <v>2052</v>
      </c>
      <c r="AC91" s="302">
        <f t="shared" si="19"/>
        <v>2053</v>
      </c>
      <c r="AD91" s="302">
        <f t="shared" si="19"/>
        <v>2054</v>
      </c>
      <c r="AE91" s="302">
        <f t="shared" si="19"/>
        <v>2055</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72" t="s">
        <v>599</v>
      </c>
      <c r="B93" s="372"/>
      <c r="C93" s="372"/>
      <c r="D93" s="372"/>
      <c r="E93" s="372"/>
      <c r="F93" s="372"/>
      <c r="G93" s="372"/>
      <c r="H93" s="372"/>
      <c r="I93" s="372"/>
      <c r="J93" s="372"/>
      <c r="K93" s="372"/>
      <c r="L93" s="372"/>
      <c r="M93" s="372"/>
      <c r="N93" s="372"/>
      <c r="O93" s="372"/>
      <c r="P93" s="372"/>
      <c r="Q93" s="372"/>
      <c r="R93" s="372"/>
      <c r="S93" s="372"/>
      <c r="T93" s="372"/>
      <c r="U93" s="372"/>
      <c r="V93" s="372"/>
      <c r="W93" s="372"/>
      <c r="X93" s="372"/>
      <c r="Y93" s="372"/>
      <c r="Z93" s="372"/>
      <c r="AA93" s="372"/>
      <c r="AB93" s="372"/>
      <c r="AC93" s="372"/>
    </row>
    <row r="94" spans="1:31" x14ac:dyDescent="0.2">
      <c r="A94" s="372" t="s">
        <v>600</v>
      </c>
      <c r="B94" s="372"/>
      <c r="C94" s="372"/>
      <c r="D94" s="372"/>
      <c r="E94" s="372"/>
      <c r="F94" s="372"/>
      <c r="G94" s="372"/>
      <c r="H94" s="372"/>
      <c r="I94" s="372"/>
      <c r="N94" s="232"/>
    </row>
    <row r="95" spans="1:31" x14ac:dyDescent="0.2">
      <c r="C95" s="303"/>
      <c r="N95" s="232"/>
    </row>
    <row r="96" spans="1:31" x14ac:dyDescent="0.2">
      <c r="N96" s="232"/>
    </row>
    <row r="97" spans="2:14" s="222" customFormat="1" hidden="1" x14ac:dyDescent="0.2">
      <c r="N97" s="232"/>
    </row>
    <row r="98" spans="2:14" s="222" customFormat="1" hidden="1" x14ac:dyDescent="0.2">
      <c r="N98" s="232"/>
    </row>
    <row r="99" spans="2:14" s="222" customFormat="1" hidden="1" x14ac:dyDescent="0.2">
      <c r="B99" s="312">
        <v>2022</v>
      </c>
      <c r="C99" s="312">
        <f>B99+1</f>
        <v>2023</v>
      </c>
      <c r="D99" s="312">
        <f t="shared" ref="D99:F99" si="20">C99+1</f>
        <v>2024</v>
      </c>
      <c r="E99" s="312">
        <f t="shared" si="20"/>
        <v>2025</v>
      </c>
      <c r="F99" s="312">
        <f t="shared" si="20"/>
        <v>2026</v>
      </c>
      <c r="N99" s="232"/>
    </row>
    <row r="100" spans="2:14" s="222" customFormat="1" hidden="1" x14ac:dyDescent="0.2">
      <c r="B100" s="312">
        <v>114.63142733059399</v>
      </c>
      <c r="C100" s="312">
        <v>106.968874824043</v>
      </c>
      <c r="D100" s="312">
        <v>105.27260918901</v>
      </c>
      <c r="E100" s="312">
        <v>104.761984318213</v>
      </c>
      <c r="F100" s="31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x14ac:dyDescent="0.2">
      <c r="N104" s="232"/>
    </row>
    <row r="105" spans="2:14" s="222" customFormat="1" x14ac:dyDescent="0.2">
      <c r="N105" s="232"/>
    </row>
    <row r="106" spans="2:14" s="222" customFormat="1" x14ac:dyDescent="0.2">
      <c r="N106" s="232"/>
    </row>
    <row r="107" spans="2:14" s="222" customFormat="1" x14ac:dyDescent="0.2">
      <c r="N107" s="232"/>
    </row>
    <row r="108" spans="2:14" s="222" customFormat="1" x14ac:dyDescent="0.2">
      <c r="N108" s="232"/>
    </row>
    <row r="109" spans="2:14" s="222" customFormat="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D30:F30"/>
    <mergeCell ref="A93:AC93"/>
    <mergeCell ref="A94:I94"/>
    <mergeCell ref="A15:P15"/>
    <mergeCell ref="A16:P16"/>
    <mergeCell ref="A18:P18"/>
    <mergeCell ref="D27:F27"/>
    <mergeCell ref="D28:F28"/>
    <mergeCell ref="D29:F29"/>
    <mergeCell ref="A13:P13"/>
    <mergeCell ref="A5:P5"/>
    <mergeCell ref="A7:P7"/>
    <mergeCell ref="A9:P9"/>
    <mergeCell ref="A10:P10"/>
    <mergeCell ref="A12:P12"/>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7" zoomScale="60" workbookViewId="0">
      <selection activeCell="C30" sqref="C3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0" t="str">
        <f>'2. паспорт  ТП'!A4:S4</f>
        <v>Год раскрытия информации: 2024 год</v>
      </c>
      <c r="B5" s="320"/>
      <c r="C5" s="320"/>
      <c r="D5" s="320"/>
      <c r="E5" s="320"/>
      <c r="F5" s="320"/>
      <c r="G5" s="320"/>
      <c r="H5" s="320"/>
      <c r="I5" s="320"/>
      <c r="J5" s="320"/>
      <c r="K5" s="320"/>
      <c r="L5" s="32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4" t="s">
        <v>6</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330" t="str">
        <f>'1. паспорт местоположение'!A9:C9</f>
        <v xml:space="preserve">Акционерное общество "Западная энергетическая компания" </v>
      </c>
      <c r="B9" s="330"/>
      <c r="C9" s="330"/>
      <c r="D9" s="330"/>
      <c r="E9" s="330"/>
      <c r="F9" s="330"/>
      <c r="G9" s="330"/>
      <c r="H9" s="330"/>
      <c r="I9" s="330"/>
      <c r="J9" s="330"/>
      <c r="K9" s="330"/>
      <c r="L9" s="330"/>
    </row>
    <row r="10" spans="1:44" x14ac:dyDescent="0.25">
      <c r="A10" s="321" t="s">
        <v>5</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330" t="str">
        <f>'1. паспорт местоположение'!A12:C12</f>
        <v>O 24-17</v>
      </c>
      <c r="B12" s="330"/>
      <c r="C12" s="330"/>
      <c r="D12" s="330"/>
      <c r="E12" s="330"/>
      <c r="F12" s="330"/>
      <c r="G12" s="330"/>
      <c r="H12" s="330"/>
      <c r="I12" s="330"/>
      <c r="J12" s="330"/>
      <c r="K12" s="330"/>
      <c r="L12" s="330"/>
    </row>
    <row r="13" spans="1:44" x14ac:dyDescent="0.25">
      <c r="A13" s="321" t="s">
        <v>4</v>
      </c>
      <c r="B13" s="321"/>
      <c r="C13" s="321"/>
      <c r="D13" s="321"/>
      <c r="E13" s="321"/>
      <c r="F13" s="321"/>
      <c r="G13" s="321"/>
      <c r="H13" s="321"/>
      <c r="I13" s="321"/>
      <c r="J13" s="321"/>
      <c r="K13" s="321"/>
      <c r="L13" s="321"/>
    </row>
    <row r="14" spans="1:44" ht="18.75" x14ac:dyDescent="0.25">
      <c r="A14" s="332"/>
      <c r="B14" s="332"/>
      <c r="C14" s="332"/>
      <c r="D14" s="332"/>
      <c r="E14" s="332"/>
      <c r="F14" s="332"/>
      <c r="G14" s="332"/>
      <c r="H14" s="332"/>
      <c r="I14" s="332"/>
      <c r="J14" s="332"/>
      <c r="K14" s="332"/>
      <c r="L14" s="332"/>
    </row>
    <row r="15" spans="1:44" x14ac:dyDescent="0.25">
      <c r="A15" s="330" t="str">
        <f>'1. паспорт местоположение'!A15</f>
        <v xml:space="preserve">Реконструкция КЛ 10 кВ от ТП-994 до ТП-997 2 сек.с заменой  кабеля на кабель большего сечения, протяженностью 0,240 км </v>
      </c>
      <c r="B15" s="330"/>
      <c r="C15" s="330"/>
      <c r="D15" s="330"/>
      <c r="E15" s="330"/>
      <c r="F15" s="330"/>
      <c r="G15" s="330"/>
      <c r="H15" s="330"/>
      <c r="I15" s="330"/>
      <c r="J15" s="330"/>
      <c r="K15" s="330"/>
      <c r="L15" s="330"/>
    </row>
    <row r="16" spans="1:44" x14ac:dyDescent="0.25">
      <c r="A16" s="321" t="s">
        <v>3</v>
      </c>
      <c r="B16" s="321"/>
      <c r="C16" s="321"/>
      <c r="D16" s="321"/>
      <c r="E16" s="321"/>
      <c r="F16" s="321"/>
      <c r="G16" s="321"/>
      <c r="H16" s="321"/>
      <c r="I16" s="321"/>
      <c r="J16" s="321"/>
      <c r="K16" s="321"/>
      <c r="L16" s="321"/>
    </row>
    <row r="17" spans="1:12" ht="15.75" customHeight="1" x14ac:dyDescent="0.25">
      <c r="L17" s="72"/>
    </row>
    <row r="18" spans="1:12" x14ac:dyDescent="0.25">
      <c r="K18" s="32"/>
    </row>
    <row r="19" spans="1:12" ht="15.75" customHeight="1" x14ac:dyDescent="0.25">
      <c r="A19" s="376" t="s">
        <v>422</v>
      </c>
      <c r="B19" s="376"/>
      <c r="C19" s="376"/>
      <c r="D19" s="376"/>
      <c r="E19" s="376"/>
      <c r="F19" s="376"/>
      <c r="G19" s="376"/>
      <c r="H19" s="376"/>
      <c r="I19" s="376"/>
      <c r="J19" s="376"/>
      <c r="K19" s="376"/>
      <c r="L19" s="376"/>
    </row>
    <row r="20" spans="1:12" x14ac:dyDescent="0.25">
      <c r="A20" s="46"/>
      <c r="B20" s="46"/>
    </row>
    <row r="21" spans="1:12" ht="28.5" customHeight="1" x14ac:dyDescent="0.25">
      <c r="A21" s="377" t="s">
        <v>217</v>
      </c>
      <c r="B21" s="377" t="s">
        <v>216</v>
      </c>
      <c r="C21" s="382" t="s">
        <v>354</v>
      </c>
      <c r="D21" s="382"/>
      <c r="E21" s="382"/>
      <c r="F21" s="382"/>
      <c r="G21" s="382"/>
      <c r="H21" s="382"/>
      <c r="I21" s="377" t="s">
        <v>215</v>
      </c>
      <c r="J21" s="379" t="s">
        <v>356</v>
      </c>
      <c r="K21" s="377" t="s">
        <v>214</v>
      </c>
      <c r="L21" s="378" t="s">
        <v>355</v>
      </c>
    </row>
    <row r="22" spans="1:12" ht="58.5" customHeight="1" x14ac:dyDescent="0.25">
      <c r="A22" s="377"/>
      <c r="B22" s="377"/>
      <c r="C22" s="383" t="s">
        <v>565</v>
      </c>
      <c r="D22" s="383"/>
      <c r="E22" s="383" t="s">
        <v>8</v>
      </c>
      <c r="F22" s="383"/>
      <c r="G22" s="383" t="s">
        <v>566</v>
      </c>
      <c r="H22" s="383"/>
      <c r="I22" s="377"/>
      <c r="J22" s="380"/>
      <c r="K22" s="377"/>
      <c r="L22" s="378"/>
    </row>
    <row r="23" spans="1:12" ht="31.5" x14ac:dyDescent="0.25">
      <c r="A23" s="377"/>
      <c r="B23" s="377"/>
      <c r="C23" s="64" t="s">
        <v>213</v>
      </c>
      <c r="D23" s="64" t="s">
        <v>212</v>
      </c>
      <c r="E23" s="64" t="s">
        <v>213</v>
      </c>
      <c r="F23" s="64" t="s">
        <v>212</v>
      </c>
      <c r="G23" s="64" t="s">
        <v>213</v>
      </c>
      <c r="H23" s="64" t="s">
        <v>212</v>
      </c>
      <c r="I23" s="377"/>
      <c r="J23" s="381"/>
      <c r="K23" s="377"/>
      <c r="L23" s="378"/>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5" t="s">
        <v>457</v>
      </c>
      <c r="D26" s="215" t="s">
        <v>457</v>
      </c>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46032</v>
      </c>
      <c r="D31" s="214">
        <v>46096</v>
      </c>
      <c r="E31" s="70"/>
      <c r="F31" s="70"/>
      <c r="G31" s="214"/>
      <c r="H31" s="214"/>
      <c r="I31" s="150"/>
      <c r="J31" s="70"/>
      <c r="K31" s="62"/>
      <c r="L31" s="62"/>
    </row>
    <row r="32" spans="1:12" ht="31.5" x14ac:dyDescent="0.25">
      <c r="A32" s="64" t="s">
        <v>204</v>
      </c>
      <c r="B32" s="63" t="s">
        <v>369</v>
      </c>
      <c r="C32" s="214">
        <v>46096</v>
      </c>
      <c r="D32" s="214">
        <v>46102</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46102</v>
      </c>
      <c r="D35" s="214">
        <v>46106</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46106</v>
      </c>
      <c r="D37" s="216">
        <v>46141</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46143</v>
      </c>
      <c r="D39" s="216">
        <v>46156</v>
      </c>
      <c r="E39" s="62"/>
      <c r="F39" s="62"/>
      <c r="G39" s="216"/>
      <c r="H39" s="216"/>
      <c r="I39" s="151"/>
      <c r="J39" s="62"/>
      <c r="K39" s="62"/>
      <c r="L39" s="62"/>
    </row>
    <row r="40" spans="1:12" ht="33.75" customHeight="1" x14ac:dyDescent="0.25">
      <c r="A40" s="64" t="s">
        <v>201</v>
      </c>
      <c r="B40" s="63" t="s">
        <v>372</v>
      </c>
      <c r="C40" s="216">
        <v>46157</v>
      </c>
      <c r="D40" s="214">
        <v>46188</v>
      </c>
      <c r="E40" s="62"/>
      <c r="F40" s="62"/>
      <c r="G40" s="216"/>
      <c r="H40" s="214"/>
      <c r="I40" s="151"/>
      <c r="J40" s="62"/>
      <c r="K40" s="62"/>
      <c r="L40" s="62"/>
    </row>
    <row r="41" spans="1:12" ht="63" customHeight="1" x14ac:dyDescent="0.25">
      <c r="A41" s="64" t="s">
        <v>200</v>
      </c>
      <c r="B41" s="65" t="s">
        <v>453</v>
      </c>
      <c r="C41" s="214">
        <v>46193</v>
      </c>
      <c r="D41" s="214">
        <v>46295</v>
      </c>
      <c r="E41" s="62"/>
      <c r="F41" s="62"/>
      <c r="G41" s="217"/>
      <c r="H41" s="217"/>
      <c r="I41" s="151"/>
      <c r="J41" s="62"/>
      <c r="K41" s="62"/>
      <c r="L41" s="62"/>
    </row>
    <row r="42" spans="1:12" ht="58.5" customHeight="1" x14ac:dyDescent="0.25">
      <c r="A42" s="64">
        <v>3</v>
      </c>
      <c r="B42" s="63" t="s">
        <v>371</v>
      </c>
      <c r="C42" s="214">
        <v>46157</v>
      </c>
      <c r="D42" s="214">
        <v>46188</v>
      </c>
      <c r="E42" s="62"/>
      <c r="F42" s="62"/>
      <c r="G42" s="214"/>
      <c r="H42" s="214"/>
      <c r="I42" s="152"/>
      <c r="J42" s="62"/>
      <c r="K42" s="62"/>
      <c r="L42" s="62"/>
    </row>
    <row r="43" spans="1:12" ht="34.5" customHeight="1" x14ac:dyDescent="0.25">
      <c r="A43" s="64" t="s">
        <v>199</v>
      </c>
      <c r="B43" s="63" t="s">
        <v>197</v>
      </c>
      <c r="C43" s="214">
        <v>46188</v>
      </c>
      <c r="D43" s="214">
        <v>46193</v>
      </c>
      <c r="E43" s="62"/>
      <c r="F43" s="62"/>
      <c r="G43" s="214"/>
      <c r="H43" s="214"/>
      <c r="I43" s="152"/>
      <c r="J43" s="62"/>
      <c r="K43" s="62"/>
      <c r="L43" s="62"/>
    </row>
    <row r="44" spans="1:12" ht="24.75" customHeight="1" x14ac:dyDescent="0.25">
      <c r="A44" s="64" t="s">
        <v>198</v>
      </c>
      <c r="B44" s="63" t="s">
        <v>195</v>
      </c>
      <c r="C44" s="214">
        <v>46193</v>
      </c>
      <c r="D44" s="214">
        <v>46295</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5" t="s">
        <v>457</v>
      </c>
      <c r="D47" s="215" t="s">
        <v>457</v>
      </c>
      <c r="E47" s="62"/>
      <c r="F47" s="62"/>
      <c r="G47" s="214"/>
      <c r="H47" s="214"/>
      <c r="I47" s="152"/>
      <c r="J47" s="62"/>
      <c r="K47" s="62"/>
      <c r="L47" s="62"/>
    </row>
    <row r="48" spans="1:12" ht="37.5" customHeight="1" x14ac:dyDescent="0.25">
      <c r="A48" s="64" t="s">
        <v>386</v>
      </c>
      <c r="B48" s="65" t="s">
        <v>191</v>
      </c>
      <c r="C48" s="215" t="s">
        <v>457</v>
      </c>
      <c r="D48" s="215" t="s">
        <v>457</v>
      </c>
      <c r="E48" s="62"/>
      <c r="F48" s="62"/>
      <c r="G48" s="217"/>
      <c r="H48" s="217"/>
      <c r="I48" s="152"/>
      <c r="J48" s="62"/>
      <c r="K48" s="62"/>
      <c r="L48" s="62"/>
    </row>
    <row r="49" spans="1:12" ht="35.25" customHeight="1" x14ac:dyDescent="0.25">
      <c r="A49" s="64">
        <v>4</v>
      </c>
      <c r="B49" s="63" t="s">
        <v>189</v>
      </c>
      <c r="C49" s="214">
        <v>46295</v>
      </c>
      <c r="D49" s="214">
        <v>46297</v>
      </c>
      <c r="E49" s="62"/>
      <c r="F49" s="62"/>
      <c r="G49" s="214"/>
      <c r="H49" s="214"/>
      <c r="I49" s="152"/>
      <c r="J49" s="62"/>
      <c r="K49" s="62"/>
      <c r="L49" s="62"/>
    </row>
    <row r="50" spans="1:12" ht="86.25" customHeight="1" x14ac:dyDescent="0.25">
      <c r="A50" s="64" t="s">
        <v>190</v>
      </c>
      <c r="B50" s="63" t="s">
        <v>375</v>
      </c>
      <c r="C50" s="214">
        <v>46295</v>
      </c>
      <c r="D50" s="216">
        <v>46310</v>
      </c>
      <c r="E50" s="62"/>
      <c r="F50" s="62"/>
      <c r="G50" s="214"/>
      <c r="H50" s="216"/>
      <c r="I50" s="151"/>
      <c r="J50" s="62"/>
      <c r="K50" s="62"/>
      <c r="L50" s="62"/>
    </row>
    <row r="51" spans="1:12" ht="77.25" customHeight="1" x14ac:dyDescent="0.25">
      <c r="A51" s="64" t="s">
        <v>188</v>
      </c>
      <c r="B51" s="63" t="s">
        <v>377</v>
      </c>
      <c r="C51" s="214">
        <v>46295</v>
      </c>
      <c r="D51" s="216">
        <v>46300</v>
      </c>
      <c r="E51" s="62"/>
      <c r="F51" s="62"/>
      <c r="G51" s="214"/>
      <c r="H51" s="216"/>
      <c r="I51" s="151"/>
      <c r="J51" s="62"/>
      <c r="K51" s="62"/>
      <c r="L51" s="62"/>
    </row>
    <row r="52" spans="1:12" ht="71.25" customHeight="1" x14ac:dyDescent="0.25">
      <c r="A52" s="64" t="s">
        <v>186</v>
      </c>
      <c r="B52" s="63" t="s">
        <v>187</v>
      </c>
      <c r="C52" s="214" t="s">
        <v>457</v>
      </c>
      <c r="D52" s="216" t="s">
        <v>457</v>
      </c>
      <c r="E52" s="62"/>
      <c r="F52" s="62"/>
      <c r="G52" s="214"/>
      <c r="H52" s="216"/>
      <c r="I52" s="152"/>
      <c r="J52" s="62"/>
      <c r="K52" s="62"/>
      <c r="L52" s="62"/>
    </row>
    <row r="53" spans="1:12" ht="48" customHeight="1" x14ac:dyDescent="0.25">
      <c r="A53" s="64" t="s">
        <v>184</v>
      </c>
      <c r="B53" s="114" t="s">
        <v>378</v>
      </c>
      <c r="C53" s="216">
        <v>46295</v>
      </c>
      <c r="D53" s="216">
        <v>46325</v>
      </c>
      <c r="E53" s="62"/>
      <c r="F53" s="62"/>
      <c r="G53" s="216"/>
      <c r="H53" s="216"/>
      <c r="I53" s="151"/>
      <c r="J53" s="62"/>
      <c r="K53" s="62"/>
      <c r="L53" s="62"/>
    </row>
    <row r="54" spans="1:12" ht="46.5" customHeight="1" x14ac:dyDescent="0.25">
      <c r="A54" s="64" t="s">
        <v>379</v>
      </c>
      <c r="B54" s="63" t="s">
        <v>185</v>
      </c>
      <c r="C54" s="216">
        <v>46295</v>
      </c>
      <c r="D54" s="216">
        <v>46326</v>
      </c>
      <c r="E54" s="62"/>
      <c r="F54" s="62"/>
      <c r="G54" s="216"/>
      <c r="H54" s="216"/>
      <c r="I54" s="151"/>
      <c r="J54" s="62"/>
      <c r="K54" s="62"/>
      <c r="L54" s="62"/>
    </row>
  </sheetData>
  <mergeCells count="22">
    <mergeCell ref="A21:A23"/>
    <mergeCell ref="B21:B23"/>
    <mergeCell ref="I21:I23"/>
    <mergeCell ref="K21:K23"/>
    <mergeCell ref="L21:L23"/>
    <mergeCell ref="J21:J23"/>
    <mergeCell ref="C21:H21"/>
    <mergeCell ref="C22:D22"/>
    <mergeCell ref="G22:H22"/>
    <mergeCell ref="E22:F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2024-10-06T17:41:30Z</dcterms:modified>
</cp:coreProperties>
</file>