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ПС Пионерская_сметы\ПС Пионерская\"/>
    </mc:Choice>
  </mc:AlternateContent>
  <xr:revisionPtr revIDLastSave="0" documentId="13_ncr:1_{FD64FC73-CC8E-4358-928A-4537150A5DB9}" xr6:coauthVersionLast="47" xr6:coauthVersionMax="47" xr10:uidLastSave="{00000000-0000-0000-0000-000000000000}"/>
  <bookViews>
    <workbookView xWindow="-120" yWindow="-120" windowWidth="29040" windowHeight="15840" tabRatio="823" activeTab="2" xr2:uid="{00000000-000D-0000-FFFF-FFFF00000000}"/>
  </bookViews>
  <sheets>
    <sheet name="Сводка Пионерская_4 кв 2023" sheetId="6" r:id="rId1"/>
    <sheet name="Сводка Пионерская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E23" i="8" l="1"/>
  <c r="E24" i="8" s="1"/>
  <c r="F23" i="8"/>
  <c r="F24" i="8" s="1"/>
  <c r="G23" i="8"/>
  <c r="D23" i="8"/>
  <c r="D24" i="8"/>
  <c r="G24" i="8"/>
  <c r="G22" i="8"/>
  <c r="F22" i="8"/>
  <c r="E22" i="8"/>
  <c r="D22" i="8"/>
  <c r="H22" i="8" s="1"/>
  <c r="G21" i="8"/>
  <c r="D21" i="8"/>
  <c r="H21" i="8" s="1"/>
  <c r="H11" i="8"/>
  <c r="H10" i="8"/>
  <c r="E18" i="6"/>
  <c r="F18" i="6"/>
  <c r="H18" i="6"/>
  <c r="D31" i="6"/>
  <c r="E31" i="6"/>
  <c r="F31" i="6"/>
  <c r="H31" i="6"/>
  <c r="G31" i="6"/>
  <c r="G29" i="7"/>
  <c r="H9" i="8" l="1"/>
  <c r="I9" i="8" s="1"/>
  <c r="H24" i="8"/>
  <c r="I24" i="8" s="1"/>
  <c r="H23" i="8"/>
  <c r="H8" i="8"/>
  <c r="I8" i="8" s="1"/>
  <c r="I11" i="8" s="1"/>
  <c r="D17" i="6"/>
  <c r="E17" i="6"/>
  <c r="F17" i="6"/>
  <c r="G17" i="6"/>
  <c r="D17" i="7"/>
  <c r="E17" i="7"/>
  <c r="F17" i="7"/>
  <c r="G17" i="7"/>
  <c r="G30" i="7" l="1"/>
  <c r="F30" i="7"/>
  <c r="E30" i="7"/>
  <c r="D30" i="7"/>
  <c r="H29" i="7"/>
  <c r="G26" i="7"/>
  <c r="F26" i="7"/>
  <c r="H24" i="7"/>
  <c r="F21" i="7"/>
  <c r="G18" i="7"/>
  <c r="F18" i="7"/>
  <c r="E18" i="7"/>
  <c r="D18" i="7"/>
  <c r="H16" i="7"/>
  <c r="H17" i="7" l="1"/>
  <c r="H18" i="7" s="1"/>
  <c r="H30" i="7"/>
  <c r="F22" i="7"/>
  <c r="F27" i="7" s="1"/>
  <c r="F31" i="7" s="1"/>
  <c r="D20" i="7"/>
  <c r="E20" i="7"/>
  <c r="E21" i="7" s="1"/>
  <c r="E22" i="7" s="1"/>
  <c r="G20" i="7"/>
  <c r="G21" i="7" s="1"/>
  <c r="G22" i="7" s="1"/>
  <c r="G27" i="7" s="1"/>
  <c r="G31" i="7" s="1"/>
  <c r="H29" i="6"/>
  <c r="H24" i="6"/>
  <c r="F26" i="6"/>
  <c r="G26" i="6"/>
  <c r="E25" i="7" l="1"/>
  <c r="E26" i="7" s="1"/>
  <c r="E27" i="7" s="1"/>
  <c r="E31" i="7" s="1"/>
  <c r="D21" i="7"/>
  <c r="D22" i="7" s="1"/>
  <c r="H20" i="7"/>
  <c r="H21" i="7" s="1"/>
  <c r="H22" i="7" s="1"/>
  <c r="G30" i="6"/>
  <c r="F30" i="6"/>
  <c r="D25" i="7" l="1"/>
  <c r="E20" i="6"/>
  <c r="E30" i="6"/>
  <c r="D30" i="6"/>
  <c r="F21" i="6"/>
  <c r="G18" i="6"/>
  <c r="D26" i="7" l="1"/>
  <c r="D27" i="7" s="1"/>
  <c r="D31" i="7" s="1"/>
  <c r="H25" i="7"/>
  <c r="H26" i="7" s="1"/>
  <c r="H27" i="7" s="1"/>
  <c r="H31" i="7" s="1"/>
  <c r="H30" i="6"/>
  <c r="E21" i="6"/>
  <c r="E22" i="6" s="1"/>
  <c r="E25" i="6" s="1"/>
  <c r="E26" i="6" s="1"/>
  <c r="F22" i="6"/>
  <c r="F27" i="6" s="1"/>
  <c r="D18" i="6"/>
  <c r="D20" i="6" s="1"/>
  <c r="G20" i="6"/>
  <c r="G21" i="6" s="1"/>
  <c r="G22" i="6" s="1"/>
  <c r="G27" i="6" s="1"/>
  <c r="G32" i="6" s="1"/>
  <c r="G33" i="6" s="1"/>
  <c r="H16" i="6"/>
  <c r="H17" i="6" s="1"/>
  <c r="F32" i="6" l="1"/>
  <c r="F33" i="6" s="1"/>
  <c r="E27" i="6"/>
  <c r="D21" i="6"/>
  <c r="D22" i="6" s="1"/>
  <c r="D25" i="6" s="1"/>
  <c r="H20" i="6"/>
  <c r="H21" i="6" s="1"/>
  <c r="E32" i="6" l="1"/>
  <c r="E33" i="6" s="1"/>
  <c r="D26" i="6"/>
  <c r="H25" i="6"/>
  <c r="H26" i="6" s="1"/>
  <c r="H22" i="6"/>
  <c r="H27" i="6" l="1"/>
  <c r="H32" i="6" s="1"/>
  <c r="H33" i="6" s="1"/>
  <c r="D27" i="6"/>
  <c r="D32" i="6" l="1"/>
  <c r="D33" i="6" s="1"/>
</calcChain>
</file>

<file path=xl/sharedStrings.xml><?xml version="1.0" encoding="utf-8"?>
<sst xmlns="http://schemas.openxmlformats.org/spreadsheetml/2006/main" count="125" uniqueCount="83">
  <si>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</si>
  <si>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</si>
  <si>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</si>
  <si>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</si>
  <si>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</si>
  <si>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</si>
  <si>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</si>
  <si>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</si>
  <si>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</si>
  <si>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</si>
  <si>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</si>
  <si>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</si>
  <si>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</si>
  <si>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</si>
  <si>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</si>
  <si>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</si>
  <si>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</si>
  <si>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</si>
  <si>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</si>
  <si>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</si>
  <si>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</si>
  <si>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</si>
  <si>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</si>
  <si>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</si>
  <si>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</si>
  <si>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</si>
  <si>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</si>
  <si>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</si>
  <si>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</si>
  <si>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</si>
  <si>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</si>
  <si>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</si>
  <si>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</si>
  <si>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</si>
  <si>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</si>
  <si>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</si>
  <si>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</si>
  <si>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</si>
  <si>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</si>
  <si>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</si>
  <si>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</si>
  <si>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</si>
  <si>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</si>
  <si>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 xml:space="preserve">Разработка проектной и рабочей документации </t>
  </si>
  <si>
    <t>Реконструкция ПС 110 кВ Пионерская</t>
  </si>
  <si>
    <t>Глава 2. Реконструкция ПС 110 кВ Пионерская</t>
  </si>
  <si>
    <t>№ п/п</t>
  </si>
  <si>
    <t>Показатель</t>
  </si>
  <si>
    <t>Формула подсчёта</t>
  </si>
  <si>
    <t>Значение (рублей без НДС)</t>
  </si>
  <si>
    <t>Итого с НДС,  рублей</t>
  </si>
  <si>
    <t>Примечание</t>
  </si>
  <si>
    <t>ПИР</t>
  </si>
  <si>
    <t>СМР</t>
  </si>
  <si>
    <t>Оборуд.</t>
  </si>
  <si>
    <t xml:space="preserve">Прочие </t>
  </si>
  <si>
    <t>Итого без НДС, рублей</t>
  </si>
  <si>
    <t>УСР</t>
  </si>
  <si>
    <t>Сметная стоимость в базовых ценах 2001г</t>
  </si>
  <si>
    <r>
      <t>З</t>
    </r>
    <r>
      <rPr>
        <sz val="9"/>
        <color rgb="FF000000"/>
        <rFont val="Times New Roman"/>
        <family val="1"/>
        <charset val="204"/>
      </rPr>
      <t>2001</t>
    </r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</si>
  <si>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</si>
  <si>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</si>
  <si>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</si>
  <si>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</si>
  <si>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 xml:space="preserve">Индексы-дефляторы по капитальным вложениям по уточненному прогнозу </t>
    </r>
    <r>
      <rPr>
        <u/>
        <sz val="12"/>
        <color rgb="FF000000"/>
        <rFont val="Times New Roman"/>
        <family val="1"/>
        <charset val="204"/>
      </rPr>
      <t>Минэкономразвития от  28.09.2022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</si>
  <si>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</si>
  <si>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</si>
  <si>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</si>
  <si>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</si>
  <si>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</si>
  <si>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</si>
  <si>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</si>
  <si>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</si>
  <si>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2029/2028</t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</si>
  <si>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</si>
  <si>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</si>
  <si>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)/100*(Кдеф2025/2024)/100)</t>
    </r>
  </si>
  <si>
    <t>Сметная стоимость в прогнозных ценах</t>
  </si>
  <si>
    <t>Оценка полной стоимости инвестиционного проекта в прогнозных ценах соответствующих лет, млн. руб.</t>
  </si>
  <si>
    <t>Модернизация устройств релейных защит и автоматики (РЗА) ПС 110 "Пионерская"</t>
  </si>
  <si>
    <t>О 24-02</t>
  </si>
  <si>
    <t>Сметная стоимость в ценах 
4 кв. 2023</t>
  </si>
  <si>
    <r>
      <t>З=</t>
    </r>
    <r>
      <rPr>
        <sz val="9"/>
        <rFont val="Times New Roman"/>
        <family val="1"/>
        <charset val="204"/>
      </rPr>
      <t>Ф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</si>
</sst>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2" xfId="1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0" fillId="0" borderId="5" xfId="2" applyFont="1" applyBorder="1" applyAlignment="1">
      <alignment horizontal="center" vertical="center" wrapText="1"/>
    </xf>
    <xf numFmtId="166" fontId="10" fillId="0" borderId="2" xfId="2" applyNumberFormat="1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10" fillId="4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5" fillId="0" borderId="0" xfId="0" applyFont="1"/>
    <xf numFmtId="0" fontId="16" fillId="0" borderId="2" xfId="0" applyFont="1" applyBorder="1"/>
    <xf numFmtId="0" fontId="17" fillId="0" borderId="2" xfId="0" applyFont="1" applyBorder="1"/>
    <xf numFmtId="0" fontId="17" fillId="0" borderId="3" xfId="0" applyFont="1" applyBorder="1"/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8" xfId="0" applyNumberFormat="1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03E142A5-B49E-4ADA-BCA4-515A67E2C9C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8"/>
  <sheetViews>
    <sheetView zoomScale="75" zoomScaleNormal="75" workbookViewId="0">
      <selection activeCell="C10" sqref="C10:C13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4"/>
      <c r="B1" s="64"/>
      <c r="C1" s="64"/>
      <c r="D1" s="64"/>
      <c r="E1" s="64"/>
      <c r="F1" s="64"/>
      <c r="G1" s="64"/>
      <c r="H1" s="64"/>
    </row>
    <row r="2" spans="1:8" ht="15" customHeight="1" x14ac:dyDescent="0.2">
      <c r="A2" s="32"/>
      <c r="B2" s="65"/>
      <c r="C2" s="66"/>
      <c r="D2" s="65" t="s">
        <v>0</v>
      </c>
      <c r="E2" s="65"/>
      <c r="F2" s="65"/>
      <c r="G2" s="65"/>
      <c r="H2" s="65"/>
    </row>
    <row r="3" spans="1:8" ht="15" customHeight="1" x14ac:dyDescent="0.2">
      <c r="A3" s="32"/>
      <c r="B3" s="67"/>
      <c r="C3" s="68"/>
      <c r="D3" s="69" t="s">
        <v>37</v>
      </c>
      <c r="E3" s="69"/>
      <c r="F3" s="69"/>
      <c r="G3" s="69"/>
      <c r="H3" s="69"/>
    </row>
    <row r="4" spans="1:8" ht="15" customHeight="1" x14ac:dyDescent="0.2">
      <c r="A4" s="32"/>
      <c r="B4" s="67"/>
      <c r="C4" s="68"/>
      <c r="D4" s="70" t="s">
        <v>38</v>
      </c>
      <c r="E4" s="70"/>
      <c r="F4" s="70"/>
      <c r="G4" s="70"/>
      <c r="H4" s="70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4"/>
      <c r="B6" s="74"/>
      <c r="C6" s="75" t="s">
        <v>1</v>
      </c>
      <c r="D6" s="75"/>
      <c r="E6" s="75"/>
      <c r="F6" s="75"/>
      <c r="G6" s="75"/>
      <c r="H6" s="5"/>
    </row>
    <row r="7" spans="1:8" ht="18" customHeight="1" x14ac:dyDescent="0.2">
      <c r="B7" s="76" t="s">
        <v>44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3.5" customHeight="1" x14ac:dyDescent="0.2">
      <c r="A9" s="78" t="s">
        <v>42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1" t="s">
        <v>3</v>
      </c>
      <c r="B10" s="72" t="s">
        <v>4</v>
      </c>
      <c r="C10" s="71" t="s">
        <v>5</v>
      </c>
      <c r="D10" s="73" t="s">
        <v>39</v>
      </c>
      <c r="E10" s="73"/>
      <c r="F10" s="73"/>
      <c r="G10" s="73"/>
      <c r="H10" s="71" t="s">
        <v>40</v>
      </c>
    </row>
    <row r="11" spans="1:8" x14ac:dyDescent="0.2">
      <c r="A11" s="71"/>
      <c r="B11" s="72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2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2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45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0</v>
      </c>
      <c r="E16" s="39">
        <v>2399.1514999999999</v>
      </c>
      <c r="F16" s="39">
        <v>13893.89</v>
      </c>
      <c r="G16" s="39">
        <v>0</v>
      </c>
      <c r="H16" s="40">
        <f>SUM(D16:G16)</f>
        <v>16293.041499999999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0</v>
      </c>
      <c r="E17" s="41">
        <f>SUM(E16:E16)</f>
        <v>2399.1514999999999</v>
      </c>
      <c r="F17" s="41">
        <f>SUM(F16:F16)</f>
        <v>13893.89</v>
      </c>
      <c r="G17" s="42">
        <f>SUM(G16:G16)</f>
        <v>0</v>
      </c>
      <c r="H17" s="40">
        <f>SUM(H16:H16)</f>
        <v>16293.041499999999</v>
      </c>
    </row>
    <row r="18" spans="1:8" ht="16.5" customHeight="1" x14ac:dyDescent="0.2">
      <c r="A18" s="26"/>
      <c r="B18" s="18"/>
      <c r="C18" s="27" t="s">
        <v>10</v>
      </c>
      <c r="D18" s="40">
        <f>D17</f>
        <v>0</v>
      </c>
      <c r="E18" s="40">
        <f>E17</f>
        <v>2399.1514999999999</v>
      </c>
      <c r="F18" s="40">
        <f>F17</f>
        <v>13893.89</v>
      </c>
      <c r="G18" s="40">
        <f>G17</f>
        <v>0</v>
      </c>
      <c r="H18" s="40">
        <f>H17</f>
        <v>16293.041499999999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0</v>
      </c>
      <c r="E20" s="43">
        <f>E18*0.025</f>
        <v>59.978787500000003</v>
      </c>
      <c r="F20" s="43">
        <v>0</v>
      </c>
      <c r="G20" s="43">
        <f>G18*0.025</f>
        <v>0</v>
      </c>
      <c r="H20" s="43">
        <f>SUM(D20:G20)</f>
        <v>59.978787500000003</v>
      </c>
    </row>
    <row r="21" spans="1:8" ht="15.75" customHeight="1" x14ac:dyDescent="0.2">
      <c r="A21" s="24"/>
      <c r="B21" s="8"/>
      <c r="C21" s="15" t="s">
        <v>12</v>
      </c>
      <c r="D21" s="7">
        <f>D20</f>
        <v>0</v>
      </c>
      <c r="E21" s="7">
        <f>E20</f>
        <v>59.978787500000003</v>
      </c>
      <c r="F21" s="7">
        <f>F20</f>
        <v>0</v>
      </c>
      <c r="G21" s="7">
        <f>G20</f>
        <v>0</v>
      </c>
      <c r="H21" s="7">
        <f>H20</f>
        <v>59.978787500000003</v>
      </c>
    </row>
    <row r="22" spans="1:8" ht="15.75" customHeight="1" x14ac:dyDescent="0.2">
      <c r="A22" s="24"/>
      <c r="B22" s="8"/>
      <c r="C22" s="15" t="s">
        <v>13</v>
      </c>
      <c r="D22" s="7">
        <f>D18+D21</f>
        <v>0</v>
      </c>
      <c r="E22" s="7">
        <f>E18+E21</f>
        <v>2459.1302875000001</v>
      </c>
      <c r="F22" s="7">
        <f>F18+F21</f>
        <v>13893.89</v>
      </c>
      <c r="G22" s="7">
        <f>G18+G21</f>
        <v>0</v>
      </c>
      <c r="H22" s="7">
        <f>H18+H21</f>
        <v>16353.0202875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3469.0061999999998</v>
      </c>
      <c r="H24" s="43">
        <f>SUM(D24:G24)</f>
        <v>3469.0061999999998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</v>
      </c>
      <c r="E25" s="43">
        <f>E22*0.00756</f>
        <v>18.591024973500001</v>
      </c>
      <c r="F25" s="43">
        <v>0</v>
      </c>
      <c r="G25" s="43">
        <v>0</v>
      </c>
      <c r="H25" s="7">
        <f>D25+E25</f>
        <v>18.591024973500001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</v>
      </c>
      <c r="E26" s="7">
        <f>SUM(E24:E25)</f>
        <v>18.591024973500001</v>
      </c>
      <c r="F26" s="7">
        <f>SUM(F24:F25)</f>
        <v>0</v>
      </c>
      <c r="G26" s="7">
        <f>SUM(G24:G25)</f>
        <v>3469.0061999999998</v>
      </c>
      <c r="H26" s="7">
        <f>SUM(H24:H25)</f>
        <v>3487.5972249735</v>
      </c>
    </row>
    <row r="27" spans="1:8" ht="16.5" customHeight="1" x14ac:dyDescent="0.2">
      <c r="A27" s="24"/>
      <c r="B27" s="20"/>
      <c r="C27" s="15" t="s">
        <v>17</v>
      </c>
      <c r="D27" s="7">
        <f>D22+D26</f>
        <v>0</v>
      </c>
      <c r="E27" s="7">
        <f>E22+E26</f>
        <v>2477.7213124735003</v>
      </c>
      <c r="F27" s="7">
        <f>F22+F26</f>
        <v>13893.89</v>
      </c>
      <c r="G27" s="7">
        <f>G22+G26</f>
        <v>3469.0061999999998</v>
      </c>
      <c r="H27" s="7">
        <f>H22+H26</f>
        <v>19840.617512473498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21.75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v>2041.2</v>
      </c>
      <c r="H29" s="43">
        <f>SUM(D29:G29)</f>
        <v>2041.2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2041.2</v>
      </c>
      <c r="H30" s="7">
        <f>SUM(D30:G30)</f>
        <v>2041.2</v>
      </c>
    </row>
    <row r="31" spans="1:8" ht="17.25" customHeight="1" x14ac:dyDescent="0.2">
      <c r="A31" s="10"/>
      <c r="B31" s="31"/>
      <c r="C31" s="12" t="s">
        <v>28</v>
      </c>
      <c r="D31" s="44">
        <f>D27+D30</f>
        <v>0</v>
      </c>
      <c r="E31" s="44">
        <f>E27+E30</f>
        <v>2477.7213124735003</v>
      </c>
      <c r="F31" s="44">
        <f>F27+F30</f>
        <v>13893.89</v>
      </c>
      <c r="G31" s="44">
        <f>G27+G30</f>
        <v>5510.2061999999996</v>
      </c>
      <c r="H31" s="44">
        <f>H27+H30</f>
        <v>21881.817512473499</v>
      </c>
    </row>
    <row r="32" spans="1:8" ht="18" customHeight="1" x14ac:dyDescent="0.2">
      <c r="A32" s="10"/>
      <c r="B32" s="11"/>
      <c r="C32" s="12" t="s">
        <v>18</v>
      </c>
      <c r="D32" s="44">
        <f>D31*0.2</f>
        <v>0</v>
      </c>
      <c r="E32" s="44">
        <f>E31*0.2</f>
        <v>495.54426249470009</v>
      </c>
      <c r="F32" s="44">
        <f>F31*0.2</f>
        <v>2778.7780000000002</v>
      </c>
      <c r="G32" s="44">
        <f>G31*0.2</f>
        <v>1102.04124</v>
      </c>
      <c r="H32" s="44">
        <f>H31*0.2</f>
        <v>4376.3635024946998</v>
      </c>
    </row>
    <row r="33" spans="1:9" ht="18" customHeight="1" x14ac:dyDescent="0.2">
      <c r="A33" s="10"/>
      <c r="B33" s="21"/>
      <c r="C33" s="22" t="s">
        <v>19</v>
      </c>
      <c r="D33" s="45">
        <f>D31+D32</f>
        <v>0</v>
      </c>
      <c r="E33" s="45">
        <f>SUM(E31:E32)</f>
        <v>2973.2655749682003</v>
      </c>
      <c r="F33" s="45">
        <f>SUM(F31:F32)</f>
        <v>16672.667999999998</v>
      </c>
      <c r="G33" s="45">
        <f>SUM(G31:G32)</f>
        <v>6612.2474399999992</v>
      </c>
      <c r="H33" s="45">
        <f>SUM(H31:H32)</f>
        <v>26258.181014968199</v>
      </c>
      <c r="I33" s="33"/>
    </row>
    <row r="34" spans="1:9" ht="6" customHeight="1" x14ac:dyDescent="0.2"/>
    <row r="35" spans="1:9" ht="16.5" customHeight="1" x14ac:dyDescent="0.2">
      <c r="B35" s="29" t="s">
        <v>20</v>
      </c>
      <c r="C35" s="30"/>
      <c r="D35" s="30" t="s">
        <v>21</v>
      </c>
      <c r="E35" s="4"/>
    </row>
    <row r="36" spans="1:9" ht="9.75" customHeight="1" x14ac:dyDescent="0.2">
      <c r="B36" s="79"/>
      <c r="C36" s="80"/>
      <c r="D36" s="81" t="s">
        <v>22</v>
      </c>
      <c r="E36" s="82"/>
      <c r="F36" s="82"/>
      <c r="G36" s="82"/>
      <c r="H36" s="82"/>
    </row>
    <row r="37" spans="1:9" ht="9" customHeight="1" x14ac:dyDescent="0.2">
      <c r="B37" s="80"/>
      <c r="C37" s="80"/>
      <c r="D37" s="82"/>
      <c r="E37" s="82"/>
      <c r="F37" s="82"/>
      <c r="G37" s="82"/>
      <c r="H37" s="82"/>
    </row>
    <row r="38" spans="1:9" ht="18" customHeight="1" x14ac:dyDescent="0.2">
      <c r="B38" s="79" t="s">
        <v>23</v>
      </c>
      <c r="C38" s="79"/>
      <c r="D38" s="83" t="s">
        <v>24</v>
      </c>
      <c r="E38" s="83"/>
      <c r="F38" s="83"/>
      <c r="G38" s="83"/>
      <c r="H38" s="83"/>
    </row>
  </sheetData>
  <mergeCells count="26">
    <mergeCell ref="B36:C37"/>
    <mergeCell ref="D36:H37"/>
    <mergeCell ref="B38:C38"/>
    <mergeCell ref="D38:H38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6"/>
  <sheetViews>
    <sheetView zoomScale="75" zoomScaleNormal="75" workbookViewId="0">
      <selection activeCell="G25" sqref="G25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4"/>
      <c r="B1" s="64"/>
      <c r="C1" s="64"/>
      <c r="D1" s="64"/>
      <c r="E1" s="64"/>
      <c r="F1" s="64"/>
      <c r="G1" s="64"/>
      <c r="H1" s="64"/>
    </row>
    <row r="2" spans="1:8" ht="15" customHeight="1" x14ac:dyDescent="0.2">
      <c r="A2" s="32"/>
      <c r="B2" s="65"/>
      <c r="C2" s="66"/>
      <c r="D2" s="65" t="s">
        <v>0</v>
      </c>
      <c r="E2" s="65"/>
      <c r="F2" s="65"/>
      <c r="G2" s="65"/>
      <c r="H2" s="65"/>
    </row>
    <row r="3" spans="1:8" ht="15" customHeight="1" x14ac:dyDescent="0.2">
      <c r="A3" s="32"/>
      <c r="B3" s="67"/>
      <c r="C3" s="68"/>
      <c r="D3" s="69" t="s">
        <v>37</v>
      </c>
      <c r="E3" s="69"/>
      <c r="F3" s="69"/>
      <c r="G3" s="69"/>
      <c r="H3" s="69"/>
    </row>
    <row r="4" spans="1:8" ht="15" customHeight="1" x14ac:dyDescent="0.2">
      <c r="A4" s="32"/>
      <c r="B4" s="67"/>
      <c r="C4" s="68"/>
      <c r="D4" s="70" t="s">
        <v>38</v>
      </c>
      <c r="E4" s="70"/>
      <c r="F4" s="70"/>
      <c r="G4" s="70"/>
      <c r="H4" s="70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4"/>
      <c r="B6" s="74"/>
      <c r="C6" s="75" t="s">
        <v>1</v>
      </c>
      <c r="D6" s="75"/>
      <c r="E6" s="75"/>
      <c r="F6" s="75"/>
      <c r="G6" s="75"/>
      <c r="H6" s="5"/>
    </row>
    <row r="7" spans="1:8" ht="18" customHeight="1" x14ac:dyDescent="0.2">
      <c r="B7" s="76" t="s">
        <v>44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2.75" customHeight="1" x14ac:dyDescent="0.2">
      <c r="A9" s="78" t="s">
        <v>41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1" t="s">
        <v>3</v>
      </c>
      <c r="B10" s="72" t="s">
        <v>4</v>
      </c>
      <c r="C10" s="71" t="s">
        <v>5</v>
      </c>
      <c r="D10" s="73" t="s">
        <v>39</v>
      </c>
      <c r="E10" s="73"/>
      <c r="F10" s="73"/>
      <c r="G10" s="73"/>
      <c r="H10" s="71" t="s">
        <v>40</v>
      </c>
    </row>
    <row r="11" spans="1:8" x14ac:dyDescent="0.2">
      <c r="A11" s="71"/>
      <c r="B11" s="72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2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2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45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0</v>
      </c>
      <c r="E16" s="39">
        <v>80.715029999999999</v>
      </c>
      <c r="F16" s="39">
        <v>2147.4327600000001</v>
      </c>
      <c r="G16" s="39">
        <v>0</v>
      </c>
      <c r="H16" s="40">
        <f>SUM(D16:G16)</f>
        <v>2228.14779</v>
      </c>
    </row>
    <row r="17" spans="1:8" ht="18.75" customHeight="1" x14ac:dyDescent="0.2">
      <c r="A17" s="24"/>
      <c r="B17" s="18"/>
      <c r="C17" s="25" t="s">
        <v>29</v>
      </c>
      <c r="D17" s="41">
        <f>SUM(D16:D16)</f>
        <v>0</v>
      </c>
      <c r="E17" s="41">
        <f>SUM(E16:E16)</f>
        <v>80.715029999999999</v>
      </c>
      <c r="F17" s="41">
        <f>SUM(F16:F16)</f>
        <v>2147.4327600000001</v>
      </c>
      <c r="G17" s="42">
        <f>SUM(G16:G16)</f>
        <v>0</v>
      </c>
      <c r="H17" s="40">
        <f>SUM(H16:H16)</f>
        <v>2228.14779</v>
      </c>
    </row>
    <row r="18" spans="1:8" ht="16.5" customHeight="1" x14ac:dyDescent="0.2">
      <c r="A18" s="26"/>
      <c r="B18" s="18"/>
      <c r="C18" s="27" t="s">
        <v>10</v>
      </c>
      <c r="D18" s="40">
        <f>D17</f>
        <v>0</v>
      </c>
      <c r="E18" s="40">
        <f>E17</f>
        <v>80.715029999999999</v>
      </c>
      <c r="F18" s="40">
        <f>F17</f>
        <v>2147.4327600000001</v>
      </c>
      <c r="G18" s="40">
        <f>G17</f>
        <v>0</v>
      </c>
      <c r="H18" s="40">
        <f>H17</f>
        <v>2228.14779</v>
      </c>
    </row>
    <row r="19" spans="1:8" ht="18.75" customHeight="1" x14ac:dyDescent="0.2">
      <c r="A19" s="24"/>
      <c r="B19" s="13"/>
      <c r="C19" s="14" t="s">
        <v>11</v>
      </c>
      <c r="D19" s="7"/>
      <c r="E19" s="7"/>
      <c r="F19" s="7"/>
      <c r="G19" s="7"/>
      <c r="H19" s="7"/>
    </row>
    <row r="20" spans="1:8" ht="22.5" customHeight="1" x14ac:dyDescent="0.2">
      <c r="A20" s="24">
        <v>2</v>
      </c>
      <c r="B20" s="37" t="s">
        <v>30</v>
      </c>
      <c r="C20" s="17" t="s">
        <v>31</v>
      </c>
      <c r="D20" s="43">
        <f>D18*0.025</f>
        <v>0</v>
      </c>
      <c r="E20" s="43">
        <f>E18*0.025</f>
        <v>2.01787575</v>
      </c>
      <c r="F20" s="43">
        <v>0</v>
      </c>
      <c r="G20" s="43">
        <f>G18*0.025</f>
        <v>0</v>
      </c>
      <c r="H20" s="43">
        <f>SUM(D20:G20)</f>
        <v>2.01787575</v>
      </c>
    </row>
    <row r="21" spans="1:8" ht="15.75" customHeight="1" x14ac:dyDescent="0.2">
      <c r="A21" s="24"/>
      <c r="B21" s="8"/>
      <c r="C21" s="15" t="s">
        <v>12</v>
      </c>
      <c r="D21" s="7">
        <f>D20</f>
        <v>0</v>
      </c>
      <c r="E21" s="7">
        <f>E20</f>
        <v>2.01787575</v>
      </c>
      <c r="F21" s="7">
        <f>F20</f>
        <v>0</v>
      </c>
      <c r="G21" s="7">
        <f>G20</f>
        <v>0</v>
      </c>
      <c r="H21" s="7">
        <f>H20</f>
        <v>2.01787575</v>
      </c>
    </row>
    <row r="22" spans="1:8" ht="15.75" customHeight="1" x14ac:dyDescent="0.2">
      <c r="A22" s="24"/>
      <c r="B22" s="8"/>
      <c r="C22" s="15" t="s">
        <v>13</v>
      </c>
      <c r="D22" s="7">
        <f>D18+D21</f>
        <v>0</v>
      </c>
      <c r="E22" s="7">
        <f>E18+E21</f>
        <v>82.73290575</v>
      </c>
      <c r="F22" s="7">
        <f>F18+F21</f>
        <v>2147.4327600000001</v>
      </c>
      <c r="G22" s="7">
        <f>G18+G21</f>
        <v>0</v>
      </c>
      <c r="H22" s="7">
        <f>H18+H21</f>
        <v>2230.1656657499998</v>
      </c>
    </row>
    <row r="23" spans="1:8" ht="15.75" customHeight="1" x14ac:dyDescent="0.2">
      <c r="A23" s="24"/>
      <c r="B23" s="8"/>
      <c r="C23" s="34" t="s">
        <v>14</v>
      </c>
      <c r="D23" s="43"/>
      <c r="E23" s="43"/>
      <c r="F23" s="43"/>
      <c r="G23" s="43"/>
      <c r="H23" s="43"/>
    </row>
    <row r="24" spans="1:8" ht="15.75" customHeight="1" x14ac:dyDescent="0.2">
      <c r="A24" s="24">
        <v>3</v>
      </c>
      <c r="B24" s="8" t="s">
        <v>35</v>
      </c>
      <c r="C24" s="9" t="s">
        <v>33</v>
      </c>
      <c r="D24" s="43"/>
      <c r="E24" s="43"/>
      <c r="F24" s="43"/>
      <c r="G24" s="43">
        <v>96.84545</v>
      </c>
      <c r="H24" s="43">
        <f>SUM(D24:G24)</f>
        <v>96.84545</v>
      </c>
    </row>
    <row r="25" spans="1:8" ht="24.75" customHeight="1" x14ac:dyDescent="0.2">
      <c r="A25" s="24">
        <v>4</v>
      </c>
      <c r="B25" s="16" t="s">
        <v>32</v>
      </c>
      <c r="C25" s="19" t="s">
        <v>15</v>
      </c>
      <c r="D25" s="43">
        <f>D22*0.00756</f>
        <v>0</v>
      </c>
      <c r="E25" s="43">
        <f>E22*0.00756</f>
        <v>0.62546076747000001</v>
      </c>
      <c r="F25" s="43">
        <v>0</v>
      </c>
      <c r="G25" s="43">
        <v>0</v>
      </c>
      <c r="H25" s="7">
        <f>D25+E25</f>
        <v>0.62546076747000001</v>
      </c>
    </row>
    <row r="26" spans="1:8" ht="16.5" customHeight="1" x14ac:dyDescent="0.2">
      <c r="A26" s="24"/>
      <c r="B26" s="8"/>
      <c r="C26" s="15" t="s">
        <v>16</v>
      </c>
      <c r="D26" s="7">
        <f>SUM(D24:D25)</f>
        <v>0</v>
      </c>
      <c r="E26" s="7">
        <f>SUM(E24:E25)</f>
        <v>0.62546076747000001</v>
      </c>
      <c r="F26" s="7">
        <f>SUM(F24:F25)</f>
        <v>0</v>
      </c>
      <c r="G26" s="7">
        <f>SUM(G24:G25)</f>
        <v>96.84545</v>
      </c>
      <c r="H26" s="7">
        <f>SUM(H24:H25)</f>
        <v>97.470910767470002</v>
      </c>
    </row>
    <row r="27" spans="1:8" ht="16.5" customHeight="1" x14ac:dyDescent="0.2">
      <c r="A27" s="24"/>
      <c r="B27" s="20"/>
      <c r="C27" s="15" t="s">
        <v>17</v>
      </c>
      <c r="D27" s="7">
        <f>D22+D26</f>
        <v>0</v>
      </c>
      <c r="E27" s="7">
        <f>E22+E26</f>
        <v>83.358366517470003</v>
      </c>
      <c r="F27" s="7">
        <f>F22+F26</f>
        <v>2147.4327600000001</v>
      </c>
      <c r="G27" s="7">
        <f>G22+G26</f>
        <v>96.84545</v>
      </c>
      <c r="H27" s="7">
        <f>H22+H26</f>
        <v>2327.6365765174696</v>
      </c>
    </row>
    <row r="28" spans="1:8" ht="16.5" customHeight="1" x14ac:dyDescent="0.2">
      <c r="A28" s="24"/>
      <c r="B28" s="8"/>
      <c r="C28" s="14" t="s">
        <v>25</v>
      </c>
      <c r="D28" s="43"/>
      <c r="E28" s="43"/>
      <c r="F28" s="43"/>
      <c r="G28" s="43"/>
      <c r="H28" s="43"/>
    </row>
    <row r="29" spans="1:8" ht="18" customHeight="1" x14ac:dyDescent="0.2">
      <c r="A29" s="24">
        <v>5</v>
      </c>
      <c r="B29" s="16" t="s">
        <v>26</v>
      </c>
      <c r="C29" s="19" t="s">
        <v>43</v>
      </c>
      <c r="D29" s="43">
        <v>0</v>
      </c>
      <c r="E29" s="43">
        <v>0</v>
      </c>
      <c r="F29" s="43">
        <v>0</v>
      </c>
      <c r="G29" s="43">
        <f>151.2605*2</f>
        <v>302.52100000000002</v>
      </c>
      <c r="H29" s="43">
        <f>SUM(D29:G29)</f>
        <v>302.52100000000002</v>
      </c>
    </row>
    <row r="30" spans="1:8" ht="17.25" customHeight="1" x14ac:dyDescent="0.2">
      <c r="A30" s="24"/>
      <c r="B30" s="8"/>
      <c r="C30" s="15" t="s">
        <v>27</v>
      </c>
      <c r="D30" s="7">
        <f>D29</f>
        <v>0</v>
      </c>
      <c r="E30" s="7">
        <f>E29</f>
        <v>0</v>
      </c>
      <c r="F30" s="7">
        <f>F29</f>
        <v>0</v>
      </c>
      <c r="G30" s="7">
        <f>G29</f>
        <v>302.52100000000002</v>
      </c>
      <c r="H30" s="7">
        <f>SUM(D30:G30)</f>
        <v>302.52100000000002</v>
      </c>
    </row>
    <row r="31" spans="1:8" ht="17.25" customHeight="1" x14ac:dyDescent="0.2">
      <c r="A31" s="10"/>
      <c r="B31" s="31"/>
      <c r="C31" s="12" t="s">
        <v>28</v>
      </c>
      <c r="D31" s="44">
        <f>D27+D30</f>
        <v>0</v>
      </c>
      <c r="E31" s="44">
        <f>E27+E30</f>
        <v>83.358366517470003</v>
      </c>
      <c r="F31" s="44">
        <f>F27+F30</f>
        <v>2147.4327600000001</v>
      </c>
      <c r="G31" s="44">
        <f>G27+G30</f>
        <v>399.36644999999999</v>
      </c>
      <c r="H31" s="44">
        <f>H27+H30</f>
        <v>2630.1575765174698</v>
      </c>
    </row>
    <row r="32" spans="1:8" ht="6" customHeight="1" x14ac:dyDescent="0.2"/>
    <row r="33" spans="2:8" ht="16.5" customHeight="1" x14ac:dyDescent="0.2">
      <c r="B33" s="29" t="s">
        <v>20</v>
      </c>
      <c r="C33" s="30"/>
      <c r="D33" s="30" t="s">
        <v>21</v>
      </c>
      <c r="E33" s="4"/>
    </row>
    <row r="34" spans="2:8" ht="9.75" customHeight="1" x14ac:dyDescent="0.2">
      <c r="B34" s="79"/>
      <c r="C34" s="80"/>
      <c r="D34" s="81" t="s">
        <v>22</v>
      </c>
      <c r="E34" s="82"/>
      <c r="F34" s="82"/>
      <c r="G34" s="82"/>
      <c r="H34" s="82"/>
    </row>
    <row r="35" spans="2:8" ht="9" customHeight="1" x14ac:dyDescent="0.2">
      <c r="B35" s="80"/>
      <c r="C35" s="80"/>
      <c r="D35" s="82"/>
      <c r="E35" s="82"/>
      <c r="F35" s="82"/>
      <c r="G35" s="82"/>
      <c r="H35" s="82"/>
    </row>
    <row r="36" spans="2:8" ht="18" customHeight="1" x14ac:dyDescent="0.2">
      <c r="B36" s="79" t="s">
        <v>23</v>
      </c>
      <c r="C36" s="79"/>
      <c r="D36" s="83" t="s">
        <v>24</v>
      </c>
      <c r="E36" s="83"/>
      <c r="F36" s="83"/>
      <c r="G36" s="83"/>
      <c r="H36" s="83"/>
    </row>
  </sheetData>
  <mergeCells count="26">
    <mergeCell ref="B36:C36"/>
    <mergeCell ref="D36:H36"/>
    <mergeCell ref="A9:H9"/>
    <mergeCell ref="D11:D13"/>
    <mergeCell ref="E11:E13"/>
    <mergeCell ref="F11:F13"/>
    <mergeCell ref="G11:G13"/>
    <mergeCell ref="B15:C15"/>
    <mergeCell ref="B34:C35"/>
    <mergeCell ref="D34:H35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5231F-7FB8-4417-9F80-22B771FCBE86}">
  <dimension ref="A2:J24"/>
  <sheetViews>
    <sheetView tabSelected="1" topLeftCell="A10" workbookViewId="0">
      <selection activeCell="D24" sqref="D24:I24"/>
    </sheetView>
  </sheetViews>
  <sheetFormatPr defaultRowHeight="15" x14ac:dyDescent="0.25"/>
  <cols>
    <col min="1" max="1" width="9.140625" style="60"/>
    <col min="2" max="2" width="34.5703125" style="60" customWidth="1"/>
    <col min="3" max="3" width="14.85546875" style="60" customWidth="1"/>
    <col min="4" max="7" width="12" style="60" customWidth="1"/>
    <col min="8" max="8" width="20.140625" style="60" customWidth="1"/>
    <col min="9" max="9" width="23" style="60" customWidth="1"/>
    <col min="10" max="16384" width="9.140625" style="60"/>
  </cols>
  <sheetData>
    <row r="2" spans="1:10" x14ac:dyDescent="0.25">
      <c r="B2" s="60" t="s">
        <v>79</v>
      </c>
    </row>
    <row r="3" spans="1:10" x14ac:dyDescent="0.25">
      <c r="B3" s="60" t="s">
        <v>80</v>
      </c>
    </row>
    <row r="5" spans="1:10" ht="15.75" x14ac:dyDescent="0.25">
      <c r="A5" s="90" t="s">
        <v>46</v>
      </c>
      <c r="B5" s="90" t="s">
        <v>47</v>
      </c>
      <c r="C5" s="90" t="s">
        <v>48</v>
      </c>
      <c r="D5" s="93" t="s">
        <v>49</v>
      </c>
      <c r="E5" s="94"/>
      <c r="F5" s="94"/>
      <c r="G5" s="94"/>
      <c r="H5" s="95"/>
      <c r="I5" s="96" t="s">
        <v>50</v>
      </c>
      <c r="J5" s="96" t="s">
        <v>51</v>
      </c>
    </row>
    <row r="6" spans="1:10" x14ac:dyDescent="0.25">
      <c r="A6" s="92"/>
      <c r="B6" s="92"/>
      <c r="C6" s="92"/>
      <c r="D6" s="86" t="s">
        <v>52</v>
      </c>
      <c r="E6" s="86" t="s">
        <v>53</v>
      </c>
      <c r="F6" s="88" t="s">
        <v>54</v>
      </c>
      <c r="G6" s="86" t="s">
        <v>55</v>
      </c>
      <c r="H6" s="86" t="s">
        <v>56</v>
      </c>
      <c r="I6" s="96"/>
      <c r="J6" s="96"/>
    </row>
    <row r="7" spans="1:10" x14ac:dyDescent="0.25">
      <c r="A7" s="91"/>
      <c r="B7" s="91"/>
      <c r="C7" s="91"/>
      <c r="D7" s="87"/>
      <c r="E7" s="87"/>
      <c r="F7" s="89"/>
      <c r="G7" s="87"/>
      <c r="H7" s="87"/>
      <c r="I7" s="96"/>
      <c r="J7" s="96"/>
    </row>
    <row r="8" spans="1:10" ht="42" customHeight="1" x14ac:dyDescent="0.25">
      <c r="A8" s="46">
        <v>1</v>
      </c>
      <c r="B8" s="46" t="s">
        <v>81</v>
      </c>
      <c r="C8" s="46" t="s">
        <v>57</v>
      </c>
      <c r="D8" s="49">
        <v>2041.2</v>
      </c>
      <c r="E8" s="49">
        <v>2477.7213124735003</v>
      </c>
      <c r="F8" s="49">
        <v>13893.89</v>
      </c>
      <c r="G8" s="49">
        <v>3469.0061999999998</v>
      </c>
      <c r="H8" s="50">
        <f>SUM(D8:G8)</f>
        <v>21881.817512473499</v>
      </c>
      <c r="I8" s="51">
        <f>ROUND(H8*1.2,8)</f>
        <v>26258.18101497</v>
      </c>
      <c r="J8" s="61"/>
    </row>
    <row r="9" spans="1:10" ht="32.25" customHeight="1" x14ac:dyDescent="0.25">
      <c r="A9" s="46">
        <v>2</v>
      </c>
      <c r="B9" s="48" t="s">
        <v>58</v>
      </c>
      <c r="C9" s="48" t="s">
        <v>59</v>
      </c>
      <c r="D9" s="49">
        <v>302.52100000000002</v>
      </c>
      <c r="E9" s="49">
        <v>83.358366517470003</v>
      </c>
      <c r="F9" s="49">
        <v>2147.4327600000001</v>
      </c>
      <c r="G9" s="49">
        <v>96.845449999999971</v>
      </c>
      <c r="H9" s="50">
        <f>SUM(D9:G9)</f>
        <v>2630.1575765174698</v>
      </c>
      <c r="I9" s="51">
        <f>ROUND(H9*1.2,8)</f>
        <v>3156.1890918200002</v>
      </c>
      <c r="J9" s="62"/>
    </row>
    <row r="10" spans="1:10" ht="15.75" x14ac:dyDescent="0.25">
      <c r="A10" s="90">
        <v>3</v>
      </c>
      <c r="B10" s="90" t="s">
        <v>60</v>
      </c>
      <c r="C10" s="52" t="s">
        <v>61</v>
      </c>
      <c r="D10" s="49">
        <v>0</v>
      </c>
      <c r="E10" s="49">
        <v>0</v>
      </c>
      <c r="F10" s="49">
        <v>0</v>
      </c>
      <c r="G10" s="49">
        <v>0</v>
      </c>
      <c r="H10" s="50">
        <f>SUM(D10:G10)</f>
        <v>0</v>
      </c>
      <c r="I10" s="51">
        <v>0</v>
      </c>
      <c r="J10" s="90" t="s">
        <v>62</v>
      </c>
    </row>
    <row r="11" spans="1:10" ht="15.75" x14ac:dyDescent="0.25">
      <c r="A11" s="91"/>
      <c r="B11" s="91"/>
      <c r="C11" s="52" t="s">
        <v>63</v>
      </c>
      <c r="D11" s="49">
        <v>0</v>
      </c>
      <c r="E11" s="49">
        <v>0</v>
      </c>
      <c r="F11" s="49">
        <v>0</v>
      </c>
      <c r="G11" s="49">
        <v>0</v>
      </c>
      <c r="H11" s="50">
        <f>SUM(D11:G11)</f>
        <v>0</v>
      </c>
      <c r="I11" s="51">
        <f>I8-I10</f>
        <v>26258.18101497</v>
      </c>
      <c r="J11" s="91"/>
    </row>
    <row r="12" spans="1:10" ht="15.75" x14ac:dyDescent="0.25">
      <c r="A12" s="90">
        <v>4</v>
      </c>
      <c r="B12" s="90" t="s">
        <v>64</v>
      </c>
      <c r="C12" s="53" t="s">
        <v>65</v>
      </c>
      <c r="D12" s="54">
        <v>104.93539999999999</v>
      </c>
      <c r="E12" s="54">
        <v>104.93539999999999</v>
      </c>
      <c r="F12" s="54">
        <v>104.93539999999999</v>
      </c>
      <c r="G12" s="54">
        <v>104.93539999999999</v>
      </c>
      <c r="H12" s="55"/>
      <c r="I12" s="55"/>
      <c r="J12" s="62"/>
    </row>
    <row r="13" spans="1:10" ht="15.75" x14ac:dyDescent="0.25">
      <c r="A13" s="92"/>
      <c r="B13" s="92"/>
      <c r="C13" s="53" t="s">
        <v>66</v>
      </c>
      <c r="D13" s="54">
        <v>113.87439215858623</v>
      </c>
      <c r="E13" s="54">
        <v>113.87439215858623</v>
      </c>
      <c r="F13" s="54">
        <v>113.87439215858623</v>
      </c>
      <c r="G13" s="54">
        <v>113.87439215858623</v>
      </c>
      <c r="H13" s="55"/>
      <c r="I13" s="55"/>
      <c r="J13" s="62"/>
    </row>
    <row r="14" spans="1:10" ht="15.75" x14ac:dyDescent="0.25">
      <c r="A14" s="92"/>
      <c r="B14" s="92"/>
      <c r="C14" s="53" t="s">
        <v>67</v>
      </c>
      <c r="D14" s="54">
        <v>105.89170681014039</v>
      </c>
      <c r="E14" s="54">
        <v>105.89170681014039</v>
      </c>
      <c r="F14" s="54">
        <v>105.89170681014039</v>
      </c>
      <c r="G14" s="54">
        <v>105.89170681014039</v>
      </c>
      <c r="H14" s="55"/>
      <c r="I14" s="55"/>
      <c r="J14" s="62"/>
    </row>
    <row r="15" spans="1:10" ht="15.75" x14ac:dyDescent="0.25">
      <c r="A15" s="92"/>
      <c r="B15" s="92"/>
      <c r="C15" s="53" t="s">
        <v>68</v>
      </c>
      <c r="D15" s="54">
        <v>105.30227480021095</v>
      </c>
      <c r="E15" s="54">
        <v>105.30227480021095</v>
      </c>
      <c r="F15" s="54">
        <v>105.30227480021095</v>
      </c>
      <c r="G15" s="54">
        <v>105.30227480021095</v>
      </c>
      <c r="H15" s="55"/>
      <c r="I15" s="55"/>
      <c r="J15" s="62"/>
    </row>
    <row r="16" spans="1:10" ht="15.75" x14ac:dyDescent="0.25">
      <c r="A16" s="92"/>
      <c r="B16" s="92"/>
      <c r="C16" s="53" t="s">
        <v>69</v>
      </c>
      <c r="D16" s="54">
        <v>104.79425908912773</v>
      </c>
      <c r="E16" s="54">
        <v>104.79425908912773</v>
      </c>
      <c r="F16" s="54">
        <v>104.79425908912773</v>
      </c>
      <c r="G16" s="54">
        <v>104.79425908912773</v>
      </c>
      <c r="H16" s="55"/>
      <c r="I16" s="55"/>
      <c r="J16" s="62"/>
    </row>
    <row r="17" spans="1:10" ht="15.75" x14ac:dyDescent="0.25">
      <c r="A17" s="92"/>
      <c r="B17" s="92"/>
      <c r="C17" s="53" t="s">
        <v>70</v>
      </c>
      <c r="D17" s="54">
        <v>104.79425908912773</v>
      </c>
      <c r="E17" s="54">
        <v>104.79425908912773</v>
      </c>
      <c r="F17" s="54">
        <v>104.79425908912773</v>
      </c>
      <c r="G17" s="54">
        <v>104.79425908912773</v>
      </c>
      <c r="H17" s="55"/>
      <c r="I17" s="55"/>
      <c r="J17" s="62"/>
    </row>
    <row r="18" spans="1:10" ht="15.75" x14ac:dyDescent="0.25">
      <c r="A18" s="92"/>
      <c r="B18" s="92"/>
      <c r="C18" s="53" t="s">
        <v>71</v>
      </c>
      <c r="D18" s="54">
        <v>104.79425908912773</v>
      </c>
      <c r="E18" s="54">
        <v>104.79425908912773</v>
      </c>
      <c r="F18" s="54">
        <v>104.79425908912773</v>
      </c>
      <c r="G18" s="54">
        <v>104.79425908912773</v>
      </c>
      <c r="H18" s="55"/>
      <c r="I18" s="55"/>
      <c r="J18" s="62"/>
    </row>
    <row r="19" spans="1:10" ht="15.75" x14ac:dyDescent="0.25">
      <c r="A19" s="92"/>
      <c r="B19" s="92"/>
      <c r="C19" s="53" t="s">
        <v>72</v>
      </c>
      <c r="D19" s="54">
        <v>104.79425908912773</v>
      </c>
      <c r="E19" s="54">
        <v>104.79425908912773</v>
      </c>
      <c r="F19" s="54">
        <v>104.79425908912773</v>
      </c>
      <c r="G19" s="54">
        <v>104.79425908912773</v>
      </c>
      <c r="H19" s="55"/>
      <c r="I19" s="55"/>
      <c r="J19" s="62"/>
    </row>
    <row r="20" spans="1:10" ht="15.75" x14ac:dyDescent="0.25">
      <c r="A20" s="47"/>
      <c r="B20" s="47"/>
      <c r="C20" s="53" t="s">
        <v>73</v>
      </c>
      <c r="D20" s="54">
        <v>104.79425908912773</v>
      </c>
      <c r="E20" s="54">
        <v>104.79425908912773</v>
      </c>
      <c r="F20" s="54">
        <v>104.79425908912773</v>
      </c>
      <c r="G20" s="54">
        <v>104.79425908912773</v>
      </c>
      <c r="H20" s="55"/>
      <c r="I20" s="55"/>
      <c r="J20" s="63"/>
    </row>
    <row r="21" spans="1:10" ht="15.75" x14ac:dyDescent="0.25">
      <c r="A21" s="90">
        <v>5</v>
      </c>
      <c r="B21" s="90" t="s">
        <v>74</v>
      </c>
      <c r="C21" s="52" t="s">
        <v>75</v>
      </c>
      <c r="D21" s="56">
        <f>D10</f>
        <v>0</v>
      </c>
      <c r="E21" s="56"/>
      <c r="F21" s="56"/>
      <c r="G21" s="56">
        <f>G10</f>
        <v>0</v>
      </c>
      <c r="H21" s="50">
        <f>SUM(D21:G21)</f>
        <v>0</v>
      </c>
      <c r="I21" s="51"/>
      <c r="J21" s="90"/>
    </row>
    <row r="22" spans="1:10" ht="63" x14ac:dyDescent="0.25">
      <c r="A22" s="91"/>
      <c r="B22" s="91"/>
      <c r="C22" s="52" t="s">
        <v>76</v>
      </c>
      <c r="D22" s="56">
        <f>ROUND(D11*(100+D15)/200,8)</f>
        <v>0</v>
      </c>
      <c r="E22" s="56">
        <f>ROUND(E11*(100+E15)/200,8)</f>
        <v>0</v>
      </c>
      <c r="F22" s="56">
        <f>ROUND(F11*(100+F15)/200,8)</f>
        <v>0</v>
      </c>
      <c r="G22" s="56">
        <f>ROUND(G11*(100+G15)/200,8)</f>
        <v>0</v>
      </c>
      <c r="H22" s="50">
        <f>SUM(D22:G22)</f>
        <v>0</v>
      </c>
      <c r="I22" s="51"/>
      <c r="J22" s="91"/>
    </row>
    <row r="23" spans="1:10" ht="48.75" customHeight="1" x14ac:dyDescent="0.25">
      <c r="A23" s="46">
        <v>6</v>
      </c>
      <c r="B23" s="46" t="s">
        <v>77</v>
      </c>
      <c r="C23" s="57" t="s">
        <v>82</v>
      </c>
      <c r="D23" s="58">
        <f>D8*D15/100*D16/100</f>
        <v>2252.4792779540885</v>
      </c>
      <c r="E23" s="58">
        <f t="shared" ref="E23:G23" si="0">E8*E15/100*E16/100</f>
        <v>2734.1837707680611</v>
      </c>
      <c r="F23" s="58">
        <f t="shared" si="0"/>
        <v>15332.010246508686</v>
      </c>
      <c r="G23" s="58">
        <f t="shared" si="0"/>
        <v>3828.0739665854671</v>
      </c>
      <c r="H23" s="50">
        <f>SUM(D23:G23)</f>
        <v>24146.747261816305</v>
      </c>
      <c r="I23" s="51">
        <v>28976.096714179999</v>
      </c>
      <c r="J23" s="59"/>
    </row>
    <row r="24" spans="1:10" ht="72" customHeight="1" x14ac:dyDescent="0.25">
      <c r="A24" s="46">
        <v>7</v>
      </c>
      <c r="B24" s="46" t="s">
        <v>78</v>
      </c>
      <c r="C24" s="46"/>
      <c r="D24" s="49">
        <f>ROUND(D23,8)</f>
        <v>2252.4792779499999</v>
      </c>
      <c r="E24" s="49">
        <f t="shared" ref="E24:G24" si="1">ROUND(E23,8)</f>
        <v>2734.1837707700001</v>
      </c>
      <c r="F24" s="49">
        <f t="shared" si="1"/>
        <v>15332.010246510001</v>
      </c>
      <c r="G24" s="49">
        <f t="shared" si="1"/>
        <v>3828.0739665900001</v>
      </c>
      <c r="H24" s="50">
        <f>SUM(D24:G24)</f>
        <v>24146.747261820001</v>
      </c>
      <c r="I24" s="51">
        <f>ROUND(H24*1.2,8)</f>
        <v>28976.096714179999</v>
      </c>
      <c r="J24" s="59"/>
    </row>
  </sheetData>
  <mergeCells count="19">
    <mergeCell ref="J21:J22"/>
    <mergeCell ref="H6:H7"/>
    <mergeCell ref="A10:A11"/>
    <mergeCell ref="B10:B11"/>
    <mergeCell ref="J10:J11"/>
    <mergeCell ref="A12:A19"/>
    <mergeCell ref="B12:B19"/>
    <mergeCell ref="A5:A7"/>
    <mergeCell ref="B5:B7"/>
    <mergeCell ref="C5:C7"/>
    <mergeCell ref="D5:H5"/>
    <mergeCell ref="I5:I7"/>
    <mergeCell ref="J5:J7"/>
    <mergeCell ref="D6:D7"/>
    <mergeCell ref="E6:E7"/>
    <mergeCell ref="F6:F7"/>
    <mergeCell ref="G6:G7"/>
    <mergeCell ref="A21:A22"/>
    <mergeCell ref="B21:B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Пионерская_4 кв 2023</vt:lpstr>
      <vt:lpstr>Сводка Пионерская_базовые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2024-03-25T08:56:03Z</dcterms:modified>
</cp:coreProperties>
</file>