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Пользователь\Desktop\2024_ЗЭК\2024_март\ИПР 2025-2029 для публикации_24.04.2024\I0930_1153926028850_39\Обоснование стоимости\O-24-35_сети\"/>
    </mc:Choice>
  </mc:AlternateContent>
  <xr:revisionPtr revIDLastSave="0" documentId="13_ncr:1_{217F784F-4F63-49C8-86ED-EC208B022A63}" xr6:coauthVersionLast="47" xr6:coauthVersionMax="47" xr10:uidLastSave="{00000000-0000-0000-0000-000000000000}"/>
  <bookViews>
    <workbookView xWindow="-120" yWindow="-120" windowWidth="29040" windowHeight="15840" xr2:uid="{FC4224EB-463A-4A0A-B7A4-6D0069BAC9D0}"/>
  </bookViews>
  <sheets>
    <sheet name="Расчет стоимости" sheetId="1" r:id="rId1"/>
    <sheet name="приложение 1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8" i="1" l="1"/>
  <c r="D56" i="1"/>
  <c r="D28" i="1"/>
  <c r="D55" i="1"/>
  <c r="D19" i="1"/>
  <c r="D21" i="1"/>
  <c r="D18" i="1"/>
  <c r="G54" i="1"/>
  <c r="E53" i="1"/>
  <c r="E52" i="1"/>
  <c r="E51" i="1"/>
  <c r="E50" i="1"/>
  <c r="E49" i="1"/>
  <c r="E48" i="1"/>
  <c r="E47" i="1"/>
  <c r="E45" i="1"/>
  <c r="E44" i="1"/>
  <c r="E43" i="1"/>
  <c r="E42" i="1"/>
  <c r="E41" i="1"/>
  <c r="E40" i="1"/>
  <c r="E39" i="1"/>
  <c r="E38" i="1"/>
  <c r="E37" i="1"/>
  <c r="E36" i="1"/>
  <c r="E31" i="1"/>
  <c r="E30" i="1"/>
  <c r="D46" i="1"/>
  <c r="E46" i="1" s="1"/>
  <c r="D32" i="1"/>
  <c r="E32" i="1" s="1"/>
  <c r="D33" i="1"/>
  <c r="E33" i="1" s="1"/>
  <c r="D34" i="1"/>
  <c r="E34" i="1" s="1"/>
  <c r="D35" i="1"/>
  <c r="E35" i="1" s="1"/>
  <c r="A31" i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E23" i="1"/>
  <c r="D26" i="1"/>
  <c r="E26" i="1" s="1"/>
  <c r="D25" i="1"/>
  <c r="E25" i="1" s="1"/>
  <c r="D24" i="1"/>
  <c r="E24" i="1" s="1"/>
  <c r="E17" i="1"/>
  <c r="E16" i="1"/>
  <c r="E15" i="1"/>
  <c r="E14" i="1"/>
  <c r="E13" i="1"/>
  <c r="F6" i="1"/>
  <c r="G6" i="1"/>
  <c r="G18" i="1" s="1"/>
  <c r="E10" i="1"/>
  <c r="E9" i="1"/>
  <c r="E8" i="1"/>
  <c r="D54" i="1" l="1"/>
  <c r="D57" i="1" s="1"/>
  <c r="D27" i="1"/>
  <c r="E6" i="1"/>
</calcChain>
</file>

<file path=xl/sharedStrings.xml><?xml version="1.0" encoding="utf-8"?>
<sst xmlns="http://schemas.openxmlformats.org/spreadsheetml/2006/main" count="232" uniqueCount="112">
  <si>
    <t>Расчет полной стоимости объекта</t>
  </si>
  <si>
    <t>№п/п</t>
  </si>
  <si>
    <t>Наименование</t>
  </si>
  <si>
    <t>ед. изм.</t>
  </si>
  <si>
    <t>Кол-во</t>
  </si>
  <si>
    <t>Цена за ед.
(млн. руб. без НДС)</t>
  </si>
  <si>
    <t>Стоимость
(млн. руб. без НДС)</t>
  </si>
  <si>
    <t>Стоимость
(млн. руб. с НДС)</t>
  </si>
  <si>
    <t>Документ, обосновывающий стоимость</t>
  </si>
  <si>
    <t>O 24-35</t>
  </si>
  <si>
    <t>Покупка объектов основных средств электросетевого хозяйства</t>
  </si>
  <si>
    <t>объект</t>
  </si>
  <si>
    <t xml:space="preserve"> Распределительная трансформаторная  подстанция  (РТП-1  РД) общей  площадью  48,5 кв.м., с  2-мя трансформаторами  DTTH 1000 кВА, 10/0,4 кВ;</t>
  </si>
  <si>
    <t>Кабельная линия № 63-01 10кВ от ПС О-63 Университетская  до РТП-1, выполненная XRUНАКXS 3(1х500+1х240), протяжённостью 3610м;</t>
  </si>
  <si>
    <t>км</t>
  </si>
  <si>
    <t xml:space="preserve"> Кабельная  линия № б3-14 10 кВ отПС  О-63 Университетская  до РТП-1, выполненная  XRUНАКXS 3(1х500+1х240), протяжённостью  3610 м;</t>
  </si>
  <si>
    <t>Кабельные  линии 0,4 кВ от от РТП-1 РД до абонентов,  общей протяжённостью  900 м, согласно спецификации  (Приложение № 1)</t>
  </si>
  <si>
    <t>1.1.</t>
  </si>
  <si>
    <t>1.2.</t>
  </si>
  <si>
    <t>1.3.</t>
  </si>
  <si>
    <t>1.4.</t>
  </si>
  <si>
    <t>РТП</t>
  </si>
  <si>
    <t>Отдельно  стоящая  комплектная  трансформаторная  подстанция КТП 1010 (GBU-2000)  разрешенной  мощностью  300 кВт с двумя  кабельными  линиями 10 кВ (2КЛ-10 кB), npoтяженностью  720 м, в том числе:</t>
  </si>
  <si>
    <t>Вcтpoeнная в объект - нежилое  здание  кадастровый  номер  39:15:140201:35  по адресу: г. Калининград,  ул. Октябрьская,  д.8 (далее - Объект №1), распределительная трансформаторная  подстанция  РТП-1 РД разрешенной  мощностью  3 000 кВт, напряжением 10/0,4  кВ, с двумя  кабельными  линиями  10 кВ (2КЛ-10 кВ)  протяженностью  3610 м (2 498 м и 1 112 м) каждая,  в том числе:</t>
  </si>
  <si>
    <t>Комплектная  трансформаторная  подстанция  (ТП-1010),  в бетонном  корпусе,  с  2-мя трансформаторами  ТМГ-400 кВА, 10/0,4 кВ</t>
  </si>
  <si>
    <t>КТП</t>
  </si>
  <si>
    <t>2.1.</t>
  </si>
  <si>
    <t>Кабельная  линия  № 1-1010/1  10 кВ от РТП-1 РД до тп-1010, выполненная XRUHAKXS  3(1 х 120), протяжённостью  320 м</t>
  </si>
  <si>
    <t>2.2.</t>
  </si>
  <si>
    <t>Кабельная  линия  № 1-1010/2  10 кВ от РТП-1 РД до тп-1010, выполненная XRUHAKXS  3(1 х 120), протяжённостью  320 м</t>
  </si>
  <si>
    <t>2.3.</t>
  </si>
  <si>
    <t>Кабельная  линия  N9 33-1010/2  10 кВ от РП-ХХХIII  до ТП-1010,  выполненная  NA2XS2Y 3(1 х 120) протяжённостью 720 м</t>
  </si>
  <si>
    <t>Кабельная  линия  N9 33-1010/1  10 кВ от РП-ХХХIII  до ТП-1010,  выполненная  NA2XS2Y 3(1 х 120) протяжённостью 720 м</t>
  </si>
  <si>
    <t>2.4.</t>
  </si>
  <si>
    <t>2.5.</t>
  </si>
  <si>
    <t>Кабельные линии 0,4 кВ от от ТП-1010  до абонентов,  общей  протяжённостью  1 100 м</t>
  </si>
  <si>
    <t>2.6.</t>
  </si>
  <si>
    <t xml:space="preserve">договор купли-продажи сетей электроснабжения от 01.07.2024  с ИП  ЛузинаЛилия Леонидовна </t>
  </si>
  <si>
    <t>АВБбШв-1-4х50</t>
  </si>
  <si>
    <t>Информационный
центр</t>
  </si>
  <si>
    <t>I секции РУ 0,4кВ ТП 1010</t>
  </si>
  <si>
    <t>1 секции ВРУ 0,4кВ</t>
  </si>
  <si>
    <t>2 секции ВРУ 0,4кВ</t>
  </si>
  <si>
    <t>II секции РУ 0,4кВ ТП 1010</t>
  </si>
  <si>
    <t>Маяк</t>
  </si>
  <si>
    <t>АВБбШв-1-4х70</t>
  </si>
  <si>
    <t>Речной вокзал</t>
  </si>
  <si>
    <t>АВБбШв-1-4х120</t>
  </si>
  <si>
    <t>Гостиница</t>
  </si>
  <si>
    <t>2.6.1.</t>
  </si>
  <si>
    <t>2.6.2.</t>
  </si>
  <si>
    <t>2.6.3.</t>
  </si>
  <si>
    <t>2.6.4.</t>
  </si>
  <si>
    <t>2.6.5.</t>
  </si>
  <si>
    <t>2.6.6.</t>
  </si>
  <si>
    <t>2.6.7.</t>
  </si>
  <si>
    <t>2.6.8.</t>
  </si>
  <si>
    <t>Гребной клуб</t>
  </si>
  <si>
    <t>I секции  РУ
0,4 кВ РТП -1 РД</t>
  </si>
  <si>
    <t>1 секции
ВРУ 0,4 кВ</t>
  </si>
  <si>
    <t>ПвБбШв-1 - 2 (4х240)</t>
  </si>
  <si>
    <t>II секции  РУ
0,4 кВ РТП -1 РД</t>
  </si>
  <si>
    <t>2 секции
ВРУ 0,4 кВ</t>
  </si>
  <si>
    <t>Отель  Кайзерхоф</t>
  </si>
  <si>
    <t>Отель Кайзерхоф</t>
  </si>
  <si>
    <t>1.4.1.</t>
  </si>
  <si>
    <t>1.4.2.</t>
  </si>
  <si>
    <t>1.4.3.</t>
  </si>
  <si>
    <t>Кабельные  линии 0,4 кВ от от РТП-1 РД до абонентов,  общей протяжённостью  900 м</t>
  </si>
  <si>
    <t>итого</t>
  </si>
  <si>
    <t>договор купли -продажи №58-2024/ЗЭК от 04.09.2024 СНТ "Ветерок"</t>
  </si>
  <si>
    <t xml:space="preserve">Договор купли-продажи сетей электроснабжения от 01.07.2024  с ИП  ЛузинаЛилия Леонидовна </t>
  </si>
  <si>
    <t>ВЛ-0,4  кВ Л-1 провод  ASXSn 4х70 протяженностью1313 м от ТП-17 15/0,4  кВ</t>
  </si>
  <si>
    <t>ВЛ-0,4  кВ Л-1 провод  ASXSn 4х70, протяженностью 139 м,провод  ASXSn 4х50, протяженностью 142 м, провод  ASXSn 4х35, протяженностью 226 м от ТП-16 15/0,4  кВ</t>
  </si>
  <si>
    <t>ВЛ-0,4 кВ Л-2 кабель АВбБШв  4х70, протяженностью 85 м, провод  ASXSn 4х70, протяженностью 331 м, провод  ASXSn 4х50, протяженностью 143 м от ТП-16 15/0,4  кВ</t>
  </si>
  <si>
    <t>ВЛ-0,4  кВ Л-3 провод  ASXSn 4х120, протяженностью 373 м,провод  ASXSn 4х70, протяженностью 561 м от ТП-16 15/0,4  кВ</t>
  </si>
  <si>
    <t>Договор купли -продажи №58-2024/ЗЭК от 04.09.2024 СНТ "Ветерок"</t>
  </si>
  <si>
    <t>Договор купли -продажи №51-2024/ЗЭК от 14.08.2024 СНТ "Мечта"</t>
  </si>
  <si>
    <t>Мачтовая  трансформаторная  подстанция МТП 06-20 15/0,4  с трансформатором  250кВА</t>
  </si>
  <si>
    <t>Воздушная линия  электропередач  ВЛ 15кВ 15-06 от опоры №85 (марка провода АС 3х35 - протяженность  1060 м, на железобетонных  опорах - 16 штук)</t>
  </si>
  <si>
    <t>Воздушная  линия  электропередач ВЛ 0,4кВ Л-1 (марка провода СИП 4х95 - протяженность  120м; АС 4х25 - протяженность  700 м, на железобетонных  опорах  - 28 штук)</t>
  </si>
  <si>
    <t>Воздушная  линия  электропередач ВЛ 0,4кВ Л-2 (марка  провода СИП 4х95 - протяженность  90м, АС 4х25 - протяженность  700м, на железобетонных  опорах  - 24 шryки)</t>
  </si>
  <si>
    <t>Воздушная  линия  электропередач ВЛ 0,4кВ Л-4 (марка провода СИП 4х95 - протяженность  110 м, АС 4х25 - протяженность  670 м, на железобетонных  опорах  - 28 штук)</t>
  </si>
  <si>
    <t>Комплектная  трансформаторная  подстанция  в бетонном корпусе  КТП 06-19 15/0,4  с трансформатором  400кВА</t>
  </si>
  <si>
    <t>Воздушная линия  электропередач  ВЛ 15 кB 15-06 от опоры № 75 (марка провода АС 3х50 - протяженность  200м, на железобетонных  опорах  - 3 шryки);</t>
  </si>
  <si>
    <t xml:space="preserve"> Воздушная  линия  электропередач ВЛ 0,4кВ Л-1 (марка  провода СИП 4х120 - протяженность 560м)</t>
  </si>
  <si>
    <t>Воздушнzш  линия электропередач ВЛ 0,4кВ Л-2 (марка  провода СИП 4х 120 - протяженность 480м)</t>
  </si>
  <si>
    <t>Воздушная линия электропередач ВЛ 0,4кВ Л-3 (марка  провода СИП 4х120  - протяженность 420м)</t>
  </si>
  <si>
    <t>Воздушная  линия  электропередач  ВЛ 0,4кВ Л-6 (марка провода СИП 4х120 - протяженность  180м)</t>
  </si>
  <si>
    <t>МТП</t>
  </si>
  <si>
    <t>Воздушная  линия электропередач  ВЛ 0,4кВ Л-7 (марка провода СИП  4х120 - протяженность  190м),  совместный  подвес ВЛ 0,4кВ Л-1, ВЛ 0,4кВ Л-2, ВЛ 0,4кВ Л-3, ВЛ 0,4кВ Л-4, ВЛ 0,4кВ Л-5, ВЛ 0,4кВ  Л-б и ВЛ 0,4кВ  Л-7 на железобетонных опорах  - 20 шryк</t>
  </si>
  <si>
    <t>Воздушная  линия  электропередач ВЛ 0,4кВ Л-8 (марка  провода АС 4х35 - протяженность  395м)</t>
  </si>
  <si>
    <t>Воздушная  линия  электропередач ВЛ 0,4кВ Л-3 (марка провода СИП 4х95 - протяженность  30 м, АС 4х25 - протяженность  700 м, на железобетонных  опорах  - 24 шryки)</t>
  </si>
  <si>
    <t>Воздушнаялиния  электропередач  ВЛ 0,4кВ Л-10 (марка провода АС 4х25 - протяженность  600м, на железобетонных опорах  - 20 штук)</t>
  </si>
  <si>
    <t>Воздушная линия электропередач  ВЛ 0,4кВ Л-11  (марка провода  АС 4х25 - протяженность  660м,  на железобетонных опорах  - 22 штуки)</t>
  </si>
  <si>
    <t>Воздушная линия  электропередач  ВЛ 0,4кВ Л-13 (марка провода  АС 4х25 - протяженность  840м, на железобетонных опорах  - 28 штук)</t>
  </si>
  <si>
    <t>Воздушная  линия  электропередач  ВЛ 0,4кВ  Л-14 (марка провода  АС 4х25  - протяженность  870 м, на железобетонных опорах  - 29 штук)</t>
  </si>
  <si>
    <t>Воздушная линия электропередач  ВЛ 0,4кВ Л-15 (марка провода  АС 4х25 - протяженность  1650м, на железобетонных опорах  - 55 штук)</t>
  </si>
  <si>
    <t>Воздушная линия электропередач  ВЛ 0,4кВ Л-16 (марка провода АС 4х25  - протяженность  630м, на железобетонныхопорах  - 21 штука)</t>
  </si>
  <si>
    <t>Воздушная  линия электропередач  ВЛ 0,4кВ Л-17 (марка провода СИП  4х25  - протяженность  210м,  на железобетонных опорах  - б штук)</t>
  </si>
  <si>
    <t xml:space="preserve">Всего </t>
  </si>
  <si>
    <t xml:space="preserve">КЛ 10 кВ </t>
  </si>
  <si>
    <t xml:space="preserve">КЛ 0,4 кВ </t>
  </si>
  <si>
    <t>МВА</t>
  </si>
  <si>
    <t>Трансформаторная мощность  10 кВ</t>
  </si>
  <si>
    <t>ВЛ 15 кВ</t>
  </si>
  <si>
    <t xml:space="preserve">ВЛ 0,4 кВ </t>
  </si>
  <si>
    <t>Трансформаторная мощность  15 кВ</t>
  </si>
  <si>
    <t xml:space="preserve">ВКЛ 0,4 кВ </t>
  </si>
  <si>
    <t>Воздушная  линия  электропередач  ВЛ 0,4кВ Л-9 (марка провода АС 4х35  - протяженность  395м), совместный подвес ВЛ 0,4кВ Л-8 и ВЛ 0,4кВ Л-9 на железобетонных  опорах- 13 штук</t>
  </si>
  <si>
    <t>Воздушная линия электропередач ВЛ 0,4кВ Л-4 (марка  провода СИП 4x120  - протяженность 360м)</t>
  </si>
  <si>
    <t>Воздушная  линия  электропередач ВЛ 0,4кВ Л-5 (марка  провода СИП 4х120  - протяженность 270м)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</si>
</sst>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0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16" fontId="3" fillId="0" borderId="2" xfId="0" applyNumberFormat="1" applyFont="1" applyBorder="1" applyAlignment="1">
      <alignment horizontal="center" vertical="center"/>
    </xf>
    <xf numFmtId="2" fontId="3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2" fontId="3" fillId="0" borderId="0" xfId="0" applyNumberFormat="1" applyFont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7" fillId="0" borderId="0" xfId="0" applyFont="1"/>
    <xf numFmtId="0" fontId="6" fillId="0" borderId="0" xfId="0" applyFont="1"/>
    <xf numFmtId="0" fontId="8" fillId="0" borderId="0" xfId="0" applyFont="1"/>
    <xf numFmtId="0" fontId="7" fillId="2" borderId="2" xfId="0" applyFont="1" applyFill="1" applyBorder="1"/>
    <xf numFmtId="2" fontId="1" fillId="0" borderId="2" xfId="0" applyNumberFormat="1" applyFont="1" applyBorder="1" applyAlignment="1">
      <alignment horizontal="center" vertical="center" wrapText="1"/>
    </xf>
    <xf numFmtId="0" fontId="9" fillId="2" borderId="2" xfId="0" applyFont="1" applyFill="1" applyBorder="1"/>
    <xf numFmtId="164" fontId="9" fillId="2" borderId="2" xfId="0" applyNumberFormat="1" applyFont="1" applyFill="1" applyBorder="1" applyAlignment="1">
      <alignment horizontal="center"/>
    </xf>
    <xf numFmtId="2" fontId="8" fillId="0" borderId="0" xfId="0" applyNumberFormat="1" applyFont="1"/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F996DD-028A-40A9-A815-16EAF9FCA127}">
  <dimension ref="A1:O58"/>
  <sheetViews>
    <sheetView tabSelected="1" zoomScale="80" zoomScaleNormal="80" workbookViewId="0">
      <selection activeCell="D55" sqref="D55"/>
    </sheetView>
  </sheetViews>
  <sheetFormatPr defaultRowHeight="15.75" x14ac:dyDescent="0.25"/>
  <cols>
    <col min="1" max="1" width="9.5703125" style="21" bestFit="1" customWidth="1"/>
    <col min="2" max="2" width="100.7109375" style="21" customWidth="1"/>
    <col min="3" max="3" width="14.140625" style="21" customWidth="1"/>
    <col min="4" max="4" width="11.5703125" style="21" customWidth="1"/>
    <col min="5" max="5" width="17.7109375" style="21" customWidth="1"/>
    <col min="6" max="6" width="19.85546875" style="21" customWidth="1"/>
    <col min="7" max="7" width="16.140625" style="21" customWidth="1"/>
    <col min="8" max="8" width="52.28515625" style="21" customWidth="1"/>
    <col min="9" max="16384" width="9.140625" style="21"/>
  </cols>
  <sheetData>
    <row r="1" spans="1:15" ht="41.25" customHeight="1" x14ac:dyDescent="0.25">
      <c r="A1" s="1" t="s">
        <v>9</v>
      </c>
      <c r="B1" s="35" t="s">
        <v>10</v>
      </c>
      <c r="C1" s="35"/>
      <c r="D1" s="35"/>
      <c r="E1" s="35"/>
      <c r="F1" s="35"/>
      <c r="G1" s="35"/>
      <c r="H1" s="35"/>
    </row>
    <row r="2" spans="1:15" x14ac:dyDescent="0.25">
      <c r="A2" s="22"/>
      <c r="B2" s="22"/>
      <c r="C2" s="22"/>
      <c r="D2" s="22"/>
      <c r="E2" s="22"/>
      <c r="F2" s="22"/>
      <c r="G2" s="22"/>
      <c r="H2" s="22"/>
    </row>
    <row r="3" spans="1:15" ht="33" customHeight="1" x14ac:dyDescent="0.25">
      <c r="A3" s="36" t="s">
        <v>0</v>
      </c>
      <c r="B3" s="36"/>
      <c r="C3" s="36"/>
      <c r="D3" s="36"/>
      <c r="E3" s="36"/>
      <c r="F3" s="36"/>
      <c r="G3" s="36"/>
      <c r="H3" s="36"/>
    </row>
    <row r="4" spans="1:15" ht="61.5" customHeight="1" x14ac:dyDescent="0.25">
      <c r="A4" s="2" t="s">
        <v>1</v>
      </c>
      <c r="B4" s="2" t="s">
        <v>2</v>
      </c>
      <c r="C4" s="2" t="s">
        <v>3</v>
      </c>
      <c r="D4" s="3" t="s">
        <v>4</v>
      </c>
      <c r="E4" s="3" t="s">
        <v>5</v>
      </c>
      <c r="F4" s="3" t="s">
        <v>6</v>
      </c>
      <c r="G4" s="3" t="s">
        <v>7</v>
      </c>
      <c r="H4" s="3" t="s">
        <v>8</v>
      </c>
    </row>
    <row r="5" spans="1:15" ht="61.5" customHeight="1" x14ac:dyDescent="0.25">
      <c r="A5" s="29" t="s">
        <v>71</v>
      </c>
      <c r="B5" s="30"/>
      <c r="C5" s="30"/>
      <c r="D5" s="30"/>
      <c r="E5" s="30"/>
      <c r="F5" s="30"/>
      <c r="G5" s="30"/>
      <c r="H5" s="31"/>
    </row>
    <row r="6" spans="1:15" s="23" customFormat="1" ht="76.5" customHeight="1" x14ac:dyDescent="0.25">
      <c r="A6" s="8">
        <v>1</v>
      </c>
      <c r="B6" s="9" t="s">
        <v>23</v>
      </c>
      <c r="C6" s="8" t="s">
        <v>11</v>
      </c>
      <c r="D6" s="10">
        <v>1</v>
      </c>
      <c r="E6" s="11">
        <f t="shared" ref="E6:F6" si="0">SUM(E7:E10)</f>
        <v>12.712186720095609</v>
      </c>
      <c r="F6" s="11">
        <f t="shared" si="0"/>
        <v>13.999999999999998</v>
      </c>
      <c r="G6" s="11">
        <f>SUM(G7:G10)</f>
        <v>13.999999999999998</v>
      </c>
      <c r="H6" s="3" t="s">
        <v>37</v>
      </c>
      <c r="M6" s="28"/>
      <c r="O6" s="28"/>
    </row>
    <row r="7" spans="1:15" ht="43.5" customHeight="1" x14ac:dyDescent="0.25">
      <c r="A7" s="7" t="s">
        <v>17</v>
      </c>
      <c r="B7" s="4" t="s">
        <v>12</v>
      </c>
      <c r="C7" s="2" t="s">
        <v>21</v>
      </c>
      <c r="D7" s="3">
        <v>1</v>
      </c>
      <c r="E7" s="5">
        <v>12</v>
      </c>
      <c r="F7" s="5">
        <v>12</v>
      </c>
      <c r="G7" s="5">
        <v>12</v>
      </c>
      <c r="H7" s="3" t="s">
        <v>37</v>
      </c>
    </row>
    <row r="8" spans="1:15" ht="43.5" customHeight="1" x14ac:dyDescent="0.25">
      <c r="A8" s="7" t="s">
        <v>18</v>
      </c>
      <c r="B8" s="4" t="s">
        <v>13</v>
      </c>
      <c r="C8" s="2" t="s">
        <v>14</v>
      </c>
      <c r="D8" s="3">
        <v>3.161</v>
      </c>
      <c r="E8" s="5">
        <f>F8/D8</f>
        <v>0.30053780449224926</v>
      </c>
      <c r="F8" s="3">
        <v>0.95</v>
      </c>
      <c r="G8" s="3">
        <v>0.95</v>
      </c>
      <c r="H8" s="3" t="s">
        <v>37</v>
      </c>
    </row>
    <row r="9" spans="1:15" ht="43.5" customHeight="1" x14ac:dyDescent="0.25">
      <c r="A9" s="7" t="s">
        <v>19</v>
      </c>
      <c r="B9" s="4" t="s">
        <v>15</v>
      </c>
      <c r="C9" s="2" t="s">
        <v>14</v>
      </c>
      <c r="D9" s="3">
        <v>3.161</v>
      </c>
      <c r="E9" s="5">
        <f>F9/D9</f>
        <v>0.30053780449224926</v>
      </c>
      <c r="F9" s="3">
        <v>0.95</v>
      </c>
      <c r="G9" s="3">
        <v>0.95</v>
      </c>
      <c r="H9" s="3" t="s">
        <v>37</v>
      </c>
    </row>
    <row r="10" spans="1:15" ht="43.5" customHeight="1" x14ac:dyDescent="0.25">
      <c r="A10" s="7" t="s">
        <v>20</v>
      </c>
      <c r="B10" s="4" t="s">
        <v>16</v>
      </c>
      <c r="C10" s="2" t="s">
        <v>14</v>
      </c>
      <c r="D10" s="3">
        <v>0.9</v>
      </c>
      <c r="E10" s="5">
        <f>F10/D10</f>
        <v>0.11111111111111112</v>
      </c>
      <c r="F10" s="3">
        <v>0.1</v>
      </c>
      <c r="G10" s="3">
        <v>0.1</v>
      </c>
      <c r="H10" s="3" t="s">
        <v>37</v>
      </c>
    </row>
    <row r="11" spans="1:15" s="23" customFormat="1" ht="45.75" customHeight="1" x14ac:dyDescent="0.25">
      <c r="A11" s="8">
        <v>2</v>
      </c>
      <c r="B11" s="9" t="s">
        <v>22</v>
      </c>
      <c r="C11" s="8" t="s">
        <v>11</v>
      </c>
      <c r="D11" s="10">
        <v>1</v>
      </c>
      <c r="E11" s="11">
        <v>6</v>
      </c>
      <c r="F11" s="11">
        <v>6</v>
      </c>
      <c r="G11" s="11">
        <v>6</v>
      </c>
      <c r="H11" s="3" t="s">
        <v>37</v>
      </c>
    </row>
    <row r="12" spans="1:15" ht="43.5" customHeight="1" x14ac:dyDescent="0.25">
      <c r="A12" s="2" t="s">
        <v>26</v>
      </c>
      <c r="B12" s="4" t="s">
        <v>24</v>
      </c>
      <c r="C12" s="2" t="s">
        <v>25</v>
      </c>
      <c r="D12" s="3">
        <v>1</v>
      </c>
      <c r="E12" s="5">
        <v>1</v>
      </c>
      <c r="F12" s="5">
        <v>1</v>
      </c>
      <c r="G12" s="5">
        <v>1</v>
      </c>
      <c r="H12" s="3" t="s">
        <v>37</v>
      </c>
    </row>
    <row r="13" spans="1:15" ht="43.5" customHeight="1" x14ac:dyDescent="0.25">
      <c r="A13" s="6" t="s">
        <v>28</v>
      </c>
      <c r="B13" s="4" t="s">
        <v>27</v>
      </c>
      <c r="C13" s="2" t="s">
        <v>14</v>
      </c>
      <c r="D13" s="3">
        <v>0.32</v>
      </c>
      <c r="E13" s="5">
        <f>F13/D13</f>
        <v>2.96875</v>
      </c>
      <c r="F13" s="3">
        <v>0.95</v>
      </c>
      <c r="G13" s="3">
        <v>0.95</v>
      </c>
      <c r="H13" s="3" t="s">
        <v>37</v>
      </c>
    </row>
    <row r="14" spans="1:15" ht="46.5" customHeight="1" x14ac:dyDescent="0.25">
      <c r="A14" s="2" t="s">
        <v>30</v>
      </c>
      <c r="B14" s="4" t="s">
        <v>29</v>
      </c>
      <c r="C14" s="2" t="s">
        <v>14</v>
      </c>
      <c r="D14" s="3">
        <v>0.32</v>
      </c>
      <c r="E14" s="5">
        <f>F14/D14</f>
        <v>2.96875</v>
      </c>
      <c r="F14" s="3">
        <v>0.95</v>
      </c>
      <c r="G14" s="3">
        <v>0.95</v>
      </c>
      <c r="H14" s="3" t="s">
        <v>37</v>
      </c>
    </row>
    <row r="15" spans="1:15" ht="59.25" customHeight="1" x14ac:dyDescent="0.25">
      <c r="A15" s="2" t="s">
        <v>33</v>
      </c>
      <c r="B15" s="4" t="s">
        <v>32</v>
      </c>
      <c r="C15" s="2" t="s">
        <v>14</v>
      </c>
      <c r="D15" s="3">
        <v>0.72</v>
      </c>
      <c r="E15" s="5">
        <f>F15/D15</f>
        <v>2.0833333333333335</v>
      </c>
      <c r="F15" s="3">
        <v>1.5</v>
      </c>
      <c r="G15" s="3">
        <v>1.5</v>
      </c>
      <c r="H15" s="3" t="s">
        <v>37</v>
      </c>
    </row>
    <row r="16" spans="1:15" ht="49.5" customHeight="1" x14ac:dyDescent="0.25">
      <c r="A16" s="2" t="s">
        <v>34</v>
      </c>
      <c r="B16" s="4" t="s">
        <v>31</v>
      </c>
      <c r="C16" s="2" t="s">
        <v>14</v>
      </c>
      <c r="D16" s="3">
        <v>0.72</v>
      </c>
      <c r="E16" s="5">
        <f>F16/D16</f>
        <v>2.0833333333333335</v>
      </c>
      <c r="F16" s="3">
        <v>1.5</v>
      </c>
      <c r="G16" s="3">
        <v>1.5</v>
      </c>
      <c r="H16" s="3" t="s">
        <v>37</v>
      </c>
    </row>
    <row r="17" spans="1:8" ht="48.75" customHeight="1" x14ac:dyDescent="0.25">
      <c r="A17" s="2" t="s">
        <v>36</v>
      </c>
      <c r="B17" s="4" t="s">
        <v>35</v>
      </c>
      <c r="C17" s="2" t="s">
        <v>14</v>
      </c>
      <c r="D17" s="3">
        <v>1.1000000000000001</v>
      </c>
      <c r="E17" s="5">
        <f>F17/D17</f>
        <v>9.0909090909090912E-2</v>
      </c>
      <c r="F17" s="3">
        <v>0.1</v>
      </c>
      <c r="G17" s="3">
        <v>0.1</v>
      </c>
      <c r="H17" s="3" t="s">
        <v>37</v>
      </c>
    </row>
    <row r="18" spans="1:8" ht="60.75" customHeight="1" x14ac:dyDescent="0.25">
      <c r="A18" s="2"/>
      <c r="B18" s="4" t="s">
        <v>69</v>
      </c>
      <c r="C18" s="2" t="s">
        <v>14</v>
      </c>
      <c r="D18" s="10">
        <f>D8+D9+D10+D13+D14+D15+D16+D17</f>
        <v>10.402000000000001</v>
      </c>
      <c r="E18" s="5"/>
      <c r="F18" s="3"/>
      <c r="G18" s="11">
        <f>G11+G6</f>
        <v>20</v>
      </c>
      <c r="H18" s="10" t="s">
        <v>37</v>
      </c>
    </row>
    <row r="19" spans="1:8" ht="60.75" customHeight="1" x14ac:dyDescent="0.25">
      <c r="A19" s="2"/>
      <c r="B19" s="4" t="s">
        <v>104</v>
      </c>
      <c r="C19" s="2" t="s">
        <v>103</v>
      </c>
      <c r="D19" s="10">
        <f>2+0.8</f>
        <v>2.8</v>
      </c>
      <c r="E19" s="5"/>
      <c r="F19" s="3"/>
      <c r="G19" s="11"/>
      <c r="H19" s="10"/>
    </row>
    <row r="20" spans="1:8" ht="60.75" customHeight="1" x14ac:dyDescent="0.25">
      <c r="A20" s="2"/>
      <c r="B20" s="4" t="s">
        <v>101</v>
      </c>
      <c r="C20" s="2" t="s">
        <v>14</v>
      </c>
      <c r="D20" s="10">
        <v>8.4019999999999992</v>
      </c>
      <c r="E20" s="5"/>
      <c r="F20" s="3"/>
      <c r="G20" s="11"/>
      <c r="H20" s="10"/>
    </row>
    <row r="21" spans="1:8" ht="60.75" customHeight="1" x14ac:dyDescent="0.25">
      <c r="A21" s="2"/>
      <c r="B21" s="4" t="s">
        <v>102</v>
      </c>
      <c r="C21" s="2" t="s">
        <v>14</v>
      </c>
      <c r="D21" s="11">
        <f>D17+D10</f>
        <v>2</v>
      </c>
      <c r="E21" s="5"/>
      <c r="F21" s="3"/>
      <c r="G21" s="11"/>
      <c r="H21" s="10"/>
    </row>
    <row r="22" spans="1:8" ht="56.25" customHeight="1" x14ac:dyDescent="0.25">
      <c r="A22" s="32" t="s">
        <v>76</v>
      </c>
      <c r="B22" s="33"/>
      <c r="C22" s="33"/>
      <c r="D22" s="33"/>
      <c r="E22" s="33"/>
      <c r="F22" s="33"/>
      <c r="G22" s="33"/>
      <c r="H22" s="34"/>
    </row>
    <row r="23" spans="1:8" ht="47.25" customHeight="1" x14ac:dyDescent="0.25">
      <c r="A23" s="2"/>
      <c r="B23" s="4" t="s">
        <v>72</v>
      </c>
      <c r="C23" s="2" t="s">
        <v>14</v>
      </c>
      <c r="D23" s="3">
        <v>1.3129999999999999</v>
      </c>
      <c r="E23" s="5">
        <f>F23/D23</f>
        <v>6.0929169840060931E-3</v>
      </c>
      <c r="F23" s="3">
        <v>8.0000000000000002E-3</v>
      </c>
      <c r="G23" s="3">
        <v>8.0000000000000002E-3</v>
      </c>
      <c r="H23" s="3" t="s">
        <v>70</v>
      </c>
    </row>
    <row r="24" spans="1:8" ht="53.25" customHeight="1" x14ac:dyDescent="0.25">
      <c r="A24" s="2"/>
      <c r="B24" s="4" t="s">
        <v>73</v>
      </c>
      <c r="C24" s="2" t="s">
        <v>14</v>
      </c>
      <c r="D24" s="3">
        <f>0.139+0.142+0.226</f>
        <v>0.50700000000000001</v>
      </c>
      <c r="E24" s="5">
        <f>F24/D24</f>
        <v>5.9171597633136093E-3</v>
      </c>
      <c r="F24" s="3">
        <v>3.0000000000000001E-3</v>
      </c>
      <c r="G24" s="3">
        <v>3.0000000000000001E-3</v>
      </c>
      <c r="H24" s="3" t="s">
        <v>70</v>
      </c>
    </row>
    <row r="25" spans="1:8" ht="55.5" customHeight="1" x14ac:dyDescent="0.25">
      <c r="A25" s="2"/>
      <c r="B25" s="4" t="s">
        <v>74</v>
      </c>
      <c r="C25" s="2" t="s">
        <v>14</v>
      </c>
      <c r="D25" s="3">
        <f>0.085+0.331+0.143</f>
        <v>0.55900000000000005</v>
      </c>
      <c r="E25" s="5">
        <f t="shared" ref="E25:E26" si="1">F25/D25</f>
        <v>6.082289803220035E-3</v>
      </c>
      <c r="F25" s="3">
        <v>3.3999999999999998E-3</v>
      </c>
      <c r="G25" s="3">
        <v>3.3999999999999998E-3</v>
      </c>
      <c r="H25" s="3" t="s">
        <v>70</v>
      </c>
    </row>
    <row r="26" spans="1:8" ht="35.25" customHeight="1" x14ac:dyDescent="0.25">
      <c r="A26" s="4"/>
      <c r="B26" s="4" t="s">
        <v>75</v>
      </c>
      <c r="C26" s="2" t="s">
        <v>14</v>
      </c>
      <c r="D26" s="3">
        <f>0.373+0.571</f>
        <v>0.94399999999999995</v>
      </c>
      <c r="E26" s="5">
        <f t="shared" si="1"/>
        <v>6.3559322033898309E-3</v>
      </c>
      <c r="F26" s="3">
        <v>6.0000000000000001E-3</v>
      </c>
      <c r="G26" s="3">
        <v>6.0000000000000001E-3</v>
      </c>
      <c r="H26" s="3" t="s">
        <v>70</v>
      </c>
    </row>
    <row r="27" spans="1:8" ht="58.5" customHeight="1" x14ac:dyDescent="0.25">
      <c r="A27" s="9"/>
      <c r="B27" s="9" t="s">
        <v>69</v>
      </c>
      <c r="C27" s="2" t="s">
        <v>14</v>
      </c>
      <c r="D27" s="10">
        <f>SUM(D23:D26)</f>
        <v>3.323</v>
      </c>
      <c r="E27" s="9"/>
      <c r="F27" s="10"/>
      <c r="G27" s="10">
        <v>2.0400000000000001E-2</v>
      </c>
      <c r="H27" s="10" t="s">
        <v>70</v>
      </c>
    </row>
    <row r="28" spans="1:8" ht="58.5" customHeight="1" x14ac:dyDescent="0.25">
      <c r="A28" s="9"/>
      <c r="B28" s="9" t="s">
        <v>108</v>
      </c>
      <c r="C28" s="2" t="s">
        <v>14</v>
      </c>
      <c r="D28" s="10">
        <f>D27</f>
        <v>3.323</v>
      </c>
      <c r="E28" s="9"/>
      <c r="F28" s="10"/>
      <c r="G28" s="10"/>
      <c r="H28" s="10"/>
    </row>
    <row r="29" spans="1:8" ht="24" customHeight="1" x14ac:dyDescent="0.25">
      <c r="A29" s="32" t="s">
        <v>77</v>
      </c>
      <c r="B29" s="33"/>
      <c r="C29" s="33"/>
      <c r="D29" s="33"/>
      <c r="E29" s="33"/>
      <c r="F29" s="33"/>
      <c r="G29" s="33"/>
      <c r="H29" s="34"/>
    </row>
    <row r="30" spans="1:8" ht="42" customHeight="1" x14ac:dyDescent="0.25">
      <c r="A30" s="4">
        <v>1</v>
      </c>
      <c r="B30" s="4" t="s">
        <v>78</v>
      </c>
      <c r="C30" s="2" t="s">
        <v>89</v>
      </c>
      <c r="D30" s="3">
        <v>1</v>
      </c>
      <c r="E30" s="5">
        <f t="shared" ref="E30:E53" si="2">F30/D30</f>
        <v>0.37</v>
      </c>
      <c r="F30" s="3">
        <v>0.37</v>
      </c>
      <c r="G30" s="3">
        <v>0.37</v>
      </c>
      <c r="H30" s="3" t="s">
        <v>77</v>
      </c>
    </row>
    <row r="31" spans="1:8" ht="50.25" customHeight="1" x14ac:dyDescent="0.25">
      <c r="A31" s="4">
        <f>A30+1</f>
        <v>2</v>
      </c>
      <c r="B31" s="4" t="s">
        <v>79</v>
      </c>
      <c r="C31" s="2" t="s">
        <v>14</v>
      </c>
      <c r="D31" s="3">
        <v>1.06</v>
      </c>
      <c r="E31" s="5">
        <f t="shared" si="2"/>
        <v>0.36792452830188677</v>
      </c>
      <c r="F31" s="3">
        <v>0.39</v>
      </c>
      <c r="G31" s="3">
        <v>0.39</v>
      </c>
      <c r="H31" s="3" t="s">
        <v>77</v>
      </c>
    </row>
    <row r="32" spans="1:8" ht="64.5" customHeight="1" x14ac:dyDescent="0.25">
      <c r="A32" s="4">
        <f t="shared" ref="A32:A53" si="3">A31+1</f>
        <v>3</v>
      </c>
      <c r="B32" s="4" t="s">
        <v>80</v>
      </c>
      <c r="C32" s="2" t="s">
        <v>14</v>
      </c>
      <c r="D32" s="3">
        <f>0.12+0.7</f>
        <v>0.82</v>
      </c>
      <c r="E32" s="5">
        <f t="shared" si="2"/>
        <v>0.47560975609756101</v>
      </c>
      <c r="F32" s="3">
        <v>0.39</v>
      </c>
      <c r="G32" s="3">
        <v>0.39</v>
      </c>
      <c r="H32" s="3" t="s">
        <v>77</v>
      </c>
    </row>
    <row r="33" spans="1:8" ht="53.25" customHeight="1" x14ac:dyDescent="0.25">
      <c r="A33" s="4">
        <f t="shared" si="3"/>
        <v>4</v>
      </c>
      <c r="B33" s="4" t="s">
        <v>81</v>
      </c>
      <c r="C33" s="2" t="s">
        <v>14</v>
      </c>
      <c r="D33" s="3">
        <f>0.09+0.7</f>
        <v>0.78999999999999992</v>
      </c>
      <c r="E33" s="5">
        <f t="shared" si="2"/>
        <v>0.45569620253164561</v>
      </c>
      <c r="F33" s="3">
        <v>0.36</v>
      </c>
      <c r="G33" s="3">
        <v>0.36</v>
      </c>
      <c r="H33" s="3" t="s">
        <v>77</v>
      </c>
    </row>
    <row r="34" spans="1:8" ht="57.75" customHeight="1" x14ac:dyDescent="0.25">
      <c r="A34" s="4">
        <f t="shared" si="3"/>
        <v>5</v>
      </c>
      <c r="B34" s="4" t="s">
        <v>92</v>
      </c>
      <c r="C34" s="2" t="s">
        <v>14</v>
      </c>
      <c r="D34" s="3">
        <f>0.03+0.7</f>
        <v>0.73</v>
      </c>
      <c r="E34" s="5">
        <f t="shared" si="2"/>
        <v>0.49315068493150682</v>
      </c>
      <c r="F34" s="3">
        <v>0.36</v>
      </c>
      <c r="G34" s="3">
        <v>0.36</v>
      </c>
      <c r="H34" s="3" t="s">
        <v>77</v>
      </c>
    </row>
    <row r="35" spans="1:8" ht="54" customHeight="1" x14ac:dyDescent="0.25">
      <c r="A35" s="4">
        <f t="shared" si="3"/>
        <v>6</v>
      </c>
      <c r="B35" s="4" t="s">
        <v>82</v>
      </c>
      <c r="C35" s="2" t="s">
        <v>14</v>
      </c>
      <c r="D35" s="3">
        <f>0.11+0.67</f>
        <v>0.78</v>
      </c>
      <c r="E35" s="5">
        <f t="shared" si="2"/>
        <v>0.47435897435897434</v>
      </c>
      <c r="F35" s="3">
        <v>0.37</v>
      </c>
      <c r="G35" s="3">
        <v>0.37</v>
      </c>
      <c r="H35" s="3" t="s">
        <v>77</v>
      </c>
    </row>
    <row r="36" spans="1:8" ht="34.5" customHeight="1" x14ac:dyDescent="0.25">
      <c r="A36" s="4">
        <f t="shared" si="3"/>
        <v>7</v>
      </c>
      <c r="B36" s="4" t="s">
        <v>83</v>
      </c>
      <c r="C36" s="2" t="s">
        <v>25</v>
      </c>
      <c r="D36" s="3">
        <v>1</v>
      </c>
      <c r="E36" s="5">
        <f t="shared" si="2"/>
        <v>0.44</v>
      </c>
      <c r="F36" s="3">
        <v>0.44</v>
      </c>
      <c r="G36" s="3">
        <v>0.44</v>
      </c>
      <c r="H36" s="3" t="s">
        <v>77</v>
      </c>
    </row>
    <row r="37" spans="1:8" ht="52.5" customHeight="1" x14ac:dyDescent="0.25">
      <c r="A37" s="4">
        <f t="shared" si="3"/>
        <v>8</v>
      </c>
      <c r="B37" s="4" t="s">
        <v>84</v>
      </c>
      <c r="C37" s="2" t="s">
        <v>14</v>
      </c>
      <c r="D37" s="3">
        <v>0.2</v>
      </c>
      <c r="E37" s="5">
        <f t="shared" si="2"/>
        <v>0.39999999999999997</v>
      </c>
      <c r="F37" s="3">
        <v>0.08</v>
      </c>
      <c r="G37" s="3">
        <v>0.08</v>
      </c>
      <c r="H37" s="3" t="s">
        <v>77</v>
      </c>
    </row>
    <row r="38" spans="1:8" ht="45" customHeight="1" x14ac:dyDescent="0.25">
      <c r="A38" s="4">
        <f t="shared" si="3"/>
        <v>9</v>
      </c>
      <c r="B38" s="4" t="s">
        <v>85</v>
      </c>
      <c r="C38" s="2" t="s">
        <v>14</v>
      </c>
      <c r="D38" s="3">
        <v>0.56000000000000005</v>
      </c>
      <c r="E38" s="5">
        <f t="shared" si="2"/>
        <v>0.125</v>
      </c>
      <c r="F38" s="3">
        <v>7.0000000000000007E-2</v>
      </c>
      <c r="G38" s="3">
        <v>7.0000000000000007E-2</v>
      </c>
      <c r="H38" s="3" t="s">
        <v>77</v>
      </c>
    </row>
    <row r="39" spans="1:8" ht="48.75" customHeight="1" x14ac:dyDescent="0.25">
      <c r="A39" s="4">
        <f t="shared" si="3"/>
        <v>10</v>
      </c>
      <c r="B39" s="4" t="s">
        <v>86</v>
      </c>
      <c r="C39" s="2" t="s">
        <v>14</v>
      </c>
      <c r="D39" s="3">
        <v>0.48</v>
      </c>
      <c r="E39" s="5">
        <f t="shared" si="2"/>
        <v>0.125</v>
      </c>
      <c r="F39" s="3">
        <v>0.06</v>
      </c>
      <c r="G39" s="3">
        <v>0.06</v>
      </c>
      <c r="H39" s="3" t="s">
        <v>77</v>
      </c>
    </row>
    <row r="40" spans="1:8" ht="47.25" customHeight="1" x14ac:dyDescent="0.25">
      <c r="A40" s="4">
        <f t="shared" si="3"/>
        <v>11</v>
      </c>
      <c r="B40" s="4" t="s">
        <v>87</v>
      </c>
      <c r="C40" s="2" t="s">
        <v>14</v>
      </c>
      <c r="D40" s="3">
        <v>0.42</v>
      </c>
      <c r="E40" s="5">
        <f t="shared" si="2"/>
        <v>0.11904761904761905</v>
      </c>
      <c r="F40" s="3">
        <v>0.05</v>
      </c>
      <c r="G40" s="3">
        <v>0.05</v>
      </c>
      <c r="H40" s="3" t="s">
        <v>77</v>
      </c>
    </row>
    <row r="41" spans="1:8" ht="49.5" customHeight="1" x14ac:dyDescent="0.25">
      <c r="A41" s="4">
        <f t="shared" si="3"/>
        <v>12</v>
      </c>
      <c r="B41" s="4" t="s">
        <v>110</v>
      </c>
      <c r="C41" s="2" t="s">
        <v>14</v>
      </c>
      <c r="D41" s="3">
        <v>0.36</v>
      </c>
      <c r="E41" s="5">
        <f t="shared" si="2"/>
        <v>0.1388888888888889</v>
      </c>
      <c r="F41" s="3">
        <v>0.05</v>
      </c>
      <c r="G41" s="3">
        <v>0.05</v>
      </c>
      <c r="H41" s="3" t="s">
        <v>77</v>
      </c>
    </row>
    <row r="42" spans="1:8" ht="49.5" customHeight="1" x14ac:dyDescent="0.25">
      <c r="A42" s="4">
        <f t="shared" si="3"/>
        <v>13</v>
      </c>
      <c r="B42" s="4" t="s">
        <v>111</v>
      </c>
      <c r="C42" s="2" t="s">
        <v>14</v>
      </c>
      <c r="D42" s="3">
        <v>0.27</v>
      </c>
      <c r="E42" s="5">
        <f t="shared" si="2"/>
        <v>0.1111111111111111</v>
      </c>
      <c r="F42" s="3">
        <v>0.03</v>
      </c>
      <c r="G42" s="3">
        <v>0.03</v>
      </c>
      <c r="H42" s="3" t="s">
        <v>77</v>
      </c>
    </row>
    <row r="43" spans="1:8" ht="51" customHeight="1" x14ac:dyDescent="0.25">
      <c r="A43" s="4">
        <f t="shared" si="3"/>
        <v>14</v>
      </c>
      <c r="B43" s="4" t="s">
        <v>88</v>
      </c>
      <c r="C43" s="2" t="s">
        <v>14</v>
      </c>
      <c r="D43" s="3">
        <v>0.18</v>
      </c>
      <c r="E43" s="5">
        <f t="shared" si="2"/>
        <v>0.11111111111111112</v>
      </c>
      <c r="F43" s="3">
        <v>0.02</v>
      </c>
      <c r="G43" s="3">
        <v>0.02</v>
      </c>
      <c r="H43" s="3" t="s">
        <v>77</v>
      </c>
    </row>
    <row r="44" spans="1:8" ht="84" customHeight="1" x14ac:dyDescent="0.25">
      <c r="A44" s="4">
        <f t="shared" si="3"/>
        <v>15</v>
      </c>
      <c r="B44" s="4" t="s">
        <v>90</v>
      </c>
      <c r="C44" s="2" t="s">
        <v>14</v>
      </c>
      <c r="D44" s="3">
        <v>0.19</v>
      </c>
      <c r="E44" s="5">
        <f t="shared" si="2"/>
        <v>0.94736842105263153</v>
      </c>
      <c r="F44" s="3">
        <v>0.18</v>
      </c>
      <c r="G44" s="3">
        <v>0.18</v>
      </c>
      <c r="H44" s="3" t="s">
        <v>77</v>
      </c>
    </row>
    <row r="45" spans="1:8" ht="51" customHeight="1" x14ac:dyDescent="0.25">
      <c r="A45" s="4">
        <f t="shared" si="3"/>
        <v>16</v>
      </c>
      <c r="B45" s="4" t="s">
        <v>91</v>
      </c>
      <c r="C45" s="2" t="s">
        <v>14</v>
      </c>
      <c r="D45" s="3">
        <v>0.39500000000000002</v>
      </c>
      <c r="E45" s="5">
        <f t="shared" si="2"/>
        <v>0.30379746835443033</v>
      </c>
      <c r="F45" s="3">
        <v>0.12</v>
      </c>
      <c r="G45" s="3">
        <v>0.12</v>
      </c>
      <c r="H45" s="3" t="s">
        <v>77</v>
      </c>
    </row>
    <row r="46" spans="1:8" ht="57.75" customHeight="1" x14ac:dyDescent="0.25">
      <c r="A46" s="4">
        <f t="shared" si="3"/>
        <v>17</v>
      </c>
      <c r="B46" s="4" t="s">
        <v>109</v>
      </c>
      <c r="C46" s="2" t="s">
        <v>14</v>
      </c>
      <c r="D46" s="3">
        <f>0.395</f>
        <v>0.39500000000000002</v>
      </c>
      <c r="E46" s="5">
        <f t="shared" si="2"/>
        <v>0.58227848101265822</v>
      </c>
      <c r="F46" s="3">
        <v>0.23</v>
      </c>
      <c r="G46" s="3">
        <v>0.23</v>
      </c>
      <c r="H46" s="3" t="s">
        <v>77</v>
      </c>
    </row>
    <row r="47" spans="1:8" ht="51" customHeight="1" x14ac:dyDescent="0.25">
      <c r="A47" s="4">
        <f t="shared" si="3"/>
        <v>18</v>
      </c>
      <c r="B47" s="4" t="s">
        <v>93</v>
      </c>
      <c r="C47" s="2" t="s">
        <v>14</v>
      </c>
      <c r="D47" s="3">
        <v>0.6</v>
      </c>
      <c r="E47" s="5">
        <f t="shared" si="2"/>
        <v>0.5</v>
      </c>
      <c r="F47" s="3">
        <v>0.3</v>
      </c>
      <c r="G47" s="3">
        <v>0.3</v>
      </c>
      <c r="H47" s="3" t="s">
        <v>77</v>
      </c>
    </row>
    <row r="48" spans="1:8" ht="51" customHeight="1" x14ac:dyDescent="0.25">
      <c r="A48" s="4">
        <f t="shared" si="3"/>
        <v>19</v>
      </c>
      <c r="B48" s="4" t="s">
        <v>94</v>
      </c>
      <c r="C48" s="2" t="s">
        <v>14</v>
      </c>
      <c r="D48" s="3">
        <v>0.66</v>
      </c>
      <c r="E48" s="5">
        <f t="shared" si="2"/>
        <v>0.5</v>
      </c>
      <c r="F48" s="3">
        <v>0.33</v>
      </c>
      <c r="G48" s="3">
        <v>0.33</v>
      </c>
      <c r="H48" s="3" t="s">
        <v>77</v>
      </c>
    </row>
    <row r="49" spans="1:8" ht="61.5" customHeight="1" x14ac:dyDescent="0.25">
      <c r="A49" s="4">
        <f t="shared" si="3"/>
        <v>20</v>
      </c>
      <c r="B49" s="4" t="s">
        <v>95</v>
      </c>
      <c r="C49" s="2" t="s">
        <v>14</v>
      </c>
      <c r="D49" s="3">
        <v>0.84</v>
      </c>
      <c r="E49" s="5">
        <f t="shared" si="2"/>
        <v>0.5</v>
      </c>
      <c r="F49" s="3">
        <v>0.42</v>
      </c>
      <c r="G49" s="3">
        <v>0.42</v>
      </c>
      <c r="H49" s="3" t="s">
        <v>77</v>
      </c>
    </row>
    <row r="50" spans="1:8" ht="72" customHeight="1" x14ac:dyDescent="0.25">
      <c r="A50" s="4">
        <f t="shared" si="3"/>
        <v>21</v>
      </c>
      <c r="B50" s="4" t="s">
        <v>96</v>
      </c>
      <c r="C50" s="2" t="s">
        <v>14</v>
      </c>
      <c r="D50" s="3">
        <v>0.87</v>
      </c>
      <c r="E50" s="5">
        <f t="shared" si="2"/>
        <v>0.4942528735632184</v>
      </c>
      <c r="F50" s="3">
        <v>0.43</v>
      </c>
      <c r="G50" s="3">
        <v>0.43</v>
      </c>
      <c r="H50" s="3" t="s">
        <v>77</v>
      </c>
    </row>
    <row r="51" spans="1:8" ht="72" customHeight="1" x14ac:dyDescent="0.25">
      <c r="A51" s="4">
        <f t="shared" si="3"/>
        <v>22</v>
      </c>
      <c r="B51" s="4" t="s">
        <v>97</v>
      </c>
      <c r="C51" s="2" t="s">
        <v>14</v>
      </c>
      <c r="D51" s="3">
        <v>1.65</v>
      </c>
      <c r="E51" s="5">
        <f t="shared" si="2"/>
        <v>0.49696969696969695</v>
      </c>
      <c r="F51" s="3">
        <v>0.82</v>
      </c>
      <c r="G51" s="3">
        <v>0.82</v>
      </c>
      <c r="H51" s="3" t="s">
        <v>77</v>
      </c>
    </row>
    <row r="52" spans="1:8" ht="72" customHeight="1" x14ac:dyDescent="0.25">
      <c r="A52" s="4">
        <f t="shared" si="3"/>
        <v>23</v>
      </c>
      <c r="B52" s="4" t="s">
        <v>98</v>
      </c>
      <c r="C52" s="2" t="s">
        <v>14</v>
      </c>
      <c r="D52" s="3">
        <v>0.63</v>
      </c>
      <c r="E52" s="5">
        <f t="shared" si="2"/>
        <v>0.49206349206349204</v>
      </c>
      <c r="F52" s="3">
        <v>0.31</v>
      </c>
      <c r="G52" s="3">
        <v>0.31</v>
      </c>
      <c r="H52" s="3" t="s">
        <v>77</v>
      </c>
    </row>
    <row r="53" spans="1:8" ht="72" customHeight="1" x14ac:dyDescent="0.25">
      <c r="A53" s="4">
        <f t="shared" si="3"/>
        <v>24</v>
      </c>
      <c r="B53" s="4" t="s">
        <v>99</v>
      </c>
      <c r="C53" s="2" t="s">
        <v>14</v>
      </c>
      <c r="D53" s="3">
        <v>0.21</v>
      </c>
      <c r="E53" s="5">
        <f t="shared" si="2"/>
        <v>0.33333333333333337</v>
      </c>
      <c r="F53" s="3">
        <v>7.0000000000000007E-2</v>
      </c>
      <c r="G53" s="3">
        <v>7.0000000000000007E-2</v>
      </c>
      <c r="H53" s="3" t="s">
        <v>77</v>
      </c>
    </row>
    <row r="54" spans="1:8" ht="54" customHeight="1" x14ac:dyDescent="0.25">
      <c r="A54" s="18"/>
      <c r="B54" s="19" t="s">
        <v>69</v>
      </c>
      <c r="C54" s="2" t="s">
        <v>14</v>
      </c>
      <c r="D54" s="25">
        <f>SUM(D31,D32,D33,D34,D35,D37,D38,D39,D40,D41,D42,D43,D44,D45,D46,D47,D48,D49,D50,D51,D52,D53)</f>
        <v>13.090000000000002</v>
      </c>
      <c r="E54" s="20"/>
      <c r="F54" s="20"/>
      <c r="G54" s="20">
        <f>SUM(G30:G53)</f>
        <v>6.2499999999999991</v>
      </c>
      <c r="H54" s="3" t="s">
        <v>77</v>
      </c>
    </row>
    <row r="55" spans="1:8" ht="42" customHeight="1" x14ac:dyDescent="0.25">
      <c r="A55" s="18"/>
      <c r="B55" s="19" t="s">
        <v>107</v>
      </c>
      <c r="C55" s="2" t="s">
        <v>103</v>
      </c>
      <c r="D55" s="25">
        <f>0.4+0.25</f>
        <v>0.65</v>
      </c>
      <c r="E55" s="20"/>
      <c r="F55" s="20"/>
      <c r="G55" s="20"/>
      <c r="H55" s="3"/>
    </row>
    <row r="56" spans="1:8" ht="54" customHeight="1" x14ac:dyDescent="0.25">
      <c r="A56" s="18"/>
      <c r="B56" s="19" t="s">
        <v>105</v>
      </c>
      <c r="C56" s="2" t="s">
        <v>14</v>
      </c>
      <c r="D56" s="25">
        <f>D37+D31</f>
        <v>1.26</v>
      </c>
      <c r="E56" s="20"/>
      <c r="F56" s="20"/>
      <c r="G56" s="20"/>
      <c r="H56" s="3"/>
    </row>
    <row r="57" spans="1:8" ht="54" customHeight="1" x14ac:dyDescent="0.25">
      <c r="A57" s="18"/>
      <c r="B57" s="19" t="s">
        <v>106</v>
      </c>
      <c r="C57" s="2" t="s">
        <v>14</v>
      </c>
      <c r="D57" s="25">
        <f>D54-D56</f>
        <v>11.830000000000002</v>
      </c>
      <c r="E57" s="20"/>
      <c r="F57" s="20"/>
      <c r="G57" s="20"/>
      <c r="H57" s="3"/>
    </row>
    <row r="58" spans="1:8" ht="36" customHeight="1" x14ac:dyDescent="0.3">
      <c r="A58" s="24"/>
      <c r="B58" s="26" t="s">
        <v>100</v>
      </c>
      <c r="C58" s="24"/>
      <c r="D58" s="24"/>
      <c r="E58" s="24"/>
      <c r="F58" s="24"/>
      <c r="G58" s="27">
        <f>G54+G18+G27</f>
        <v>26.270399999999999</v>
      </c>
      <c r="H58" s="24"/>
    </row>
  </sheetData>
  <mergeCells count="5">
    <mergeCell ref="A5:H5"/>
    <mergeCell ref="A22:H22"/>
    <mergeCell ref="B1:H1"/>
    <mergeCell ref="A3:H3"/>
    <mergeCell ref="A29:H2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6E9FBD-05E5-4939-9860-2BD7411DF9F5}">
  <dimension ref="A1:F15"/>
  <sheetViews>
    <sheetView workbookViewId="0">
      <selection activeCell="C12" sqref="C12"/>
    </sheetView>
  </sheetViews>
  <sheetFormatPr defaultRowHeight="15" x14ac:dyDescent="0.25"/>
  <cols>
    <col min="1" max="1" width="10.140625" bestFit="1" customWidth="1"/>
    <col min="2" max="2" width="23.140625" customWidth="1"/>
    <col min="3" max="3" width="26.42578125" customWidth="1"/>
    <col min="4" max="4" width="24.42578125" customWidth="1"/>
    <col min="6" max="6" width="24.85546875" customWidth="1"/>
  </cols>
  <sheetData>
    <row r="1" spans="1:6" ht="39" customHeight="1" x14ac:dyDescent="0.25">
      <c r="A1" s="13" t="s">
        <v>20</v>
      </c>
      <c r="B1" s="37" t="s">
        <v>68</v>
      </c>
      <c r="C1" s="37"/>
      <c r="D1" s="37"/>
      <c r="E1" s="37"/>
      <c r="F1" s="37"/>
    </row>
    <row r="2" spans="1:6" ht="30" x14ac:dyDescent="0.25">
      <c r="A2" s="7" t="s">
        <v>65</v>
      </c>
      <c r="B2" s="12" t="s">
        <v>57</v>
      </c>
      <c r="C2" s="12" t="s">
        <v>58</v>
      </c>
      <c r="D2" s="12" t="s">
        <v>59</v>
      </c>
      <c r="E2" s="13">
        <v>300</v>
      </c>
      <c r="F2" s="12" t="s">
        <v>60</v>
      </c>
    </row>
    <row r="3" spans="1:6" ht="30" x14ac:dyDescent="0.25">
      <c r="A3" s="7" t="s">
        <v>66</v>
      </c>
      <c r="B3" s="12" t="s">
        <v>57</v>
      </c>
      <c r="C3" s="12" t="s">
        <v>61</v>
      </c>
      <c r="D3" s="12" t="s">
        <v>62</v>
      </c>
      <c r="E3" s="13">
        <v>300</v>
      </c>
      <c r="F3" s="12" t="s">
        <v>60</v>
      </c>
    </row>
    <row r="4" spans="1:6" ht="30" x14ac:dyDescent="0.25">
      <c r="A4" s="7" t="s">
        <v>67</v>
      </c>
      <c r="B4" s="12" t="s">
        <v>63</v>
      </c>
      <c r="C4" s="12" t="s">
        <v>58</v>
      </c>
      <c r="D4" s="12" t="s">
        <v>59</v>
      </c>
      <c r="E4" s="13">
        <v>150</v>
      </c>
      <c r="F4" s="12" t="s">
        <v>60</v>
      </c>
    </row>
    <row r="5" spans="1:6" ht="30" x14ac:dyDescent="0.25">
      <c r="A5" s="7" t="s">
        <v>67</v>
      </c>
      <c r="B5" s="12" t="s">
        <v>64</v>
      </c>
      <c r="C5" s="12" t="s">
        <v>61</v>
      </c>
      <c r="D5" s="12" t="s">
        <v>62</v>
      </c>
      <c r="E5" s="13">
        <v>150</v>
      </c>
      <c r="F5" s="12" t="s">
        <v>60</v>
      </c>
    </row>
    <row r="6" spans="1:6" ht="15.75" x14ac:dyDescent="0.25">
      <c r="A6" s="15"/>
      <c r="B6" s="16"/>
      <c r="C6" s="16"/>
      <c r="D6" s="16"/>
      <c r="E6" s="17"/>
      <c r="F6" s="16"/>
    </row>
    <row r="7" spans="1:6" ht="28.5" customHeight="1" x14ac:dyDescent="0.25">
      <c r="A7" s="14" t="s">
        <v>36</v>
      </c>
      <c r="B7" s="37" t="s">
        <v>35</v>
      </c>
      <c r="C7" s="37"/>
      <c r="D7" s="37"/>
      <c r="E7" s="37"/>
      <c r="F7" s="37"/>
    </row>
    <row r="8" spans="1:6" ht="30" x14ac:dyDescent="0.25">
      <c r="A8" s="13" t="s">
        <v>49</v>
      </c>
      <c r="B8" s="12" t="s">
        <v>39</v>
      </c>
      <c r="C8" s="12" t="s">
        <v>40</v>
      </c>
      <c r="D8" s="12" t="s">
        <v>41</v>
      </c>
      <c r="E8" s="13">
        <v>170</v>
      </c>
      <c r="F8" s="12" t="s">
        <v>38</v>
      </c>
    </row>
    <row r="9" spans="1:6" ht="30" x14ac:dyDescent="0.25">
      <c r="A9" s="13" t="s">
        <v>50</v>
      </c>
      <c r="B9" s="12" t="s">
        <v>39</v>
      </c>
      <c r="C9" s="12" t="s">
        <v>43</v>
      </c>
      <c r="D9" s="12" t="s">
        <v>42</v>
      </c>
      <c r="E9" s="13">
        <v>170</v>
      </c>
      <c r="F9" s="12" t="s">
        <v>38</v>
      </c>
    </row>
    <row r="10" spans="1:6" x14ac:dyDescent="0.25">
      <c r="A10" s="13" t="s">
        <v>51</v>
      </c>
      <c r="B10" s="12" t="s">
        <v>44</v>
      </c>
      <c r="C10" s="12" t="s">
        <v>40</v>
      </c>
      <c r="D10" s="12" t="s">
        <v>41</v>
      </c>
      <c r="E10" s="13">
        <v>160</v>
      </c>
      <c r="F10" s="12" t="s">
        <v>38</v>
      </c>
    </row>
    <row r="11" spans="1:6" ht="30" x14ac:dyDescent="0.25">
      <c r="A11" s="13" t="s">
        <v>52</v>
      </c>
      <c r="B11" s="12" t="s">
        <v>44</v>
      </c>
      <c r="C11" s="12" t="s">
        <v>43</v>
      </c>
      <c r="D11" s="12" t="s">
        <v>42</v>
      </c>
      <c r="E11" s="13">
        <v>160</v>
      </c>
      <c r="F11" s="12" t="s">
        <v>38</v>
      </c>
    </row>
    <row r="12" spans="1:6" ht="30" x14ac:dyDescent="0.25">
      <c r="A12" s="13" t="s">
        <v>53</v>
      </c>
      <c r="B12" s="12" t="s">
        <v>46</v>
      </c>
      <c r="C12" s="12" t="s">
        <v>40</v>
      </c>
      <c r="D12" s="12" t="s">
        <v>41</v>
      </c>
      <c r="E12" s="13">
        <v>110</v>
      </c>
      <c r="F12" s="12" t="s">
        <v>45</v>
      </c>
    </row>
    <row r="13" spans="1:6" ht="30" x14ac:dyDescent="0.25">
      <c r="A13" s="13" t="s">
        <v>54</v>
      </c>
      <c r="B13" s="12" t="s">
        <v>46</v>
      </c>
      <c r="C13" s="12" t="s">
        <v>43</v>
      </c>
      <c r="D13" s="12" t="s">
        <v>42</v>
      </c>
      <c r="E13" s="13">
        <v>110</v>
      </c>
      <c r="F13" s="12" t="s">
        <v>45</v>
      </c>
    </row>
    <row r="14" spans="1:6" ht="30" x14ac:dyDescent="0.25">
      <c r="A14" s="13" t="s">
        <v>55</v>
      </c>
      <c r="B14" s="12" t="s">
        <v>48</v>
      </c>
      <c r="C14" s="12" t="s">
        <v>40</v>
      </c>
      <c r="D14" s="12" t="s">
        <v>41</v>
      </c>
      <c r="E14" s="13">
        <v>110</v>
      </c>
      <c r="F14" s="12" t="s">
        <v>47</v>
      </c>
    </row>
    <row r="15" spans="1:6" ht="30" x14ac:dyDescent="0.25">
      <c r="A15" s="13" t="s">
        <v>56</v>
      </c>
      <c r="B15" s="12" t="s">
        <v>48</v>
      </c>
      <c r="C15" s="12" t="s">
        <v>43</v>
      </c>
      <c r="D15" s="12" t="s">
        <v>42</v>
      </c>
      <c r="E15" s="13">
        <v>110</v>
      </c>
      <c r="F15" s="12" t="s">
        <v>47</v>
      </c>
    </row>
  </sheetData>
  <mergeCells count="2">
    <mergeCell ref="B7:F7"/>
    <mergeCell ref="B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Расчет стоимости</vt:lpstr>
      <vt:lpstr>приложение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sergenhappy@mail.ru</dc:creator>
  <cp:lastModifiedBy>sergenhappy@mail.ru</cp:lastModifiedBy>
  <dcterms:created xsi:type="dcterms:W3CDTF">2024-09-17T09:41:09Z</dcterms:created>
  <dcterms:modified xsi:type="dcterms:W3CDTF">2024-09-18T10:26:15Z</dcterms:modified>
</cp:coreProperties>
</file>