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3_сметы\ТП-3\"/>
    </mc:Choice>
  </mc:AlternateContent>
  <xr:revisionPtr revIDLastSave="0" documentId="13_ncr:1_{7A44AD8C-D955-4D6C-AEAA-918D106A4725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3_4 квартал 2023" sheetId="6" r:id="rId1"/>
    <sheet name="Сводка ТП-3_базовые цены" sheetId="7" r:id="rId2"/>
    <sheet name="в прогнозных ценах" sheetId="8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G24" i="8" l="1"/>
  <c r="D24" i="8"/>
  <c r="E24" i="8"/>
  <c r="F24" i="8"/>
  <c r="D25" i="8"/>
  <c r="G23" i="8"/>
  <c r="F23" i="8"/>
  <c r="E23" i="8"/>
  <c r="D23" i="8"/>
  <c r="H23" i="8" s="1"/>
  <c r="G22" i="8"/>
  <c r="D22" i="8"/>
  <c r="H12" i="8"/>
  <c r="H11" i="8"/>
  <c r="G10" i="8"/>
  <c r="F10" i="8"/>
  <c r="E10" i="8"/>
  <c r="D10" i="8"/>
  <c r="H10" i="8" s="1"/>
  <c r="I10" i="8" s="1"/>
  <c r="G9" i="8"/>
  <c r="F9" i="8"/>
  <c r="E9" i="8"/>
  <c r="D9" i="8"/>
  <c r="H9" i="8" s="1"/>
  <c r="I9" i="8" s="1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D26" i="8" l="1"/>
  <c r="E25" i="8"/>
  <c r="E26" i="8" s="1"/>
  <c r="F25" i="8"/>
  <c r="F26" i="8" s="1"/>
  <c r="G25" i="8"/>
  <c r="G26" i="8" s="1"/>
  <c r="H22" i="8"/>
  <c r="I23" i="8" s="1"/>
  <c r="I25" i="8" s="1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H25" i="8" l="1"/>
  <c r="H26" i="8"/>
  <c r="I26" i="8" s="1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<sst xmlns="http://schemas.openxmlformats.org/spreadsheetml/2006/main" count="124" uniqueCount="81">
  <si>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</si>
  <si>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</si>
  <si>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</si>
  <si>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</si>
  <si>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</si>
  <si>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</si>
  <si>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</si>
  <si>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</si>
  <si>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</si>
  <si>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</si>
  <si>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</si>
  <si>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</si>
  <si>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</si>
  <si>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</si>
  <si>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</si>
  <si>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</si>
  <si>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</si>
  <si>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</si>
  <si>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</si>
  <si>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</si>
  <si>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</si>
  <si>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</si>
  <si>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</si>
  <si>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</si>
  <si>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</si>
  <si>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</si>
  <si>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</si>
  <si>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</si>
  <si>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</si>
  <si>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</si>
  <si>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</si>
  <si>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</si>
  <si>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</si>
  <si>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</si>
  <si>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</si>
  <si>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</si>
  <si>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</si>
  <si>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</si>
  <si>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</si>
  <si>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</si>
  <si>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</si>
  <si>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</si>
  <si>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</si>
  <si>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</si>
  <si>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</si>
  <si>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15/0,4 кВ (ТП-3) по адресу: г. Калининград, ул Заводская, д 11. ЗУ 39:15:151314:37</t>
  </si>
  <si>
    <t>Глава 2. Реконструкция ТП-3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</si>
  <si>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</si>
  <si>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</si>
  <si>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</si>
  <si>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</si>
  <si>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</si>
  <si>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</si>
  <si>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</si>
  <si>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</si>
  <si>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</si>
  <si>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</si>
  <si>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</si>
  <si>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</si>
  <si>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</si>
  <si>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</si>
  <si>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</si>
  <si>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</si>
  <si>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</si>
  <si>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</si>
  <si>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</si>
  <si>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</si>
  <si>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</si>
  <si>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</si>
  <si>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</si>
  <si>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</si>
  <si>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</si>
  <si>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</si>
  <si>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</si>
  <si>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</si>
  <si>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</si>
  <si>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</si>
  <si>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</si>
  <si>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</si>
  <si>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</t>
    </r>
    <r>
      <rPr>
        <sz val="9"/>
        <rFont val="Times New Roman"/>
        <family val="1"/>
        <charset val="204"/>
      </rPr>
      <t>Ф2029</t>
    </r>
  </si>
  <si>
    <t>Ф2029=Ф2023*((Кдеф2024/2023)/100*(Кдеф2025/2024)/100*(Кдеф2026/2025)/100))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</si>
</sst>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5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/>
    <xf numFmtId="0" fontId="10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3" fillId="0" borderId="2" xfId="0" applyFont="1" applyBorder="1"/>
    <xf numFmtId="0" fontId="15" fillId="0" borderId="2" xfId="0" applyFont="1" applyBorder="1"/>
    <xf numFmtId="0" fontId="16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166" fontId="12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5" fillId="0" borderId="3" xfId="0" applyFont="1" applyBorder="1"/>
    <xf numFmtId="4" fontId="12" fillId="0" borderId="2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8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AD889A54-599A-491A-A7B5-130A18958229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4_&#1047;&#1069;&#1050;\14-03-2024_13-59-40\&#1058;&#1055;-1_&#1089;&#1084;&#1077;&#1090;&#1099;\&#1058;&#1055;-1\&#1057;&#1074;&#1086;&#1076;&#1085;&#1099;&#1081;%20&#1088;&#1072;&#1089;&#1095;&#1077;&#1090;%20&#1058;&#1055;-1_&#1074;%20&#1076;&#1074;&#1091;&#1093;%20&#1091;&#1088;&#1086;&#1074;&#1085;&#1103;&#1093;%20&#1094;&#1077;&#1085;.xlsx" TargetMode="External"/><Relationship Id="rId1" Type="http://schemas.openxmlformats.org/officeDocument/2006/relationships/externalLinkPath" Target="/Users/&#1055;&#1086;&#1083;&#1100;&#1079;&#1086;&#1074;&#1072;&#1090;&#1077;&#1083;&#1100;/Desktop/2024_&#1047;&#1069;&#1050;/14-03-2024_13-59-40/&#1058;&#1055;-1_&#1089;&#1084;&#1077;&#1090;&#1099;/&#1058;&#1055;-1/&#1057;&#1074;&#1086;&#1076;&#1085;&#1099;&#1081;%20&#1088;&#1072;&#1089;&#1095;&#1077;&#1090;%20&#1058;&#1055;-1_&#1074;%20&#1076;&#1074;&#1091;&#1093;%20&#1091;&#1088;&#1086;&#1074;&#1085;&#1103;&#1093;%20&#1094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ТП-1_4 квартал 2023"/>
      <sheetName val="Сводка ТП-1_базовые цены"/>
      <sheetName val="в прогнозных ценах"/>
    </sheetNames>
    <sheetDataSet>
      <sheetData sheetId="0">
        <row r="29">
          <cell r="G29">
            <v>344.03519</v>
          </cell>
        </row>
        <row r="30">
          <cell r="G30">
            <v>344.03519</v>
          </cell>
        </row>
        <row r="31">
          <cell r="D31">
            <v>1654.9104793225802</v>
          </cell>
          <cell r="E31">
            <v>649.37191622</v>
          </cell>
          <cell r="F31">
            <v>9633.3333399999992</v>
          </cell>
          <cell r="G31">
            <v>900.18381999999997</v>
          </cell>
        </row>
      </sheetData>
      <sheetData sheetId="1">
        <row r="29">
          <cell r="G29">
            <v>50.988570000000003</v>
          </cell>
        </row>
        <row r="30">
          <cell r="G30">
            <v>50.988570000000003</v>
          </cell>
        </row>
        <row r="31">
          <cell r="D31">
            <v>91.111616032580002</v>
          </cell>
          <cell r="E31">
            <v>22.95588280706</v>
          </cell>
          <cell r="F31">
            <v>1488.9232300000001</v>
          </cell>
          <cell r="G31">
            <v>66.514769999999999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D31" sqref="D30:G31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3.5" customHeight="1" x14ac:dyDescent="0.2">
      <c r="A9" s="80" t="s">
        <v>42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9633.3333399999992</v>
      </c>
      <c r="G16" s="39">
        <v>0</v>
      </c>
      <c r="H16" s="40">
        <f>SUM(D16:G16)</f>
        <v>11864.545759999999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9633.3333399999992</v>
      </c>
      <c r="G17" s="42">
        <f>SUM(G16:G16)</f>
        <v>0</v>
      </c>
      <c r="H17" s="40">
        <f>SUM(H16:H16)</f>
        <v>11864.545759999999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9633.3333399999992</v>
      </c>
      <c r="G18" s="40">
        <f>G17</f>
        <v>0</v>
      </c>
      <c r="H18" s="40">
        <f>H17</f>
        <v>11864.545759999999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9633.3333399999992</v>
      </c>
      <c r="G22" s="7">
        <f>G18+G21</f>
        <v>0</v>
      </c>
      <c r="H22" s="7">
        <f>H18+H21</f>
        <v>11920.326070499999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556.14863000000003</v>
      </c>
      <c r="H24" s="43">
        <f>SUM(D24:G24)</f>
        <v>556.14863000000003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556.14863000000003</v>
      </c>
      <c r="H26" s="7">
        <f>SUM(H24:H25)</f>
        <v>573.43829504258008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9633.3333399999992</v>
      </c>
      <c r="G27" s="7">
        <f>G22+G26</f>
        <v>556.14863000000003</v>
      </c>
      <c r="H27" s="7">
        <f>H22+H26</f>
        <v>12493.76436554258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9633.3333399999992</v>
      </c>
      <c r="G31" s="44">
        <f>G27+G30</f>
        <v>900.18381999999997</v>
      </c>
      <c r="H31" s="44">
        <f>H27+H30</f>
        <v>12837.79955554258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1926.6666679999998</v>
      </c>
      <c r="G32" s="44">
        <f>G31*0.2</f>
        <v>180.03676400000001</v>
      </c>
      <c r="H32" s="44">
        <f>H31*0.2</f>
        <v>2567.5599111085162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11560.000007999999</v>
      </c>
      <c r="G33" s="45">
        <f>SUM(G31:G32)</f>
        <v>1080.2205839999999</v>
      </c>
      <c r="H33" s="45">
        <f>SUM(H31:H32)</f>
        <v>15405.359466651096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81"/>
      <c r="C36" s="82"/>
      <c r="D36" s="83" t="s">
        <v>22</v>
      </c>
      <c r="E36" s="84"/>
      <c r="F36" s="84"/>
      <c r="G36" s="84"/>
      <c r="H36" s="84"/>
    </row>
    <row r="37" spans="1:9" ht="9" customHeight="1" x14ac:dyDescent="0.2">
      <c r="B37" s="82"/>
      <c r="C37" s="82"/>
      <c r="D37" s="84"/>
      <c r="E37" s="84"/>
      <c r="F37" s="84"/>
      <c r="G37" s="84"/>
      <c r="H37" s="84"/>
    </row>
    <row r="38" spans="1:9" ht="18" customHeight="1" x14ac:dyDescent="0.2">
      <c r="B38" s="81" t="s">
        <v>23</v>
      </c>
      <c r="C38" s="81"/>
      <c r="D38" s="85" t="s">
        <v>24</v>
      </c>
      <c r="E38" s="85"/>
      <c r="F38" s="85"/>
      <c r="G38" s="85"/>
      <c r="H38" s="85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9" sqref="G29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2.75" customHeight="1" x14ac:dyDescent="0.2">
      <c r="A9" s="80" t="s">
        <v>41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1488.9232300000001</v>
      </c>
      <c r="G16" s="39">
        <v>0</v>
      </c>
      <c r="H16" s="40">
        <f>SUM(D16:G16)</f>
        <v>1599.3735900000001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1488.9232300000001</v>
      </c>
      <c r="G17" s="42">
        <f>SUM(G16:G16)</f>
        <v>0</v>
      </c>
      <c r="H17" s="40">
        <f>SUM(H16:H16)</f>
        <v>1599.3735900000001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1488.9232300000001</v>
      </c>
      <c r="G18" s="40">
        <f>G17</f>
        <v>0</v>
      </c>
      <c r="H18" s="40">
        <f>H17</f>
        <v>1599.3735900000001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1488.9232300000001</v>
      </c>
      <c r="G22" s="7">
        <f>G18+G21</f>
        <v>0</v>
      </c>
      <c r="H22" s="7">
        <f>H18+H21</f>
        <v>1602.1348490000003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15.526199999999999</v>
      </c>
      <c r="H24" s="43">
        <f>SUM(D24:G24)</f>
        <v>15.526199999999999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15.526199999999999</v>
      </c>
      <c r="H26" s="7">
        <f>SUM(H24:H25)</f>
        <v>16.382079839639999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1488.9232300000001</v>
      </c>
      <c r="G27" s="7">
        <f>G22+G26</f>
        <v>15.526199999999999</v>
      </c>
      <c r="H27" s="7">
        <f>H22+H26</f>
        <v>1618.5169288396403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1488.9232300000001</v>
      </c>
      <c r="G31" s="44">
        <f>G27+G30</f>
        <v>66.514769999999999</v>
      </c>
      <c r="H31" s="44">
        <f>H27+H30</f>
        <v>1669.5054988396403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81"/>
      <c r="C34" s="82"/>
      <c r="D34" s="83" t="s">
        <v>22</v>
      </c>
      <c r="E34" s="84"/>
      <c r="F34" s="84"/>
      <c r="G34" s="84"/>
      <c r="H34" s="84"/>
    </row>
    <row r="35" spans="2:8" ht="9" customHeight="1" x14ac:dyDescent="0.2">
      <c r="B35" s="82"/>
      <c r="C35" s="82"/>
      <c r="D35" s="84"/>
      <c r="E35" s="84"/>
      <c r="F35" s="84"/>
      <c r="G35" s="84"/>
      <c r="H35" s="84"/>
    </row>
    <row r="36" spans="2:8" ht="18" customHeight="1" x14ac:dyDescent="0.2">
      <c r="B36" s="81" t="s">
        <v>23</v>
      </c>
      <c r="C36" s="81"/>
      <c r="D36" s="85" t="s">
        <v>24</v>
      </c>
      <c r="E36" s="85"/>
      <c r="F36" s="85"/>
      <c r="G36" s="85"/>
      <c r="H36" s="85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2404E-FD9D-43D9-BF2E-9EDCFC7BB746}">
  <dimension ref="A6:K26"/>
  <sheetViews>
    <sheetView tabSelected="1" topLeftCell="A10" workbookViewId="0">
      <selection activeCell="D26" sqref="D26:I26"/>
    </sheetView>
  </sheetViews>
  <sheetFormatPr defaultRowHeight="15" x14ac:dyDescent="0.25"/>
  <cols>
    <col min="2" max="2" width="50.5703125" customWidth="1"/>
    <col min="3" max="3" width="30.28515625" customWidth="1"/>
    <col min="4" max="7" width="17.140625" customWidth="1"/>
    <col min="8" max="9" width="13.7109375" customWidth="1"/>
  </cols>
  <sheetData>
    <row r="6" spans="1:11" ht="15.75" x14ac:dyDescent="0.25">
      <c r="A6" s="93" t="s">
        <v>47</v>
      </c>
      <c r="B6" s="93" t="s">
        <v>48</v>
      </c>
      <c r="C6" s="93" t="s">
        <v>49</v>
      </c>
      <c r="D6" s="96" t="s">
        <v>50</v>
      </c>
      <c r="E6" s="97"/>
      <c r="F6" s="97"/>
      <c r="G6" s="97"/>
      <c r="H6" s="98"/>
      <c r="I6" s="99" t="s">
        <v>51</v>
      </c>
      <c r="J6" s="99" t="s">
        <v>52</v>
      </c>
      <c r="K6" s="47">
        <v>1000</v>
      </c>
    </row>
    <row r="7" spans="1:11" x14ac:dyDescent="0.25">
      <c r="A7" s="94"/>
      <c r="B7" s="94"/>
      <c r="C7" s="94"/>
      <c r="D7" s="100" t="s">
        <v>53</v>
      </c>
      <c r="E7" s="100" t="s">
        <v>54</v>
      </c>
      <c r="F7" s="102" t="s">
        <v>55</v>
      </c>
      <c r="G7" s="100" t="s">
        <v>56</v>
      </c>
      <c r="H7" s="90" t="s">
        <v>57</v>
      </c>
      <c r="I7" s="99"/>
      <c r="J7" s="99"/>
      <c r="K7" s="47"/>
    </row>
    <row r="8" spans="1:11" x14ac:dyDescent="0.25">
      <c r="A8" s="95"/>
      <c r="B8" s="95"/>
      <c r="C8" s="95"/>
      <c r="D8" s="101"/>
      <c r="E8" s="101"/>
      <c r="F8" s="103"/>
      <c r="G8" s="101"/>
      <c r="H8" s="91"/>
      <c r="I8" s="99"/>
      <c r="J8" s="99"/>
      <c r="K8" s="47"/>
    </row>
    <row r="9" spans="1:11" ht="35.25" customHeight="1" x14ac:dyDescent="0.25">
      <c r="A9" s="46">
        <v>1</v>
      </c>
      <c r="B9" s="46" t="s">
        <v>58</v>
      </c>
      <c r="C9" s="51"/>
      <c r="D9" s="50">
        <f>'[1]Сводка ТП-1_4 квартал 2023'!G29</f>
        <v>344.03519</v>
      </c>
      <c r="E9" s="50">
        <f>'[1]Сводка ТП-1_4 квартал 2023'!D31+'[1]Сводка ТП-1_4 квартал 2023'!E31</f>
        <v>2304.2823955425802</v>
      </c>
      <c r="F9" s="50">
        <f>'[1]Сводка ТП-1_4 квартал 2023'!F31</f>
        <v>9633.3333399999992</v>
      </c>
      <c r="G9" s="50">
        <f>'[1]Сводка ТП-1_4 квартал 2023'!G31-'[1]Сводка ТП-1_4 квартал 2023'!G30</f>
        <v>556.14862999999991</v>
      </c>
      <c r="H9" s="52">
        <f>SUM(D9:G9)</f>
        <v>12837.799555542579</v>
      </c>
      <c r="I9" s="53">
        <f>H9*1.2</f>
        <v>15405.359466651094</v>
      </c>
      <c r="J9" s="54"/>
      <c r="K9" s="47"/>
    </row>
    <row r="10" spans="1:11" ht="44.25" customHeight="1" x14ac:dyDescent="0.25">
      <c r="A10" s="46">
        <v>2</v>
      </c>
      <c r="B10" s="48" t="s">
        <v>59</v>
      </c>
      <c r="C10" s="48" t="s">
        <v>60</v>
      </c>
      <c r="D10" s="50">
        <f>'[1]Сводка ТП-1_базовые цены'!G29</f>
        <v>50.988570000000003</v>
      </c>
      <c r="E10" s="50">
        <f>'[1]Сводка ТП-1_базовые цены'!D31+'[1]Сводка ТП-1_базовые цены'!E31</f>
        <v>114.06749883964</v>
      </c>
      <c r="F10" s="50">
        <f>'[1]Сводка ТП-1_базовые цены'!F31</f>
        <v>1488.9232300000001</v>
      </c>
      <c r="G10" s="50">
        <f>'[1]Сводка ТП-1_базовые цены'!G31-'[1]Сводка ТП-1_базовые цены'!G30</f>
        <v>15.526199999999996</v>
      </c>
      <c r="H10" s="52">
        <f>SUM(D10:G10)</f>
        <v>1669.50549883964</v>
      </c>
      <c r="I10" s="53">
        <f>H10*1.2</f>
        <v>2003.406598607568</v>
      </c>
      <c r="J10" s="55"/>
      <c r="K10" s="47"/>
    </row>
    <row r="11" spans="1:11" ht="15.75" x14ac:dyDescent="0.25">
      <c r="A11" s="88">
        <v>3</v>
      </c>
      <c r="B11" s="88" t="s">
        <v>61</v>
      </c>
      <c r="C11" s="56" t="s">
        <v>62</v>
      </c>
      <c r="D11" s="49">
        <v>0</v>
      </c>
      <c r="E11" s="49">
        <v>0</v>
      </c>
      <c r="F11" s="49">
        <v>0</v>
      </c>
      <c r="G11" s="49">
        <v>0</v>
      </c>
      <c r="H11" s="52">
        <f>SUM(D11:G11)</f>
        <v>0</v>
      </c>
      <c r="I11" s="53">
        <v>0</v>
      </c>
      <c r="J11" s="88" t="s">
        <v>63</v>
      </c>
      <c r="K11" s="47"/>
    </row>
    <row r="12" spans="1:11" ht="15.75" x14ac:dyDescent="0.25">
      <c r="A12" s="89"/>
      <c r="B12" s="89"/>
      <c r="C12" s="56" t="s">
        <v>64</v>
      </c>
      <c r="D12" s="49">
        <v>0</v>
      </c>
      <c r="E12" s="49">
        <v>0</v>
      </c>
      <c r="F12" s="49">
        <v>0</v>
      </c>
      <c r="G12" s="49">
        <v>0</v>
      </c>
      <c r="H12" s="52">
        <f>SUM(D12:G12)</f>
        <v>0</v>
      </c>
      <c r="I12" s="53">
        <v>0</v>
      </c>
      <c r="J12" s="89"/>
      <c r="K12" s="47"/>
    </row>
    <row r="13" spans="1:11" ht="15.75" x14ac:dyDescent="0.25">
      <c r="A13" s="88">
        <v>4</v>
      </c>
      <c r="B13" s="88" t="s">
        <v>65</v>
      </c>
      <c r="C13" s="58" t="s">
        <v>66</v>
      </c>
      <c r="D13" s="59">
        <v>104.93539999999999</v>
      </c>
      <c r="E13" s="59">
        <v>104.93539999999999</v>
      </c>
      <c r="F13" s="59">
        <v>104.93539999999999</v>
      </c>
      <c r="G13" s="59">
        <v>104.93539999999999</v>
      </c>
      <c r="H13" s="60"/>
      <c r="I13" s="60"/>
      <c r="J13" s="55"/>
      <c r="K13" s="47"/>
    </row>
    <row r="14" spans="1:11" ht="15.75" x14ac:dyDescent="0.25">
      <c r="A14" s="92"/>
      <c r="B14" s="92"/>
      <c r="C14" s="58" t="s">
        <v>67</v>
      </c>
      <c r="D14" s="59">
        <v>113.87439215858623</v>
      </c>
      <c r="E14" s="59">
        <v>113.87439215858623</v>
      </c>
      <c r="F14" s="59">
        <v>113.87439215858623</v>
      </c>
      <c r="G14" s="59">
        <v>113.87439215858623</v>
      </c>
      <c r="H14" s="60"/>
      <c r="I14" s="60"/>
      <c r="J14" s="55"/>
      <c r="K14" s="47"/>
    </row>
    <row r="15" spans="1:11" ht="15.75" x14ac:dyDescent="0.25">
      <c r="A15" s="92"/>
      <c r="B15" s="92"/>
      <c r="C15" s="58" t="s">
        <v>68</v>
      </c>
      <c r="D15" s="59">
        <v>105.89170681014039</v>
      </c>
      <c r="E15" s="59">
        <v>105.89170681014039</v>
      </c>
      <c r="F15" s="59">
        <v>105.89170681014039</v>
      </c>
      <c r="G15" s="59">
        <v>105.89170681014039</v>
      </c>
      <c r="H15" s="60"/>
      <c r="I15" s="60"/>
      <c r="J15" s="55"/>
      <c r="K15" s="47"/>
    </row>
    <row r="16" spans="1:11" ht="15.75" x14ac:dyDescent="0.25">
      <c r="A16" s="92"/>
      <c r="B16" s="92"/>
      <c r="C16" s="58" t="s">
        <v>69</v>
      </c>
      <c r="D16" s="59">
        <v>105.30227480021095</v>
      </c>
      <c r="E16" s="59">
        <v>105.30227480021095</v>
      </c>
      <c r="F16" s="59">
        <v>105.30227480021095</v>
      </c>
      <c r="G16" s="59">
        <v>105.30227480021095</v>
      </c>
      <c r="H16" s="60"/>
      <c r="I16" s="60"/>
      <c r="J16" s="55"/>
      <c r="K16" s="47"/>
    </row>
    <row r="17" spans="1:11" ht="15.75" x14ac:dyDescent="0.25">
      <c r="A17" s="92"/>
      <c r="B17" s="92"/>
      <c r="C17" s="58" t="s">
        <v>70</v>
      </c>
      <c r="D17" s="59">
        <v>104.79425908912773</v>
      </c>
      <c r="E17" s="59">
        <v>104.79425908912773</v>
      </c>
      <c r="F17" s="59">
        <v>104.79425908912773</v>
      </c>
      <c r="G17" s="59">
        <v>104.79425908912773</v>
      </c>
      <c r="H17" s="60"/>
      <c r="I17" s="60"/>
      <c r="J17" s="55"/>
      <c r="K17" s="47"/>
    </row>
    <row r="18" spans="1:11" ht="15.75" x14ac:dyDescent="0.25">
      <c r="A18" s="92"/>
      <c r="B18" s="92"/>
      <c r="C18" s="58" t="s">
        <v>71</v>
      </c>
      <c r="D18" s="59">
        <v>104.79425908912773</v>
      </c>
      <c r="E18" s="59">
        <v>104.79425908912773</v>
      </c>
      <c r="F18" s="59">
        <v>104.79425908912773</v>
      </c>
      <c r="G18" s="59">
        <v>104.79425908912773</v>
      </c>
      <c r="H18" s="60"/>
      <c r="I18" s="60"/>
      <c r="J18" s="55"/>
      <c r="K18" s="47"/>
    </row>
    <row r="19" spans="1:11" ht="15.75" x14ac:dyDescent="0.25">
      <c r="A19" s="92"/>
      <c r="B19" s="92"/>
      <c r="C19" s="58" t="s">
        <v>72</v>
      </c>
      <c r="D19" s="59">
        <v>104.79425908912773</v>
      </c>
      <c r="E19" s="59">
        <v>104.79425908912773</v>
      </c>
      <c r="F19" s="59">
        <v>104.79425908912773</v>
      </c>
      <c r="G19" s="59">
        <v>104.79425908912773</v>
      </c>
      <c r="H19" s="60"/>
      <c r="I19" s="60"/>
      <c r="J19" s="55"/>
      <c r="K19" s="47"/>
    </row>
    <row r="20" spans="1:11" ht="15.75" x14ac:dyDescent="0.25">
      <c r="A20" s="92"/>
      <c r="B20" s="92"/>
      <c r="C20" s="58" t="s">
        <v>73</v>
      </c>
      <c r="D20" s="59">
        <v>104.79425908912773</v>
      </c>
      <c r="E20" s="59">
        <v>104.79425908912773</v>
      </c>
      <c r="F20" s="59">
        <v>104.79425908912773</v>
      </c>
      <c r="G20" s="59">
        <v>104.79425908912773</v>
      </c>
      <c r="H20" s="60"/>
      <c r="I20" s="60"/>
      <c r="J20" s="55"/>
      <c r="K20" s="47"/>
    </row>
    <row r="21" spans="1:11" ht="15.75" x14ac:dyDescent="0.25">
      <c r="A21" s="89"/>
      <c r="B21" s="89"/>
      <c r="C21" s="58" t="s">
        <v>74</v>
      </c>
      <c r="D21" s="59">
        <v>104.79425908912773</v>
      </c>
      <c r="E21" s="59">
        <v>104.79425908912773</v>
      </c>
      <c r="F21" s="59">
        <v>104.79425908912773</v>
      </c>
      <c r="G21" s="59">
        <v>104.79425908912773</v>
      </c>
      <c r="H21" s="60"/>
      <c r="I21" s="60"/>
      <c r="J21" s="61"/>
      <c r="K21" s="47"/>
    </row>
    <row r="22" spans="1:11" ht="15.75" x14ac:dyDescent="0.25">
      <c r="A22" s="88">
        <v>5</v>
      </c>
      <c r="B22" s="88" t="s">
        <v>75</v>
      </c>
      <c r="C22" s="56" t="s">
        <v>76</v>
      </c>
      <c r="D22" s="62">
        <f>D11</f>
        <v>0</v>
      </c>
      <c r="E22" s="62"/>
      <c r="F22" s="62"/>
      <c r="G22" s="62">
        <f>G11</f>
        <v>0</v>
      </c>
      <c r="H22" s="52">
        <f>SUM(D22:G22)</f>
        <v>0</v>
      </c>
      <c r="I22" s="53"/>
      <c r="J22" s="88" t="s">
        <v>63</v>
      </c>
      <c r="K22" s="47"/>
    </row>
    <row r="23" spans="1:11" ht="31.5" x14ac:dyDescent="0.25">
      <c r="A23" s="89"/>
      <c r="B23" s="89"/>
      <c r="C23" s="56" t="s">
        <v>77</v>
      </c>
      <c r="D23" s="62">
        <f>ROUND(D12*(100+D16)/200,8)</f>
        <v>0</v>
      </c>
      <c r="E23" s="62">
        <f>ROUND(E12*(100+E16)/200,8)</f>
        <v>0</v>
      </c>
      <c r="F23" s="62">
        <f t="shared" ref="F23:G23" si="0">ROUND(F12*(100+F16)/200,8)</f>
        <v>0</v>
      </c>
      <c r="G23" s="62">
        <f t="shared" si="0"/>
        <v>0</v>
      </c>
      <c r="H23" s="52">
        <f>SUM(D23:G23)</f>
        <v>0</v>
      </c>
      <c r="I23" s="53">
        <f>ROUND((H23+H22)*1.2,8)-I22</f>
        <v>0</v>
      </c>
      <c r="J23" s="89"/>
      <c r="K23" s="47"/>
    </row>
    <row r="24" spans="1:11" ht="60.75" customHeight="1" x14ac:dyDescent="0.25">
      <c r="A24" s="57"/>
      <c r="B24" s="57" t="s">
        <v>75</v>
      </c>
      <c r="C24" s="104" t="s">
        <v>80</v>
      </c>
      <c r="D24" s="62">
        <f>D9*D16/100*D17/100*D18/100*D19/100*D20/100*D21/100</f>
        <v>457.85512274347838</v>
      </c>
      <c r="E24" s="62">
        <f t="shared" ref="E24:G24" si="1">E9*E16/100*E17/100*E18/100*E19/100*E20/100*E21/100</f>
        <v>3066.6266989919964</v>
      </c>
      <c r="F24" s="62">
        <f t="shared" si="1"/>
        <v>12820.406595076922</v>
      </c>
      <c r="G24" s="62">
        <f>G9*G16/100*G17/100*G18/100*G19/100*G20/100*G21/100</f>
        <v>740.1437604457476</v>
      </c>
      <c r="H24" s="52"/>
      <c r="I24" s="53"/>
      <c r="J24" s="57"/>
      <c r="K24" s="47"/>
    </row>
    <row r="25" spans="1:11" ht="15.75" x14ac:dyDescent="0.25">
      <c r="A25" s="51">
        <v>6</v>
      </c>
      <c r="B25" s="51"/>
      <c r="C25" s="63" t="s">
        <v>79</v>
      </c>
      <c r="D25" s="64">
        <f>SUM(D22:D24)</f>
        <v>457.85512274347838</v>
      </c>
      <c r="E25" s="64">
        <f t="shared" ref="E25:G25" si="2">SUM(E22:E24)</f>
        <v>3066.6266989919964</v>
      </c>
      <c r="F25" s="64">
        <f t="shared" si="2"/>
        <v>12820.406595076922</v>
      </c>
      <c r="G25" s="64">
        <f t="shared" si="2"/>
        <v>740.1437604457476</v>
      </c>
      <c r="H25" s="52">
        <f>SUM(D25:G25)</f>
        <v>17085.032177258145</v>
      </c>
      <c r="I25" s="53">
        <f>SUM(I22:I23)</f>
        <v>0</v>
      </c>
      <c r="J25" s="65"/>
      <c r="K25" s="47"/>
    </row>
    <row r="26" spans="1:11" ht="68.25" customHeight="1" x14ac:dyDescent="0.25">
      <c r="A26" s="51">
        <v>7</v>
      </c>
      <c r="B26" s="46" t="s">
        <v>78</v>
      </c>
      <c r="C26" s="46"/>
      <c r="D26" s="49">
        <f>ROUND(D25,8)</f>
        <v>457.85512274000001</v>
      </c>
      <c r="E26" s="49">
        <f t="shared" ref="E26:G26" si="3">ROUND(E25,8)</f>
        <v>3066.62669899</v>
      </c>
      <c r="F26" s="49">
        <f t="shared" si="3"/>
        <v>12820.40659508</v>
      </c>
      <c r="G26" s="49">
        <f t="shared" si="3"/>
        <v>740.14376044999995</v>
      </c>
      <c r="H26" s="52">
        <f>SUM(D26:G26)</f>
        <v>17085.03217726</v>
      </c>
      <c r="I26" s="53">
        <f>ROUND(H26*1.2,8)</f>
        <v>20502.038612709999</v>
      </c>
      <c r="J26" s="65"/>
      <c r="K26" s="47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1"/>
    <mergeCell ref="B13:B21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ТП-3_4 квартал 2023</vt:lpstr>
      <vt:lpstr>Сводка ТП-3_базовые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2024-03-25T08:40:03Z</dcterms:modified>
</cp:coreProperties>
</file>