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025"/>
  <workbookPr defaultThemeVersion="124226"/>
  <mc:AlternateContent xmlns:mc="http://schemas.openxmlformats.org/markup-compatibility/2006">
    <mc:Choice Requires="x15">
      <x15ac:absPath xmlns:x15ac="http://schemas.microsoft.com/office/spreadsheetml/2010/11/ac" url="C:\Users\Пользователь\Desktop\2024_ЗЭК\2024_март\ИПР 2025-2029 для публикации_24.04.2024\25.09.2024\I0930_1153926028850_39\Паспорта\"/>
    </mc:Choice>
  </mc:AlternateContent>
  <xr:revisionPtr revIDLastSave="0" documentId="13_ncr:1_{993857B6-EAAF-450D-B3FD-E78A3DD8E31A}" xr6:coauthVersionLast="47" xr6:coauthVersionMax="47" xr10:uidLastSave="{00000000-0000-0000-0000-000000000000}"/>
  <bookViews>
    <workbookView xWindow="-120" yWindow="-120" windowWidth="29040" windowHeight="15840" tabRatio="859" firstSheet="2" activeTab="7"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 эфф" sheetId="58" r:id="rId8"/>
    <sheet name="6.1. Паспорт сетевой график" sheetId="16" r:id="rId9"/>
    <sheet name="6.2. Паспорт фин осв ввод утв" sheetId="15" state="hidden" r:id="rId10"/>
    <sheet name="6.2. Паспорт фин осв ввод" sheetId="57" r:id="rId11"/>
    <sheet name="7. Паспорт отчет о закупке" sheetId="5" r:id="rId12"/>
    <sheet name="8. Общие сведения" sheetId="53" r:id="rId13"/>
    <sheet name="группаИП" sheetId="23" state="hidden" r:id="rId14"/>
    <sheet name="МО" sheetId="29" state="hidden" r:id="rId15"/>
    <sheet name="список 5" sheetId="30" state="hidden" r:id="rId16"/>
    <sheet name="список7" sheetId="50" state="hidden" r:id="rId17"/>
    <sheet name="список6" sheetId="51" state="hidden" r:id="rId18"/>
    <sheet name="цели" sheetId="24" state="hidden" r:id="rId19"/>
  </sheets>
  <externalReferences>
    <externalReference r:id="rId20"/>
  </externalReferences>
  <definedNames>
    <definedName name="Вид_работ" localSheetId="10">#REF!</definedName>
    <definedName name="Вид_работ">#REF!</definedName>
    <definedName name="Вид_работ_2" localSheetId="10">#REF!</definedName>
    <definedName name="Вид_работ_2">#REF!</definedName>
    <definedName name="Виды_затрат" localSheetId="10">#REF!</definedName>
    <definedName name="Виды_затрат">#REF!</definedName>
    <definedName name="Виды_работ" localSheetId="10">#REF!</definedName>
    <definedName name="Виды_работ">#REF!</definedName>
    <definedName name="Графики" localSheetId="10">#REF!</definedName>
    <definedName name="Графики">#REF!</definedName>
    <definedName name="Группа_инвестпроектов" localSheetId="10">#REF!</definedName>
    <definedName name="Группа_инвестпроектов">#REF!</definedName>
    <definedName name="деньги" localSheetId="10">#REF!</definedName>
    <definedName name="деньги">#REF!</definedName>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источник" localSheetId="10">#REF!</definedName>
    <definedName name="источник">#REF!</definedName>
    <definedName name="Категории_мероприятий" localSheetId="10">#REF!</definedName>
    <definedName name="Категории_мероприятий">#REF!</definedName>
    <definedName name="Методика_расчета" localSheetId="10">#REF!</definedName>
    <definedName name="Методика_расчета">#REF!</definedName>
    <definedName name="_xlnm.Print_Area" localSheetId="0">'1. паспорт местоположение'!$A$1:$C$49</definedName>
    <definedName name="_xlnm.Print_Area" localSheetId="1">'2. паспорт  ТП'!$A$1:$S$23</definedName>
    <definedName name="_xlnm.Print_Area" localSheetId="2">'3.1. паспорт Техсостояние ПС'!$A$2:$T$42</definedName>
    <definedName name="_xlnm.Print_Area" localSheetId="3">'3.2 паспорт Техсостояние ЛЭП'!$A$1:$AA$26</definedName>
    <definedName name="_xlnm.Print_Area" localSheetId="4">'3.3 паспорт описание'!$A$1:$C$30</definedName>
    <definedName name="_xlnm.Print_Area" localSheetId="5">'3.4. Паспорт надежность'!$A$1:$Z$29</definedName>
    <definedName name="_xlnm.Print_Area" localSheetId="6">'4. паспортбюджет'!$A$1:$O$22</definedName>
    <definedName name="_xlnm.Print_Area" localSheetId="8">'6.1. Паспорт сетевой график'!$A$1:$L$54</definedName>
    <definedName name="_xlnm.Print_Area" localSheetId="10">'6.2. Паспорт фин осв ввод'!$A$1:$AC$64</definedName>
    <definedName name="_xlnm.Print_Area" localSheetId="9">'6.2. Паспорт фин осв ввод утв'!$A$1:$AC$64</definedName>
    <definedName name="_xlnm.Print_Area" localSheetId="12">'8. Общие сведения'!$A$1:$B$106</definedName>
    <definedName name="Определен_источник" localSheetId="10">#REF!</definedName>
    <definedName name="Определен_источник">#REF!</definedName>
    <definedName name="Снижение" localSheetId="10">#REF!</definedName>
    <definedName name="Снижение">#REF!</definedName>
    <definedName name="список" localSheetId="12">#REF!</definedName>
    <definedName name="список">группаИП!$A$7:$A$49</definedName>
    <definedName name="список1" localSheetId="12">#REF!</definedName>
    <definedName name="список1">цели!$A$1:$A$7</definedName>
    <definedName name="список2" localSheetId="12">#REF!</definedName>
    <definedName name="список2">МО!$A$1:$A$22</definedName>
    <definedName name="список5" localSheetId="12">#REF!</definedName>
    <definedName name="список5">'список 5'!$A$1:$A$2</definedName>
    <definedName name="список6" localSheetId="12">#REF!</definedName>
    <definedName name="список6">'список 5'!$A$1:$A$3</definedName>
    <definedName name="список7" localSheetId="12">#REF!</definedName>
    <definedName name="список7">список7!$A$1:$A$3</definedName>
    <definedName name="Стадия_реализации" localSheetId="10">#REF!</definedName>
    <definedName name="Стадия_реализации">#REF!</definedName>
    <definedName name="Тип_проекта" localSheetId="10">#REF!</definedName>
    <definedName name="Тип_проекта">#REF!</definedName>
  </definedNames>
  <calcPr calcId="181029" calcOnSave="0"/>
</workbook>
</file>

<file path=xl/calcChain.xml><?xml version="1.0" encoding="utf-8"?>
<calcChain xmlns="http://schemas.openxmlformats.org/spreadsheetml/2006/main">
  <c r="F23" i="57" l="1"/>
  <c r="C30" i="57"/>
  <c r="C24" i="57" s="1"/>
  <c r="B24" i="58" l="1"/>
  <c r="B81" i="58"/>
  <c r="H32" i="57"/>
  <c r="H33" i="57"/>
  <c r="H34" i="57"/>
  <c r="H41" i="57"/>
  <c r="H30" i="57"/>
  <c r="H31" i="57"/>
  <c r="H24" i="57"/>
  <c r="G23" i="57"/>
  <c r="H23" i="57" s="1"/>
  <c r="I23" i="57" s="1"/>
  <c r="J23" i="57" s="1"/>
  <c r="K23" i="57" s="1"/>
  <c r="L23" i="57" s="1"/>
  <c r="M23" i="57" s="1"/>
  <c r="N23" i="57" s="1"/>
  <c r="O23" i="57" s="1"/>
  <c r="P23" i="57" s="1"/>
  <c r="Q23" i="57" s="1"/>
  <c r="R23" i="57" s="1"/>
  <c r="S23" i="57" s="1"/>
  <c r="T23" i="57" s="1"/>
  <c r="U23" i="57" s="1"/>
  <c r="V23" i="57" s="1"/>
  <c r="W23" i="57" s="1"/>
  <c r="X23" i="57" s="1"/>
  <c r="Y23" i="57" s="1"/>
  <c r="Z23" i="57" s="1"/>
  <c r="AA23" i="57" s="1"/>
  <c r="AB23" i="57" s="1"/>
  <c r="AC23" i="57" s="1"/>
  <c r="F31" i="57"/>
  <c r="F33" i="57"/>
  <c r="F34" i="57"/>
  <c r="F41" i="57"/>
  <c r="C99" i="58"/>
  <c r="D99" i="58" s="1"/>
  <c r="E99" i="58" s="1"/>
  <c r="F99" i="58" s="1"/>
  <c r="F32" i="57" l="1"/>
  <c r="Y58" i="57"/>
  <c r="A5" i="58"/>
  <c r="A15" i="58"/>
  <c r="A12" i="58"/>
  <c r="A9" i="58"/>
  <c r="C92" i="58" l="1"/>
  <c r="D92" i="58" s="1"/>
  <c r="E92" i="58" s="1"/>
  <c r="F92" i="58" s="1"/>
  <c r="G92" i="58" s="1"/>
  <c r="H92" i="58" s="1"/>
  <c r="I92" i="58" s="1"/>
  <c r="J92" i="58" s="1"/>
  <c r="K92" i="58" s="1"/>
  <c r="L92" i="58" s="1"/>
  <c r="M92" i="58" s="1"/>
  <c r="N92" i="58" s="1"/>
  <c r="O92" i="58" s="1"/>
  <c r="P92" i="58" s="1"/>
  <c r="Q92" i="58" s="1"/>
  <c r="R92" i="58" s="1"/>
  <c r="S92" i="58" s="1"/>
  <c r="T92" i="58" s="1"/>
  <c r="U92" i="58" s="1"/>
  <c r="V92" i="58" s="1"/>
  <c r="W92" i="58" s="1"/>
  <c r="X92" i="58" s="1"/>
  <c r="Y92" i="58" s="1"/>
  <c r="Z92" i="58" s="1"/>
  <c r="AA92" i="58" s="1"/>
  <c r="AB92" i="58" s="1"/>
  <c r="AC92" i="58" s="1"/>
  <c r="AD92" i="58" s="1"/>
  <c r="AE92" i="58" s="1"/>
  <c r="C91" i="58"/>
  <c r="D91" i="58" s="1"/>
  <c r="E91" i="58" s="1"/>
  <c r="F91" i="58" s="1"/>
  <c r="G91" i="58" s="1"/>
  <c r="H91" i="58" s="1"/>
  <c r="I91" i="58" s="1"/>
  <c r="J91" i="58" s="1"/>
  <c r="K91" i="58" s="1"/>
  <c r="L91" i="58" s="1"/>
  <c r="M91" i="58" s="1"/>
  <c r="N91" i="58" s="1"/>
  <c r="O91" i="58" s="1"/>
  <c r="P91" i="58" s="1"/>
  <c r="Q91" i="58" s="1"/>
  <c r="R91" i="58" s="1"/>
  <c r="S91" i="58" s="1"/>
  <c r="T91" i="58" s="1"/>
  <c r="U91" i="58" s="1"/>
  <c r="V91" i="58" s="1"/>
  <c r="W91" i="58" s="1"/>
  <c r="X91" i="58" s="1"/>
  <c r="Y91" i="58" s="1"/>
  <c r="Z91" i="58" s="1"/>
  <c r="AA91" i="58" s="1"/>
  <c r="AB91" i="58" s="1"/>
  <c r="AC91" i="58" s="1"/>
  <c r="AD91" i="58" s="1"/>
  <c r="AE91" i="58" s="1"/>
  <c r="AE85" i="58"/>
  <c r="AD85" i="58"/>
  <c r="AC85" i="58"/>
  <c r="AB85" i="58"/>
  <c r="AA85" i="58"/>
  <c r="Z85" i="58"/>
  <c r="Y85" i="58"/>
  <c r="X85" i="58"/>
  <c r="W85" i="58"/>
  <c r="V85" i="58"/>
  <c r="U85" i="58"/>
  <c r="T85" i="58"/>
  <c r="S85" i="58"/>
  <c r="R85" i="58"/>
  <c r="Q85" i="58"/>
  <c r="P85" i="58"/>
  <c r="O85" i="58"/>
  <c r="N85" i="58"/>
  <c r="M85" i="58"/>
  <c r="L85" i="58"/>
  <c r="K85" i="58"/>
  <c r="J85" i="58"/>
  <c r="I85" i="58"/>
  <c r="H85" i="58"/>
  <c r="G85" i="58"/>
  <c r="F85" i="58"/>
  <c r="E85" i="58"/>
  <c r="D85" i="58"/>
  <c r="C85" i="58"/>
  <c r="B85" i="58"/>
  <c r="AE77" i="58"/>
  <c r="AD77" i="58"/>
  <c r="AC77" i="58"/>
  <c r="AB77" i="58"/>
  <c r="AA77" i="58"/>
  <c r="Z77" i="58"/>
  <c r="Y77" i="58"/>
  <c r="X77" i="58"/>
  <c r="W77" i="58"/>
  <c r="V77" i="58"/>
  <c r="U77" i="58"/>
  <c r="T77" i="58"/>
  <c r="S77" i="58"/>
  <c r="R77" i="58"/>
  <c r="Q77" i="58"/>
  <c r="P77" i="58"/>
  <c r="O77" i="58"/>
  <c r="N77" i="58"/>
  <c r="M77" i="58"/>
  <c r="L77" i="58"/>
  <c r="K77" i="58"/>
  <c r="J77" i="58"/>
  <c r="I77" i="58"/>
  <c r="H77" i="58"/>
  <c r="G77" i="58"/>
  <c r="F77" i="58"/>
  <c r="E77" i="58"/>
  <c r="D77" i="58"/>
  <c r="C77" i="58"/>
  <c r="B77" i="58"/>
  <c r="B76" i="58"/>
  <c r="AA61" i="58"/>
  <c r="B59" i="58"/>
  <c r="AE58" i="58"/>
  <c r="AE80" i="58" s="1"/>
  <c r="AD58" i="58"/>
  <c r="AD80" i="58" s="1"/>
  <c r="AC58" i="58"/>
  <c r="AB58" i="58"/>
  <c r="AB80" i="58" s="1"/>
  <c r="AA58" i="58"/>
  <c r="AA80" i="58" s="1"/>
  <c r="Z58" i="58"/>
  <c r="Z80" i="58" s="1"/>
  <c r="Y58" i="58"/>
  <c r="Y80" i="58" s="1"/>
  <c r="X58" i="58"/>
  <c r="X80" i="58" s="1"/>
  <c r="W58" i="58"/>
  <c r="W80" i="58" s="1"/>
  <c r="V58" i="58"/>
  <c r="V80" i="58" s="1"/>
  <c r="U58" i="58"/>
  <c r="T58" i="58"/>
  <c r="T80" i="58" s="1"/>
  <c r="S58" i="58"/>
  <c r="S80" i="58" s="1"/>
  <c r="R58" i="58"/>
  <c r="R80" i="58" s="1"/>
  <c r="Q58" i="58"/>
  <c r="Q80" i="58" s="1"/>
  <c r="P58" i="58"/>
  <c r="P80" i="58" s="1"/>
  <c r="O58" i="58"/>
  <c r="O80" i="58" s="1"/>
  <c r="N58" i="58"/>
  <c r="N80" i="58" s="1"/>
  <c r="M58" i="58"/>
  <c r="L58" i="58"/>
  <c r="L80" i="58" s="1"/>
  <c r="K58" i="58"/>
  <c r="K80" i="58" s="1"/>
  <c r="J58" i="58"/>
  <c r="J80" i="58" s="1"/>
  <c r="I58" i="58"/>
  <c r="I80" i="58" s="1"/>
  <c r="H58" i="58"/>
  <c r="H80" i="58" s="1"/>
  <c r="G58" i="58"/>
  <c r="F58" i="58"/>
  <c r="F80" i="58" s="1"/>
  <c r="E58" i="58"/>
  <c r="D58" i="58"/>
  <c r="D80" i="58" s="1"/>
  <c r="C58" i="58"/>
  <c r="C80" i="58" s="1"/>
  <c r="B48" i="58"/>
  <c r="C48" i="58" s="1"/>
  <c r="D48" i="58" s="1"/>
  <c r="E48" i="58" s="1"/>
  <c r="F48" i="58" s="1"/>
  <c r="G48" i="58" s="1"/>
  <c r="H48" i="58" s="1"/>
  <c r="I48" i="58" s="1"/>
  <c r="J48" i="58" s="1"/>
  <c r="K48" i="58" s="1"/>
  <c r="L48" i="58" s="1"/>
  <c r="M48" i="58" s="1"/>
  <c r="N48" i="58" s="1"/>
  <c r="O48" i="58" s="1"/>
  <c r="P48" i="58" s="1"/>
  <c r="Q48" i="58" s="1"/>
  <c r="R48" i="58" s="1"/>
  <c r="S48" i="58" s="1"/>
  <c r="T48" i="58" s="1"/>
  <c r="U48" i="58" s="1"/>
  <c r="V48" i="58" s="1"/>
  <c r="W48" i="58" s="1"/>
  <c r="X48" i="58" s="1"/>
  <c r="Y48" i="58" s="1"/>
  <c r="Z48" i="58" s="1"/>
  <c r="AA48" i="58" s="1"/>
  <c r="AB48" i="58" s="1"/>
  <c r="AC48" i="58" s="1"/>
  <c r="AD48" i="58" s="1"/>
  <c r="AE48" i="58" s="1"/>
  <c r="B45" i="58"/>
  <c r="E80" i="58" l="1"/>
  <c r="U80" i="58"/>
  <c r="G80" i="58"/>
  <c r="M80" i="58"/>
  <c r="AC80" i="58"/>
  <c r="AC33" i="57" l="1"/>
  <c r="AC41" i="57"/>
  <c r="C67" i="58" l="1"/>
  <c r="B34" i="58"/>
  <c r="J61" i="58" s="1"/>
  <c r="R61" i="58" s="1"/>
  <c r="B28" i="58"/>
  <c r="H60" i="58" s="1"/>
  <c r="N60" i="58" s="1"/>
  <c r="B49" i="58"/>
  <c r="B58" i="58" s="1"/>
  <c r="AC32" i="57"/>
  <c r="AC31" i="57"/>
  <c r="AC34" i="57"/>
  <c r="AC30" i="57"/>
  <c r="D67" i="58" l="1"/>
  <c r="C65" i="58"/>
  <c r="C59" i="58" s="1"/>
  <c r="C66" i="58" s="1"/>
  <c r="B66" i="58"/>
  <c r="B68" i="58" s="1"/>
  <c r="B75" i="58" s="1"/>
  <c r="B80" i="58"/>
  <c r="F30" i="57"/>
  <c r="Z61" i="58"/>
  <c r="T60" i="58"/>
  <c r="B25" i="53"/>
  <c r="B70" i="58" l="1"/>
  <c r="B71" i="58" s="1"/>
  <c r="D65" i="58"/>
  <c r="D59" i="58" s="1"/>
  <c r="D66" i="58" s="1"/>
  <c r="Z60" i="58"/>
  <c r="B72" i="58"/>
  <c r="B78" i="58"/>
  <c r="C49" i="7"/>
  <c r="L33" i="57" l="1"/>
  <c r="C52" i="57"/>
  <c r="C49" i="57"/>
  <c r="F24" i="57"/>
  <c r="F52" i="57" l="1"/>
  <c r="H52" i="57"/>
  <c r="F49" i="57"/>
  <c r="H49" i="57"/>
  <c r="AC49" i="57"/>
  <c r="B27" i="53"/>
  <c r="C27" i="57"/>
  <c r="C48" i="7"/>
  <c r="C56" i="57"/>
  <c r="C63" i="57"/>
  <c r="B97" i="53"/>
  <c r="F27" i="57" l="1"/>
  <c r="H27" i="57"/>
  <c r="F63" i="57"/>
  <c r="H63" i="57"/>
  <c r="F56" i="57"/>
  <c r="H56" i="57"/>
  <c r="AC52" i="57"/>
  <c r="AC24" i="57"/>
  <c r="AC56" i="57"/>
  <c r="AC63" i="57"/>
  <c r="AC27" i="57"/>
  <c r="B24" i="53"/>
  <c r="B79" i="58" l="1"/>
  <c r="G64" i="57"/>
  <c r="G63" i="57"/>
  <c r="AB63" i="57" s="1"/>
  <c r="G62" i="57"/>
  <c r="G61" i="57"/>
  <c r="G60" i="57"/>
  <c r="G59" i="57"/>
  <c r="G58" i="57"/>
  <c r="G57" i="57"/>
  <c r="G56" i="57"/>
  <c r="AB56" i="57" s="1"/>
  <c r="G55" i="57"/>
  <c r="G54" i="57"/>
  <c r="G53" i="57"/>
  <c r="G52" i="57"/>
  <c r="AB52" i="57" s="1"/>
  <c r="G51" i="57"/>
  <c r="G50" i="57"/>
  <c r="G49" i="57"/>
  <c r="AB49" i="57" s="1"/>
  <c r="G48" i="57"/>
  <c r="G47" i="57"/>
  <c r="G46" i="57"/>
  <c r="G45" i="57"/>
  <c r="G44" i="57"/>
  <c r="G43" i="57"/>
  <c r="G42" i="57"/>
  <c r="G41" i="57"/>
  <c r="AB41" i="57" s="1"/>
  <c r="G40" i="57"/>
  <c r="G39" i="57"/>
  <c r="G38" i="57"/>
  <c r="G37" i="57"/>
  <c r="G36" i="57"/>
  <c r="G35" i="57"/>
  <c r="G34" i="57"/>
  <c r="AB34" i="57" s="1"/>
  <c r="G33" i="57"/>
  <c r="AB33" i="57" s="1"/>
  <c r="G32" i="57"/>
  <c r="AB32" i="57" s="1"/>
  <c r="G31" i="57"/>
  <c r="AB31" i="57" s="1"/>
  <c r="G30" i="57"/>
  <c r="AB30" i="57" s="1"/>
  <c r="G29" i="57"/>
  <c r="G28" i="57"/>
  <c r="G27" i="57"/>
  <c r="AB27" i="57" s="1"/>
  <c r="G26" i="57"/>
  <c r="G25" i="57"/>
  <c r="G24" i="57"/>
  <c r="Y24" i="57"/>
  <c r="U24" i="57"/>
  <c r="Q24" i="57"/>
  <c r="P24" i="57"/>
  <c r="M24" i="57"/>
  <c r="AB24" i="57" l="1"/>
  <c r="C79" i="58"/>
  <c r="B83" i="58"/>
  <c r="E67" i="58"/>
  <c r="E65" i="58" s="1"/>
  <c r="D76" i="58"/>
  <c r="D68" i="58"/>
  <c r="C76" i="58"/>
  <c r="C68" i="58"/>
  <c r="AC25" i="15"/>
  <c r="AC26" i="15"/>
  <c r="AC27" i="15"/>
  <c r="AC28" i="15"/>
  <c r="AC29" i="15"/>
  <c r="AC30" i="15"/>
  <c r="AC31" i="15"/>
  <c r="AC32" i="15"/>
  <c r="AC33" i="15"/>
  <c r="AC34" i="15"/>
  <c r="AC35" i="15"/>
  <c r="AC36" i="15"/>
  <c r="AC37" i="15"/>
  <c r="AC38" i="15"/>
  <c r="AC39" i="15"/>
  <c r="AC40" i="15"/>
  <c r="AC41" i="15"/>
  <c r="AC42" i="15"/>
  <c r="AC43" i="15"/>
  <c r="AC44" i="15"/>
  <c r="AC45" i="15"/>
  <c r="AC46" i="15"/>
  <c r="AC47" i="15"/>
  <c r="AC48" i="15"/>
  <c r="AC49" i="15"/>
  <c r="AC50" i="15"/>
  <c r="AC51" i="15"/>
  <c r="AC52" i="15"/>
  <c r="AC53" i="15"/>
  <c r="AC54" i="15"/>
  <c r="AC55" i="15"/>
  <c r="AC56" i="15"/>
  <c r="AC57" i="15"/>
  <c r="AC58" i="15"/>
  <c r="AC59" i="15"/>
  <c r="AC60" i="15"/>
  <c r="AC61" i="15"/>
  <c r="AC62" i="15"/>
  <c r="AC63" i="15"/>
  <c r="AC64" i="15"/>
  <c r="AC24" i="15"/>
  <c r="E59" i="58" l="1"/>
  <c r="E66" i="58" s="1"/>
  <c r="E68" i="58" s="1"/>
  <c r="C70" i="58"/>
  <c r="C71" i="58" s="1"/>
  <c r="C75" i="58"/>
  <c r="E76" i="58"/>
  <c r="F67" i="58"/>
  <c r="F65" i="58" s="1"/>
  <c r="B84" i="58"/>
  <c r="B89" i="58" s="1"/>
  <c r="B86" i="58"/>
  <c r="B88" i="58"/>
  <c r="D75" i="58"/>
  <c r="D70" i="58"/>
  <c r="D71" i="58" s="1"/>
  <c r="D72" i="58" s="1"/>
  <c r="D79" i="58"/>
  <c r="E79" i="58" s="1"/>
  <c r="F79" i="58" s="1"/>
  <c r="C23" i="15"/>
  <c r="D23" i="15" s="1"/>
  <c r="E23" i="15" s="1"/>
  <c r="F23" i="15" s="1"/>
  <c r="G23" i="15" s="1"/>
  <c r="H23" i="15" s="1"/>
  <c r="I23" i="15" s="1"/>
  <c r="J23" i="15" s="1"/>
  <c r="K23" i="15" s="1"/>
  <c r="L23" i="15" s="1"/>
  <c r="M23" i="15" s="1"/>
  <c r="N23" i="15" s="1"/>
  <c r="O23" i="15" s="1"/>
  <c r="P23" i="15" s="1"/>
  <c r="Q23" i="15" s="1"/>
  <c r="R23" i="15" s="1"/>
  <c r="S23" i="15" s="1"/>
  <c r="T23" i="15" s="1"/>
  <c r="U23" i="15" s="1"/>
  <c r="V23" i="15" s="1"/>
  <c r="W23" i="15" s="1"/>
  <c r="X23" i="15" s="1"/>
  <c r="Y23" i="15" s="1"/>
  <c r="Z23" i="15" s="1"/>
  <c r="AA23" i="15" s="1"/>
  <c r="AB23" i="15" s="1"/>
  <c r="AC23" i="15" s="1"/>
  <c r="E26" i="15"/>
  <c r="E25" i="15"/>
  <c r="G79" i="58" l="1"/>
  <c r="H79" i="58" s="1"/>
  <c r="I79" i="58" s="1"/>
  <c r="F59" i="58"/>
  <c r="F66" i="58" s="1"/>
  <c r="F68" i="58" s="1"/>
  <c r="F76" i="58"/>
  <c r="G67" i="58"/>
  <c r="B87" i="58"/>
  <c r="B90" i="58" s="1"/>
  <c r="E70" i="58"/>
  <c r="E75" i="58"/>
  <c r="C72" i="58"/>
  <c r="C78" i="58"/>
  <c r="C83" i="58" s="1"/>
  <c r="A5" i="53"/>
  <c r="D78" i="58" l="1"/>
  <c r="D83" i="58" s="1"/>
  <c r="D86" i="58" s="1"/>
  <c r="G59" i="58"/>
  <c r="G66" i="58" s="1"/>
  <c r="G68" i="58" s="1"/>
  <c r="E71" i="58"/>
  <c r="E72" i="58" s="1"/>
  <c r="J79" i="58"/>
  <c r="K79" i="58" s="1"/>
  <c r="L79" i="58" s="1"/>
  <c r="M79" i="58" s="1"/>
  <c r="H67" i="58"/>
  <c r="G76" i="58"/>
  <c r="C86" i="58"/>
  <c r="C88" i="58"/>
  <c r="C84" i="58"/>
  <c r="C89" i="58" s="1"/>
  <c r="F70" i="58"/>
  <c r="F71" i="58" s="1"/>
  <c r="F72" i="58" s="1"/>
  <c r="F75" i="58"/>
  <c r="X49" i="15"/>
  <c r="X45" i="15"/>
  <c r="X54" i="15" s="1"/>
  <c r="X48" i="15"/>
  <c r="X47" i="15"/>
  <c r="X27" i="15"/>
  <c r="T27" i="15"/>
  <c r="D88" i="58" l="1"/>
  <c r="D84" i="58"/>
  <c r="N79" i="58"/>
  <c r="O79" i="58" s="1"/>
  <c r="P79" i="58" s="1"/>
  <c r="Q79" i="58" s="1"/>
  <c r="R79" i="58" s="1"/>
  <c r="S79" i="58" s="1"/>
  <c r="T79" i="58" s="1"/>
  <c r="U79" i="58" s="1"/>
  <c r="V79" i="58" s="1"/>
  <c r="W79" i="58" s="1"/>
  <c r="X79" i="58" s="1"/>
  <c r="Y79" i="58" s="1"/>
  <c r="Z79" i="58" s="1"/>
  <c r="AA79" i="58" s="1"/>
  <c r="AB79" i="58" s="1"/>
  <c r="AC79" i="58" s="1"/>
  <c r="AD79" i="58" s="1"/>
  <c r="AE79" i="58" s="1"/>
  <c r="H59" i="58"/>
  <c r="H66" i="58" s="1"/>
  <c r="H68" i="58" s="1"/>
  <c r="D87" i="58"/>
  <c r="C87" i="58"/>
  <c r="C90" i="58" s="1"/>
  <c r="D89" i="58"/>
  <c r="G75" i="58"/>
  <c r="G70" i="58"/>
  <c r="G71" i="58" s="1"/>
  <c r="G72" i="58" s="1"/>
  <c r="H76" i="58"/>
  <c r="I67" i="58"/>
  <c r="E78" i="58"/>
  <c r="E83" i="58" s="1"/>
  <c r="E27" i="15"/>
  <c r="X56" i="15"/>
  <c r="I59" i="58" l="1"/>
  <c r="I66" i="58" s="1"/>
  <c r="I68" i="58" s="1"/>
  <c r="F78" i="58"/>
  <c r="H75" i="58"/>
  <c r="H70" i="58"/>
  <c r="H71" i="58" s="1"/>
  <c r="E86" i="58"/>
  <c r="E88" i="58"/>
  <c r="E84" i="58"/>
  <c r="E89" i="58" s="1"/>
  <c r="I76" i="58"/>
  <c r="J67" i="58"/>
  <c r="D90" i="58"/>
  <c r="AB25" i="15"/>
  <c r="AB26" i="15"/>
  <c r="AB27" i="15"/>
  <c r="AB28" i="15"/>
  <c r="AB29" i="15"/>
  <c r="AB30" i="15"/>
  <c r="AB31" i="15"/>
  <c r="AB32" i="15"/>
  <c r="AB33" i="15"/>
  <c r="AB34" i="15"/>
  <c r="AB35" i="15"/>
  <c r="AB36" i="15"/>
  <c r="AB37" i="15"/>
  <c r="AB38" i="15"/>
  <c r="AB39" i="15"/>
  <c r="AB40" i="15"/>
  <c r="AB41" i="15"/>
  <c r="AB42" i="15"/>
  <c r="AB43" i="15"/>
  <c r="AB44" i="15"/>
  <c r="AB45" i="15"/>
  <c r="AB46" i="15"/>
  <c r="AB47" i="15"/>
  <c r="AB48" i="15"/>
  <c r="AB49" i="15"/>
  <c r="AB50" i="15"/>
  <c r="AB51" i="15"/>
  <c r="AB53" i="15"/>
  <c r="AB54" i="15"/>
  <c r="AB55" i="15"/>
  <c r="AB56" i="15"/>
  <c r="AB57" i="15"/>
  <c r="AB58" i="15"/>
  <c r="AB59" i="15"/>
  <c r="AB60" i="15"/>
  <c r="AB61" i="15"/>
  <c r="AB62" i="15"/>
  <c r="AB63" i="15"/>
  <c r="AB64" i="15"/>
  <c r="AB24" i="15"/>
  <c r="J59" i="58" l="1"/>
  <c r="J66" i="58" s="1"/>
  <c r="J68" i="58" s="1"/>
  <c r="E87" i="58"/>
  <c r="E90" i="58" s="1"/>
  <c r="H72" i="58"/>
  <c r="J76" i="58"/>
  <c r="K67" i="58"/>
  <c r="I75" i="58"/>
  <c r="I70" i="58"/>
  <c r="I71" i="58" s="1"/>
  <c r="G78" i="58"/>
  <c r="G83" i="58" s="1"/>
  <c r="G86" i="58" s="1"/>
  <c r="F83" i="58"/>
  <c r="F63" i="15"/>
  <c r="C63" i="15"/>
  <c r="F59" i="15"/>
  <c r="C59" i="15"/>
  <c r="C59" i="57" s="1"/>
  <c r="F55" i="15"/>
  <c r="E55" i="15"/>
  <c r="C55" i="15"/>
  <c r="C55" i="57" s="1"/>
  <c r="E50" i="15"/>
  <c r="F50" i="15"/>
  <c r="C50" i="15"/>
  <c r="C50" i="57" s="1"/>
  <c r="E46" i="15"/>
  <c r="F46" i="15"/>
  <c r="C46" i="15"/>
  <c r="C46" i="57" s="1"/>
  <c r="E42" i="15"/>
  <c r="F42" i="15"/>
  <c r="C42" i="15"/>
  <c r="C42" i="57" s="1"/>
  <c r="F38" i="15"/>
  <c r="E38" i="15"/>
  <c r="C38" i="15"/>
  <c r="C38" i="57" s="1"/>
  <c r="F26" i="15"/>
  <c r="C26" i="15"/>
  <c r="C26" i="57" s="1"/>
  <c r="F62" i="15"/>
  <c r="C62" i="15"/>
  <c r="C62" i="57" s="1"/>
  <c r="F58" i="15"/>
  <c r="C58" i="15"/>
  <c r="C58" i="57" s="1"/>
  <c r="C54" i="15"/>
  <c r="C54" i="57" s="1"/>
  <c r="F54" i="15"/>
  <c r="E54" i="15"/>
  <c r="C49" i="15"/>
  <c r="F49" i="15"/>
  <c r="E49" i="15"/>
  <c r="C45" i="15"/>
  <c r="C45" i="57" s="1"/>
  <c r="F45" i="15"/>
  <c r="E45" i="15"/>
  <c r="C41" i="15"/>
  <c r="F41" i="15"/>
  <c r="E41" i="15"/>
  <c r="F37" i="15"/>
  <c r="E37" i="15"/>
  <c r="C37" i="15"/>
  <c r="C37" i="57" s="1"/>
  <c r="F29" i="15"/>
  <c r="C29" i="15"/>
  <c r="C29" i="57" s="1"/>
  <c r="F25" i="15"/>
  <c r="C25" i="15"/>
  <c r="C25" i="57" s="1"/>
  <c r="F61" i="15"/>
  <c r="C61" i="15"/>
  <c r="C61" i="57" s="1"/>
  <c r="F57" i="15"/>
  <c r="E57" i="15"/>
  <c r="C57" i="15"/>
  <c r="C57" i="57" s="1"/>
  <c r="F53" i="15"/>
  <c r="E53" i="15"/>
  <c r="C53" i="15"/>
  <c r="C53" i="57" s="1"/>
  <c r="C48" i="15"/>
  <c r="C48" i="57" s="1"/>
  <c r="E48" i="15"/>
  <c r="F48" i="15"/>
  <c r="E44" i="15"/>
  <c r="F44" i="15"/>
  <c r="C44" i="15"/>
  <c r="C44" i="57" s="1"/>
  <c r="F40" i="15"/>
  <c r="E40" i="15"/>
  <c r="C40" i="15"/>
  <c r="C40" i="57" s="1"/>
  <c r="E36" i="15"/>
  <c r="F36" i="15"/>
  <c r="C36" i="15"/>
  <c r="C36" i="57" s="1"/>
  <c r="F28" i="15"/>
  <c r="E28" i="15"/>
  <c r="E24" i="15" s="1"/>
  <c r="C28" i="15"/>
  <c r="C28" i="57" s="1"/>
  <c r="F64" i="15"/>
  <c r="C64" i="15"/>
  <c r="C64" i="57" s="1"/>
  <c r="F60" i="15"/>
  <c r="C60" i="15"/>
  <c r="C60" i="57" s="1"/>
  <c r="C56" i="15"/>
  <c r="F56" i="15"/>
  <c r="E56" i="15"/>
  <c r="F51" i="15"/>
  <c r="C51" i="15"/>
  <c r="C51" i="57" s="1"/>
  <c r="C47" i="15"/>
  <c r="C47" i="57" s="1"/>
  <c r="F47" i="15"/>
  <c r="E47" i="15"/>
  <c r="F43" i="15"/>
  <c r="C43" i="15"/>
  <c r="C43" i="57" s="1"/>
  <c r="C39" i="15"/>
  <c r="C39" i="57" s="1"/>
  <c r="F39" i="15"/>
  <c r="E39" i="15"/>
  <c r="F35" i="15"/>
  <c r="C35" i="15"/>
  <c r="C35" i="57" s="1"/>
  <c r="C27" i="15"/>
  <c r="F27" i="15"/>
  <c r="X52" i="15"/>
  <c r="AB52" i="15" s="1"/>
  <c r="C24" i="15"/>
  <c r="S23" i="12"/>
  <c r="J23" i="12"/>
  <c r="H23" i="12"/>
  <c r="F60" i="57" l="1"/>
  <c r="H60" i="57"/>
  <c r="F28" i="57"/>
  <c r="H28" i="57"/>
  <c r="F62" i="57"/>
  <c r="H62" i="57"/>
  <c r="F38" i="57"/>
  <c r="H38" i="57"/>
  <c r="F55" i="57"/>
  <c r="H55" i="57"/>
  <c r="F35" i="57"/>
  <c r="H35" i="57"/>
  <c r="F39" i="57"/>
  <c r="H39" i="57"/>
  <c r="F44" i="57"/>
  <c r="H44" i="57"/>
  <c r="F61" i="57"/>
  <c r="H61" i="57"/>
  <c r="F29" i="57"/>
  <c r="H29" i="57"/>
  <c r="F54" i="57"/>
  <c r="H54" i="57"/>
  <c r="F50" i="57"/>
  <c r="H50" i="57"/>
  <c r="F43" i="57"/>
  <c r="H43" i="57"/>
  <c r="F47" i="57"/>
  <c r="H47" i="57"/>
  <c r="F64" i="57"/>
  <c r="H64" i="57"/>
  <c r="F40" i="57"/>
  <c r="H40" i="57"/>
  <c r="F48" i="57"/>
  <c r="H48" i="57"/>
  <c r="F57" i="57"/>
  <c r="H57" i="57"/>
  <c r="F58" i="57"/>
  <c r="H58" i="57"/>
  <c r="F26" i="57"/>
  <c r="H26" i="57"/>
  <c r="F46" i="57"/>
  <c r="H46" i="57"/>
  <c r="F51" i="57"/>
  <c r="H51" i="57"/>
  <c r="F36" i="57"/>
  <c r="H36" i="57"/>
  <c r="F53" i="57"/>
  <c r="H53" i="57"/>
  <c r="F25" i="57"/>
  <c r="H25" i="57"/>
  <c r="F37" i="57"/>
  <c r="H37" i="57"/>
  <c r="F45" i="57"/>
  <c r="H45" i="57"/>
  <c r="F42" i="57"/>
  <c r="H42" i="57"/>
  <c r="F59" i="57"/>
  <c r="H59" i="57"/>
  <c r="K59" i="58"/>
  <c r="K66" i="58" s="1"/>
  <c r="H78" i="58"/>
  <c r="H83" i="58" s="1"/>
  <c r="H86" i="58" s="1"/>
  <c r="K76" i="58"/>
  <c r="L67" i="58"/>
  <c r="K68" i="58"/>
  <c r="I72" i="58"/>
  <c r="F86" i="58"/>
  <c r="G88" i="58"/>
  <c r="F88" i="58"/>
  <c r="F84" i="58"/>
  <c r="F89" i="58" s="1"/>
  <c r="G84" i="58"/>
  <c r="J75" i="58"/>
  <c r="J70" i="58"/>
  <c r="I78" i="58"/>
  <c r="I83" i="58" s="1"/>
  <c r="I86" i="58" s="1"/>
  <c r="AC36" i="57"/>
  <c r="AC45" i="57"/>
  <c r="AC60" i="57"/>
  <c r="AC62" i="57"/>
  <c r="AC55" i="57"/>
  <c r="AC39" i="57"/>
  <c r="AC44" i="57"/>
  <c r="AC61" i="57"/>
  <c r="AC29" i="57"/>
  <c r="AC54" i="57"/>
  <c r="AC50" i="57"/>
  <c r="AC51" i="57"/>
  <c r="AC53" i="57"/>
  <c r="AC37" i="57"/>
  <c r="AC42" i="57"/>
  <c r="AC43" i="57"/>
  <c r="AC64" i="57"/>
  <c r="AC40" i="57"/>
  <c r="AC48" i="57"/>
  <c r="AC57" i="57"/>
  <c r="AC58" i="57"/>
  <c r="AC26" i="57"/>
  <c r="AC46" i="57"/>
  <c r="L35" i="57"/>
  <c r="AB35" i="57" s="1"/>
  <c r="L39" i="57"/>
  <c r="L44" i="57"/>
  <c r="L61" i="57"/>
  <c r="L29" i="57"/>
  <c r="L54" i="57"/>
  <c r="L50" i="57"/>
  <c r="L43" i="57"/>
  <c r="AB43" i="57" s="1"/>
  <c r="L47" i="57"/>
  <c r="L64" i="57"/>
  <c r="L40" i="57"/>
  <c r="L48" i="57"/>
  <c r="L57" i="57"/>
  <c r="L58" i="57"/>
  <c r="L26" i="57"/>
  <c r="L46" i="57"/>
  <c r="L51" i="57"/>
  <c r="AB51" i="57" s="1"/>
  <c r="L36" i="57"/>
  <c r="L53" i="57"/>
  <c r="L25" i="57"/>
  <c r="AB25" i="57" s="1"/>
  <c r="L37" i="57"/>
  <c r="L45" i="57"/>
  <c r="L42" i="57"/>
  <c r="L59" i="57"/>
  <c r="AB59" i="57" s="1"/>
  <c r="L60" i="57"/>
  <c r="L28" i="57"/>
  <c r="L62" i="57"/>
  <c r="L38" i="57"/>
  <c r="L55" i="57"/>
  <c r="F24" i="15"/>
  <c r="C52" i="15"/>
  <c r="E52" i="15" s="1"/>
  <c r="F52" i="15"/>
  <c r="AB38" i="57" l="1"/>
  <c r="AB42" i="57"/>
  <c r="AB53" i="57"/>
  <c r="AB50" i="57"/>
  <c r="AB44" i="57"/>
  <c r="H84" i="58"/>
  <c r="AB47" i="57"/>
  <c r="AB29" i="57"/>
  <c r="G89" i="58"/>
  <c r="AB28" i="57"/>
  <c r="AB40" i="57"/>
  <c r="AB57" i="57"/>
  <c r="AB39" i="57"/>
  <c r="AB26" i="57"/>
  <c r="L59" i="58"/>
  <c r="L66" i="58" s="1"/>
  <c r="H88" i="58"/>
  <c r="I84" i="58"/>
  <c r="AB61" i="57"/>
  <c r="AC47" i="57"/>
  <c r="AC35" i="57"/>
  <c r="AC38" i="57"/>
  <c r="AC28" i="57"/>
  <c r="AC59" i="57"/>
  <c r="AC25" i="57"/>
  <c r="I88" i="58"/>
  <c r="M67" i="58"/>
  <c r="L68" i="58"/>
  <c r="L76" i="58"/>
  <c r="AB37" i="57"/>
  <c r="AB54" i="57"/>
  <c r="AB60" i="57"/>
  <c r="AB36" i="57"/>
  <c r="AB46" i="57"/>
  <c r="AB58" i="57"/>
  <c r="AB48" i="57"/>
  <c r="AB64" i="57"/>
  <c r="H87" i="58"/>
  <c r="I87" i="58"/>
  <c r="F87" i="58"/>
  <c r="F90" i="58" s="1"/>
  <c r="G87" i="58"/>
  <c r="AB55" i="57"/>
  <c r="AB62" i="57"/>
  <c r="AB45" i="57"/>
  <c r="J71" i="58"/>
  <c r="J78" i="58" s="1"/>
  <c r="J83" i="58" s="1"/>
  <c r="H89" i="58"/>
  <c r="K70" i="58"/>
  <c r="K75" i="58"/>
  <c r="B22" i="53"/>
  <c r="A15" i="53"/>
  <c r="B21" i="53" s="1"/>
  <c r="A12" i="53"/>
  <c r="A9" i="53"/>
  <c r="B60" i="53"/>
  <c r="B83" i="53"/>
  <c r="B82" i="53" s="1"/>
  <c r="B81" i="53"/>
  <c r="B80" i="53" s="1"/>
  <c r="B58" i="53"/>
  <c r="B41" i="53"/>
  <c r="B32" i="53"/>
  <c r="B72" i="53"/>
  <c r="I89" i="58" l="1"/>
  <c r="G90" i="58"/>
  <c r="M65" i="58"/>
  <c r="M59" i="58" s="1"/>
  <c r="M66" i="58" s="1"/>
  <c r="J72" i="58"/>
  <c r="J86" i="58"/>
  <c r="J84" i="58"/>
  <c r="J89" i="58" s="1"/>
  <c r="J88" i="58"/>
  <c r="H90" i="58"/>
  <c r="L75" i="58"/>
  <c r="L70" i="58"/>
  <c r="K71" i="58"/>
  <c r="K78" i="58" s="1"/>
  <c r="K83" i="58" s="1"/>
  <c r="I90" i="58"/>
  <c r="M76" i="58"/>
  <c r="N67" i="58"/>
  <c r="M68" i="58"/>
  <c r="B30" i="53"/>
  <c r="B34" i="53"/>
  <c r="B47" i="53"/>
  <c r="B55" i="53"/>
  <c r="B68" i="53"/>
  <c r="B38" i="53"/>
  <c r="B43" i="53"/>
  <c r="B51" i="53"/>
  <c r="B64" i="53"/>
  <c r="N65" i="58" l="1"/>
  <c r="N59" i="58" s="1"/>
  <c r="N66" i="58" s="1"/>
  <c r="N68" i="58" s="1"/>
  <c r="O67" i="58"/>
  <c r="N76" i="58"/>
  <c r="K86" i="58"/>
  <c r="K87" i="58" s="1"/>
  <c r="K84" i="58"/>
  <c r="K89" i="58" s="1"/>
  <c r="K88" i="58"/>
  <c r="L71" i="58"/>
  <c r="L78" i="58" s="1"/>
  <c r="L83" i="58" s="1"/>
  <c r="L72" i="58"/>
  <c r="M70" i="58"/>
  <c r="M71" i="58" s="1"/>
  <c r="M75" i="58"/>
  <c r="K72" i="58"/>
  <c r="J87" i="58"/>
  <c r="J90" i="58" s="1"/>
  <c r="B29" i="53"/>
  <c r="B75" i="53"/>
  <c r="A15" i="12"/>
  <c r="O65" i="58" l="1"/>
  <c r="O59" i="58" s="1"/>
  <c r="O66" i="58" s="1"/>
  <c r="O68" i="58" s="1"/>
  <c r="K90" i="58"/>
  <c r="L86" i="58"/>
  <c r="L87" i="58" s="1"/>
  <c r="G29" i="58" s="1"/>
  <c r="L84" i="58"/>
  <c r="L89" i="58" s="1"/>
  <c r="L88" i="58"/>
  <c r="N70" i="58"/>
  <c r="N71" i="58" s="1"/>
  <c r="N75" i="58"/>
  <c r="M72" i="58"/>
  <c r="M78" i="58"/>
  <c r="M83" i="58" s="1"/>
  <c r="P67" i="58"/>
  <c r="O76" i="58"/>
  <c r="A8" i="17"/>
  <c r="E9" i="14"/>
  <c r="P65" i="58" l="1"/>
  <c r="P59" i="58" s="1"/>
  <c r="P66" i="58" s="1"/>
  <c r="P68" i="58" s="1"/>
  <c r="M88" i="58"/>
  <c r="M86" i="58"/>
  <c r="M87" i="58" s="1"/>
  <c r="M90" i="58" s="1"/>
  <c r="M84" i="58"/>
  <c r="M89" i="58" s="1"/>
  <c r="O70" i="58"/>
  <c r="O71" i="58" s="1"/>
  <c r="O75" i="58"/>
  <c r="Q67" i="58"/>
  <c r="P76" i="58"/>
  <c r="N72" i="58"/>
  <c r="N78" i="58"/>
  <c r="N83" i="58" s="1"/>
  <c r="L90" i="58"/>
  <c r="A15" i="5"/>
  <c r="A12" i="5"/>
  <c r="A9" i="5"/>
  <c r="A5" i="5"/>
  <c r="A14" i="15"/>
  <c r="A11" i="15"/>
  <c r="A8" i="15"/>
  <c r="A4" i="15"/>
  <c r="A15" i="16"/>
  <c r="A14" i="57" s="1"/>
  <c r="A12" i="16"/>
  <c r="A11" i="57" s="1"/>
  <c r="A9" i="16"/>
  <c r="A8" i="57" s="1"/>
  <c r="A15" i="10"/>
  <c r="A12" i="10"/>
  <c r="A9" i="10"/>
  <c r="A5" i="10"/>
  <c r="A4" i="17"/>
  <c r="A14" i="17"/>
  <c r="A11" i="17"/>
  <c r="A6" i="13"/>
  <c r="A5" i="14"/>
  <c r="A4" i="12"/>
  <c r="A5" i="16" s="1"/>
  <c r="A4" i="57" s="1"/>
  <c r="A5" i="6"/>
  <c r="A15" i="6"/>
  <c r="A12" i="6"/>
  <c r="A9" i="6"/>
  <c r="E15" i="14"/>
  <c r="E12" i="14"/>
  <c r="A16" i="13"/>
  <c r="A13" i="13"/>
  <c r="A10" i="13"/>
  <c r="A14" i="12"/>
  <c r="A11" i="12"/>
  <c r="A8" i="12"/>
  <c r="Q65" i="58" l="1"/>
  <c r="Q59" i="58" s="1"/>
  <c r="Q66" i="58" s="1"/>
  <c r="Q68" i="58" s="1"/>
  <c r="O72" i="58"/>
  <c r="O78" i="58"/>
  <c r="O83" i="58" s="1"/>
  <c r="Q76" i="58"/>
  <c r="R67" i="58"/>
  <c r="N86" i="58"/>
  <c r="N87" i="58" s="1"/>
  <c r="N90" i="58" s="1"/>
  <c r="N84" i="58"/>
  <c r="N89" i="58" s="1"/>
  <c r="N88" i="58"/>
  <c r="P75" i="58"/>
  <c r="P70" i="58"/>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R65" i="58" l="1"/>
  <c r="R59" i="58" s="1"/>
  <c r="R66" i="58" s="1"/>
  <c r="R68" i="58" s="1"/>
  <c r="Q75" i="58"/>
  <c r="Q70" i="58"/>
  <c r="P71" i="58"/>
  <c r="P78" i="58" s="1"/>
  <c r="P83" i="58" s="1"/>
  <c r="O86" i="58"/>
  <c r="O87" i="58" s="1"/>
  <c r="O90" i="58" s="1"/>
  <c r="O88" i="58"/>
  <c r="O84" i="58"/>
  <c r="O89" i="58" s="1"/>
  <c r="R76" i="58"/>
  <c r="S67" i="58"/>
  <c r="S65" i="58" l="1"/>
  <c r="S59" i="58" s="1"/>
  <c r="S66" i="58" s="1"/>
  <c r="S68" i="58" s="1"/>
  <c r="P72" i="58"/>
  <c r="P86" i="58"/>
  <c r="P87" i="58" s="1"/>
  <c r="P90" i="58" s="1"/>
  <c r="P88" i="58"/>
  <c r="P84" i="58"/>
  <c r="P89" i="58" s="1"/>
  <c r="Q71" i="58"/>
  <c r="Q78" i="58" s="1"/>
  <c r="Q83" i="58" s="1"/>
  <c r="R75" i="58"/>
  <c r="R70" i="58"/>
  <c r="S76" i="58"/>
  <c r="T67" i="58"/>
  <c r="T65" i="58" l="1"/>
  <c r="T59" i="58" s="1"/>
  <c r="T66" i="58" s="1"/>
  <c r="T68" i="58" s="1"/>
  <c r="Q84" i="58"/>
  <c r="Q89" i="58" s="1"/>
  <c r="Q86" i="58"/>
  <c r="Q87" i="58" s="1"/>
  <c r="Q90" i="58" s="1"/>
  <c r="Q88" i="58"/>
  <c r="R71" i="58"/>
  <c r="R78" i="58" s="1"/>
  <c r="R83" i="58" s="1"/>
  <c r="S70" i="58"/>
  <c r="S75" i="58"/>
  <c r="T76" i="58"/>
  <c r="U67" i="58"/>
  <c r="Q72" i="58"/>
  <c r="U65" i="58" l="1"/>
  <c r="U59" i="58" s="1"/>
  <c r="U66" i="58" s="1"/>
  <c r="U68" i="58" s="1"/>
  <c r="R86" i="58"/>
  <c r="R87" i="58" s="1"/>
  <c r="R90" i="58" s="1"/>
  <c r="R88" i="58"/>
  <c r="R84" i="58"/>
  <c r="R89" i="58" s="1"/>
  <c r="S71" i="58"/>
  <c r="S78" i="58" s="1"/>
  <c r="S83" i="58" s="1"/>
  <c r="T70" i="58"/>
  <c r="T75" i="58"/>
  <c r="V67" i="58"/>
  <c r="U76" i="58"/>
  <c r="R72" i="58"/>
  <c r="V65" i="58" l="1"/>
  <c r="V59" i="58" s="1"/>
  <c r="V66" i="58" s="1"/>
  <c r="V68" i="58" s="1"/>
  <c r="S84" i="58"/>
  <c r="S89" i="58" s="1"/>
  <c r="S86" i="58"/>
  <c r="S87" i="58" s="1"/>
  <c r="S90" i="58" s="1"/>
  <c r="S88" i="58"/>
  <c r="T71" i="58"/>
  <c r="T78" i="58" s="1"/>
  <c r="T83" i="58" s="1"/>
  <c r="U75" i="58"/>
  <c r="U70" i="58"/>
  <c r="V76" i="58"/>
  <c r="W67" i="58"/>
  <c r="S72" i="58"/>
  <c r="W65" i="58" l="1"/>
  <c r="W59" i="58" s="1"/>
  <c r="W66" i="58" s="1"/>
  <c r="W68" i="58" s="1"/>
  <c r="T86" i="58"/>
  <c r="T87" i="58" s="1"/>
  <c r="T90" i="58" s="1"/>
  <c r="T88" i="58"/>
  <c r="T84" i="58"/>
  <c r="T89" i="58" s="1"/>
  <c r="U71" i="58"/>
  <c r="U78" i="58" s="1"/>
  <c r="U83" i="58" s="1"/>
  <c r="V75" i="58"/>
  <c r="V70" i="58"/>
  <c r="V71" i="58" s="1"/>
  <c r="W76" i="58"/>
  <c r="X67" i="58"/>
  <c r="T72" i="58"/>
  <c r="X65" i="58" l="1"/>
  <c r="X59" i="58" s="1"/>
  <c r="X66" i="58" s="1"/>
  <c r="X68" i="58" s="1"/>
  <c r="U72" i="58"/>
  <c r="V72" i="58"/>
  <c r="V78" i="58"/>
  <c r="V83" i="58" s="1"/>
  <c r="W75" i="58"/>
  <c r="W70" i="58"/>
  <c r="X76" i="58"/>
  <c r="Y67" i="58"/>
  <c r="U86" i="58"/>
  <c r="U87" i="58" s="1"/>
  <c r="U90" i="58" s="1"/>
  <c r="U88" i="58"/>
  <c r="U84" i="58"/>
  <c r="U89" i="58" s="1"/>
  <c r="Y65" i="58" l="1"/>
  <c r="Y59" i="58" s="1"/>
  <c r="Y66" i="58" s="1"/>
  <c r="Y68" i="58" s="1"/>
  <c r="W71" i="58"/>
  <c r="W78" i="58" s="1"/>
  <c r="W83" i="58" s="1"/>
  <c r="X70" i="58"/>
  <c r="X75" i="58"/>
  <c r="Y76" i="58"/>
  <c r="Z67" i="58"/>
  <c r="Z65" i="58" s="1"/>
  <c r="Z59" i="58" s="1"/>
  <c r="Z66" i="58" s="1"/>
  <c r="V86" i="58"/>
  <c r="V87" i="58" s="1"/>
  <c r="V90" i="58" s="1"/>
  <c r="V88" i="58"/>
  <c r="V84" i="58"/>
  <c r="V89" i="58" s="1"/>
  <c r="W72" i="58" l="1"/>
  <c r="X71" i="58"/>
  <c r="X78" i="58" s="1"/>
  <c r="X83" i="58" s="1"/>
  <c r="Z76" i="58"/>
  <c r="AA67" i="58"/>
  <c r="AA65" i="58" s="1"/>
  <c r="AA59" i="58" s="1"/>
  <c r="AA66" i="58" s="1"/>
  <c r="Z68" i="58"/>
  <c r="Y75" i="58"/>
  <c r="Y70" i="58"/>
  <c r="W88" i="58"/>
  <c r="W86" i="58"/>
  <c r="W87" i="58" s="1"/>
  <c r="W90" i="58" s="1"/>
  <c r="W84" i="58"/>
  <c r="W89" i="58" s="1"/>
  <c r="AB67" i="58" l="1"/>
  <c r="AB65" i="58" s="1"/>
  <c r="AB59" i="58" s="1"/>
  <c r="AB66" i="58" s="1"/>
  <c r="AA76" i="58"/>
  <c r="AA68" i="58"/>
  <c r="Y71" i="58"/>
  <c r="Y78" i="58" s="1"/>
  <c r="Y83" i="58" s="1"/>
  <c r="Z70" i="58"/>
  <c r="Z75" i="58"/>
  <c r="X72" i="58"/>
  <c r="X86" i="58"/>
  <c r="X87" i="58" s="1"/>
  <c r="X90" i="58" s="1"/>
  <c r="X88" i="58"/>
  <c r="X84" i="58"/>
  <c r="X89" i="58" s="1"/>
  <c r="Y72" i="58" l="1"/>
  <c r="AA70" i="58"/>
  <c r="AA75" i="58"/>
  <c r="Z71" i="58"/>
  <c r="Z78" i="58" s="1"/>
  <c r="Z83" i="58" s="1"/>
  <c r="Y86" i="58"/>
  <c r="Y87" i="58" s="1"/>
  <c r="Y90" i="58" s="1"/>
  <c r="Y88" i="58"/>
  <c r="Y84" i="58"/>
  <c r="Y89" i="58" s="1"/>
  <c r="AB76" i="58"/>
  <c r="AB68" i="58"/>
  <c r="AC67" i="58"/>
  <c r="AC65" i="58" s="1"/>
  <c r="AC59" i="58" s="1"/>
  <c r="AC66" i="58" s="1"/>
  <c r="Z72" i="58" l="1"/>
  <c r="Z86" i="58"/>
  <c r="Z87" i="58" s="1"/>
  <c r="Z90" i="58" s="1"/>
  <c r="Z84" i="58"/>
  <c r="Z89" i="58" s="1"/>
  <c r="Z88" i="58"/>
  <c r="AC68" i="58"/>
  <c r="AC76" i="58"/>
  <c r="AD67" i="58"/>
  <c r="AD65" i="58" s="1"/>
  <c r="AD59" i="58" s="1"/>
  <c r="AD66" i="58" s="1"/>
  <c r="AB75" i="58"/>
  <c r="AB70" i="58"/>
  <c r="AA71" i="58"/>
  <c r="AA78" i="58" s="1"/>
  <c r="AA83" i="58" s="1"/>
  <c r="AA72" i="58" l="1"/>
  <c r="AB71" i="58"/>
  <c r="AB78" i="58" s="1"/>
  <c r="AB83" i="58" s="1"/>
  <c r="AC70" i="58"/>
  <c r="AC75" i="58"/>
  <c r="AD68" i="58"/>
  <c r="AD76" i="58"/>
  <c r="AE67" i="58"/>
  <c r="AE65" i="58" s="1"/>
  <c r="AE59" i="58" s="1"/>
  <c r="AE66" i="58" s="1"/>
  <c r="AA86" i="58"/>
  <c r="AA87" i="58" s="1"/>
  <c r="AA90" i="58" s="1"/>
  <c r="AA84" i="58"/>
  <c r="AA89" i="58" s="1"/>
  <c r="AA88" i="58"/>
  <c r="AB72" i="58" l="1"/>
  <c r="AE68" i="58"/>
  <c r="AE76" i="58"/>
  <c r="AC71" i="58"/>
  <c r="AC78" i="58" s="1"/>
  <c r="AC83" i="58" s="1"/>
  <c r="AD75" i="58"/>
  <c r="AD70" i="58"/>
  <c r="AB86" i="58"/>
  <c r="AB87" i="58" s="1"/>
  <c r="AB90" i="58" s="1"/>
  <c r="AB88" i="58"/>
  <c r="AB84" i="58"/>
  <c r="AB89" i="58" s="1"/>
  <c r="AC72" i="58" l="1"/>
  <c r="AC86" i="58"/>
  <c r="AC87" i="58" s="1"/>
  <c r="AC90" i="58" s="1"/>
  <c r="AC88" i="58"/>
  <c r="AC84" i="58"/>
  <c r="AC89" i="58" s="1"/>
  <c r="AD71" i="58"/>
  <c r="AD78" i="58" s="1"/>
  <c r="AD83" i="58" s="1"/>
  <c r="AE70" i="58"/>
  <c r="AE75" i="58"/>
  <c r="AD72" i="58" l="1"/>
  <c r="AE71" i="58"/>
  <c r="AE78" i="58" s="1"/>
  <c r="AE83" i="58" s="1"/>
  <c r="AD86" i="58"/>
  <c r="AD87" i="58" s="1"/>
  <c r="AD90" i="58" s="1"/>
  <c r="AD88" i="58"/>
  <c r="AD84" i="58"/>
  <c r="AD89" i="58" s="1"/>
  <c r="AE72" i="58" l="1"/>
  <c r="AE86" i="58"/>
  <c r="AE87" i="58" s="1"/>
  <c r="AE90" i="58" s="1"/>
  <c r="G28" i="58" s="1"/>
  <c r="AE88" i="58"/>
  <c r="AE84" i="58"/>
  <c r="AE89" i="58" s="1"/>
  <c r="G27" i="58" s="1"/>
</calcChain>
</file>

<file path=xl/sharedStrings.xml><?xml version="1.0" encoding="utf-8"?>
<sst xmlns="http://schemas.openxmlformats.org/spreadsheetml/2006/main" count="1525" uniqueCount="612">
  <si>
    <t>Значение</t>
  </si>
  <si>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</si>
  <si>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</si>
  <si>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</si>
  <si>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</si>
  <si>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</si>
  <si>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</si>
  <si>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</si>
  <si>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</si>
  <si>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</si>
  <si>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</si>
  <si>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</si>
  <si>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</si>
  <si>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</si>
  <si>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</si>
  <si>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</si>
  <si>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</si>
  <si>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</si>
  <si>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</si>
  <si>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</si>
  <si>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</si>
  <si>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</si>
  <si>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</si>
  <si>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</si>
  <si>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</si>
  <si>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</si>
  <si>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</si>
  <si>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</si>
  <si>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</si>
  <si>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</si>
  <si>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</si>
  <si>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</si>
  <si>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</si>
  <si>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</si>
  <si>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</si>
  <si>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</si>
  <si>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</si>
  <si>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</si>
  <si>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</si>
  <si>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</si>
  <si>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</si>
  <si>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</si>
  <si>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</si>
  <si>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</si>
  <si>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</si>
  <si>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</si>
  <si>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</si>
  <si>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</si>
  <si>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</si>
  <si>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</si>
  <si>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</si>
  <si>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</si>
  <si>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</si>
  <si>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</si>
  <si>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</si>
  <si>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</si>
  <si>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</si>
  <si>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</si>
  <si>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</si>
  <si>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</si>
  <si>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</si>
  <si>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</si>
  <si>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</si>
  <si>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</si>
  <si>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</si>
  <si>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</si>
  <si>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</si>
  <si>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</si>
  <si>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</si>
  <si>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</si>
  <si>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</si>
  <si>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</si>
  <si>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</si>
  <si>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</si>
  <si>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</si>
  <si>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</si>
  <si>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</si>
  <si>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</si>
  <si>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</si>
  <si>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</si>
  <si>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</si>
  <si>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</si>
  <si>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</si>
  <si>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</si>
  <si>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</si>
  <si>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</si>
  <si>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</si>
  <si>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</si>
  <si>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</si>
  <si>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</si>
  <si>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</si>
  <si>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</si>
  <si>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</si>
  <si>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</si>
  <si>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</si>
  <si>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</si>
  <si>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</si>
  <si>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</si>
  <si>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</si>
  <si>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</si>
  <si>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</si>
  <si>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</si>
  <si>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</si>
  <si>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</si>
  <si>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</si>
  <si>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</si>
  <si>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</si>
  <si>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</si>
  <si>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</si>
  <si>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</si>
  <si>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</si>
  <si>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</si>
  <si>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</si>
  <si>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</si>
  <si>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</si>
  <si>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</si>
  <si>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</si>
  <si>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</si>
  <si>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</si>
  <si>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</si>
  <si>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</si>
  <si>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</si>
  <si>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</si>
  <si>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</si>
  <si>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</si>
  <si>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</si>
  <si>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</si>
  <si>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</si>
  <si>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</si>
  <si>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</si>
  <si>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</si>
  <si>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</si>
  <si>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</si>
  <si>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</si>
  <si>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</si>
  <si>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</si>
  <si>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</si>
  <si>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</si>
  <si>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</si>
  <si>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</si>
  <si>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</si>
  <si>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</si>
  <si>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</si>
  <si>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</si>
  <si>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</si>
  <si>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</si>
  <si>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</si>
  <si>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</si>
  <si>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</si>
  <si>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</si>
  <si>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</si>
  <si>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</si>
  <si>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</si>
  <si>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</si>
  <si>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</si>
  <si>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</si>
  <si>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</si>
  <si>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</si>
  <si>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</si>
  <si>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</si>
  <si>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</si>
  <si>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</si>
  <si>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</si>
  <si>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</si>
  <si>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</si>
  <si>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</si>
  <si>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</si>
  <si>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</si>
  <si>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</si>
  <si>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</si>
  <si>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</si>
  <si>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</si>
  <si>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</si>
  <si>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</si>
  <si>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</si>
  <si>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</si>
  <si>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</si>
  <si>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</si>
  <si>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</si>
  <si>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</si>
  <si>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</si>
  <si>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</si>
  <si>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</si>
  <si>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</si>
  <si>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</si>
  <si>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</si>
  <si>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</si>
  <si>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</si>
  <si>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</si>
  <si>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</si>
  <si>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</si>
  <si>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</si>
  <si>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</si>
  <si>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</si>
  <si>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</si>
  <si>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</si>
  <si>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</si>
  <si>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</si>
  <si>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</si>
  <si>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</si>
  <si>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</si>
  <si>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</si>
  <si>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</si>
  <si>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</si>
  <si>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</si>
  <si>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</si>
  <si>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</si>
  <si>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</si>
  <si>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</si>
  <si>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</si>
  <si>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</si>
  <si>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</si>
  <si>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</si>
  <si>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</si>
  <si>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</si>
  <si>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</si>
  <si>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</si>
  <si>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</si>
  <si>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</si>
  <si>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</si>
  <si>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</si>
  <si>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</si>
  <si>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</si>
  <si>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</si>
  <si>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</si>
  <si>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</si>
  <si>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</si>
  <si>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</si>
  <si>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</si>
  <si>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</si>
  <si>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</si>
  <si>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</si>
  <si>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</si>
  <si>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</si>
  <si>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</si>
  <si>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</si>
  <si>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</si>
  <si>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</si>
  <si>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</si>
  <si>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</si>
  <si>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</si>
  <si>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</si>
  <si>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</si>
  <si>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</si>
  <si>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</si>
  <si>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</si>
  <si>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</si>
  <si>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Чистый денежный поток</t>
  </si>
  <si>
    <t>Изменения финансовых обязательств</t>
  </si>
  <si>
    <t>Изменения в рабочем капитале</t>
  </si>
  <si>
    <t>НДС</t>
  </si>
  <si>
    <t>Налог на прибыль</t>
  </si>
  <si>
    <t>Проценты</t>
  </si>
  <si>
    <t>Амортизация</t>
  </si>
  <si>
    <t>Денежный поток на собственный капитал, руб.</t>
  </si>
  <si>
    <t>Чистая прибыль</t>
  </si>
  <si>
    <t>Прибыль до налогообложения</t>
  </si>
  <si>
    <t>Прочие расходы при эксплуатации объекта, руб. без НДС</t>
  </si>
  <si>
    <t>Ремонт объекта</t>
  </si>
  <si>
    <t>Операционные расходы</t>
  </si>
  <si>
    <t>Доход</t>
  </si>
  <si>
    <t>Начисление процентов</t>
  </si>
  <si>
    <t>Погашение основного долга</t>
  </si>
  <si>
    <t>Поступление кредита</t>
  </si>
  <si>
    <t>Основной долг на начало периода</t>
  </si>
  <si>
    <t>Кредит, руб.</t>
  </si>
  <si>
    <t>Кумулятивная инфляция</t>
  </si>
  <si>
    <t>Прогноз инфляции</t>
  </si>
  <si>
    <t>Период</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</si>
  <si>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</si>
  <si>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</si>
  <si>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</si>
  <si>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</si>
  <si>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</si>
  <si>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</si>
  <si>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</si>
  <si>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</si>
  <si>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</si>
  <si>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</si>
  <si>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Затраты на ремонт объекта, руб. без НДС</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</si>
  <si>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</si>
  <si>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</si>
  <si>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</si>
  <si>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</si>
  <si>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</si>
  <si>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</si>
  <si>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</si>
  <si>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</si>
  <si>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</si>
  <si>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</si>
  <si>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</si>
  <si>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</si>
  <si>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</si>
  <si>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</si>
  <si>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</si>
  <si>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</si>
  <si>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</si>
  <si>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</si>
  <si>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</si>
  <si>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</si>
  <si>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</si>
  <si>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</si>
  <si>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</si>
  <si>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</si>
  <si>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</si>
  <si>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</si>
  <si>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</si>
  <si>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</si>
  <si>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</si>
  <si>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</si>
  <si>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</si>
  <si>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</si>
  <si>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</si>
  <si>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</si>
  <si>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</si>
  <si>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</si>
  <si>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</si>
  <si>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</si>
  <si>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</si>
  <si>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</si>
  <si>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</si>
  <si>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</si>
  <si>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</si>
  <si>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</si>
  <si>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</si>
  <si>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</si>
  <si>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</si>
  <si>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</si>
  <si>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</si>
  <si>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</si>
  <si>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</si>
  <si>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</si>
  <si>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</si>
  <si>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</si>
  <si>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</si>
  <si>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</si>
  <si>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</si>
  <si>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</si>
  <si>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</si>
  <si>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</si>
  <si>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</si>
  <si>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</si>
  <si>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</si>
  <si>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</si>
  <si>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</si>
  <si>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</si>
  <si>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</si>
  <si>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</si>
  <si>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</si>
  <si>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</si>
  <si>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</si>
  <si>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</si>
  <si>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</si>
  <si>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</si>
  <si>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</si>
  <si>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</si>
  <si>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</si>
  <si>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</si>
  <si>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</si>
  <si>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</si>
  <si>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</si>
  <si>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</si>
  <si>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</si>
  <si>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</si>
  <si>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</si>
  <si>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</si>
  <si>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</si>
  <si>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</si>
  <si>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</si>
  <si>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</si>
  <si>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</si>
  <si>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</si>
  <si>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</si>
  <si>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</si>
  <si>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</si>
  <si>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</si>
  <si>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</si>
  <si>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</si>
  <si>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</si>
  <si>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</si>
  <si>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</si>
  <si>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</si>
  <si>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</si>
  <si>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</si>
  <si>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</si>
  <si>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</si>
  <si>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</si>
  <si>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</si>
  <si>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</si>
  <si>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</si>
  <si>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</si>
  <si>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</si>
  <si>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</si>
  <si>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</si>
  <si>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</si>
  <si>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</si>
  <si>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</si>
  <si>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</si>
  <si>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</si>
  <si>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</si>
  <si>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</si>
  <si>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</si>
  <si>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</si>
  <si>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</si>
  <si>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</si>
  <si>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</si>
  <si>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</si>
  <si>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</si>
  <si>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</si>
  <si>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</si>
  <si>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</si>
  <si>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</si>
  <si>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</si>
  <si>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</si>
  <si>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</si>
  <si>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</si>
  <si>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</si>
  <si>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</si>
  <si>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</si>
  <si>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</si>
  <si>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</si>
  <si>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</si>
  <si>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</si>
  <si>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</si>
  <si>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</si>
  <si>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</si>
  <si>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</si>
  <si>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</si>
  <si>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</si>
  <si>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</si>
  <si>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</si>
  <si>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</si>
  <si>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</si>
  <si>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</si>
  <si>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</si>
  <si>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</si>
  <si>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</si>
  <si>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</si>
  <si>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</si>
  <si>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</si>
  <si>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</si>
  <si>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</si>
  <si>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</si>
  <si>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</si>
  <si>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</si>
  <si>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</si>
  <si>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</si>
  <si>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</si>
  <si>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</si>
  <si>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</si>
  <si>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</si>
  <si>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</si>
  <si>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</si>
  <si>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</si>
  <si>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</si>
  <si>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</si>
  <si>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Калининградская область</t>
  </si>
  <si>
    <t>не требуется</t>
  </si>
  <si>
    <t>да</t>
  </si>
  <si>
    <t>Общая стоимость объекта,  руб. без НДС</t>
  </si>
  <si>
    <t>Первый  ремонт объекта, лет после постройки</t>
  </si>
  <si>
    <t xml:space="preserve"> </t>
  </si>
  <si>
    <t xml:space="preserve">Срок кредита </t>
  </si>
  <si>
    <t xml:space="preserve">Доход, руб. без НДС </t>
  </si>
  <si>
    <t>БДР, руб.</t>
  </si>
  <si>
    <t>Инвестиции (финансирование)</t>
  </si>
  <si>
    <t xml:space="preserve">Коэффициент дисконтирования </t>
  </si>
  <si>
    <t>приложение 1 связать паспорт  и приложение</t>
  </si>
  <si>
    <t xml:space="preserve">  Наименование инвестиционного проекта (группы инвестиционных проектов)</t>
  </si>
  <si>
    <t>Технологическое присоединение, всего, в том числе:</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</si>
  <si>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</si>
  <si>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</si>
  <si>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</si>
  <si>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</si>
  <si>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</si>
  <si>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</si>
  <si>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</si>
  <si>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прил 1 во всех формах горизонтальная разбивка</t>
  </si>
  <si>
    <t>Технологическое присоединение энергопринимающих устройств потребителей</t>
  </si>
  <si>
    <t xml:space="preserve">Технологическое присоединение энергопринимающих устройств потребителей максимальной мощностью до 15 кВт </t>
  </si>
  <si>
    <t xml:space="preserve">Технологическое присоединение энергопринимающих устройств потребителей максимальной мощностью до 150 кВт </t>
  </si>
  <si>
    <t>Технологическое присоединение энергопринимающих устройств потребителей свыше 150 кВт</t>
  </si>
  <si>
    <t>Технологическое присоединение объектов электросетевого хозяйства</t>
  </si>
  <si>
    <t>Технологическое присоединение объектов электросетевого хозяйства, принадлежащих  иным сетевым организациям и иным лицам</t>
  </si>
  <si>
    <t>Технологическое присоединение к электрическим сетям иных сетевых организаций</t>
  </si>
  <si>
    <t xml:space="preserve">Технологическое присоединение объектов по производству электрической энергии </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</si>
  <si>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</si>
  <si>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</si>
  <si>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</si>
  <si>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t>
  </si>
  <si>
    <t xml:space="preserve">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t>
  </si>
  <si>
    <t>Строительство новых объектов электросетевого хозяйства для усиления электрической сети в целях осуществления технологического присоединения</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</si>
  <si>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t>
  </si>
  <si>
    <t xml:space="preserve">Реконструкция, модернизация, техническое перевооружение </t>
  </si>
  <si>
    <t>Реконструкция, модернизация, техническое перевооружение  трансформаторных и иных подстанций, распределительных пунктов</t>
  </si>
  <si>
    <t>Реконструкция трансформаторных и иных подстанций</t>
  </si>
  <si>
    <t>Модернизация, техническое перевооружение трансформаторных и иных подстанций, распределительных пунктов</t>
  </si>
  <si>
    <t>Реконструкция, модернизация, техническое перевооружение линий электропередачи</t>
  </si>
  <si>
    <t>Реконструкция линий электропередачи</t>
  </si>
  <si>
    <t>Модернизация, техническое перевооружение линий электропередачи</t>
  </si>
  <si>
    <t>Развитие и модернизация учета электрической энергии (мощности)</t>
  </si>
  <si>
    <t>«Установка приборов учета, класс напряжения 0,22 (0,4) кВ</t>
  </si>
  <si>
    <t>«Установка приборов учета, класс напряжения 6 (10) кВ</t>
  </si>
  <si>
    <t>«Установка приборов учета, класс напряжения 35 кВ</t>
  </si>
  <si>
    <t>«Установка приборов учета, класс напряжения 110 кВ и выше</t>
  </si>
  <si>
    <t>«Включение приборов учета в систему сбора и передачи данных, класс напряжения 0,22 (0,4) кВ</t>
  </si>
  <si>
    <t>«Включение приборов учета в систему сбора и передачи данных, класс напряжения 6 (10) кВ</t>
  </si>
  <si>
    <t>«Включение приборов учета в систему сбора и передачи данных, класс напряжения 35 кВ</t>
  </si>
  <si>
    <t>«Включение приборов учета в систему сбора и передачи данных, класс напряжения 110 кВ и выше</t>
  </si>
  <si>
    <t>Реконструкция, модернизация, техническое перевооружение прочих объектов основных средств</t>
  </si>
  <si>
    <t>Реконструкция прочих объектов основных средств</t>
  </si>
  <si>
    <t>Модернизация, техническое перевооружение прочих объектов основных средств</t>
  </si>
  <si>
    <t>Инвестиционные проекты, реализация которых обуславливается схемами и программами перспективного развития электроэнергетики</t>
  </si>
  <si>
    <t>Инвестиционные проекты, предусмотренные схемой и программой развития Единой энергетической системы России</t>
  </si>
  <si>
    <t>Инвестиционные проекты, предусмотренные схемой и программой развития субъекта Российской Федерации</t>
  </si>
  <si>
    <t>Прочее новое строительство объектов электросетевого хозяйства</t>
  </si>
  <si>
    <t>Покупка земельных участков для целей реализации инвестиционных проектов</t>
  </si>
  <si>
    <t>Прочие инвестиционные проекты</t>
  </si>
  <si>
    <t>Цели (указать укрупненные цели в соответствии с приложением 1)</t>
  </si>
  <si>
    <t>город Калининград</t>
  </si>
  <si>
    <t>Балтийский муниципальный район</t>
  </si>
  <si>
    <t>Гвардейский район</t>
  </si>
  <si>
    <t>Гурьевский муниципальный район</t>
  </si>
  <si>
    <t>Гусевский муниципальный район</t>
  </si>
  <si>
    <t>Зеленоградский район</t>
  </si>
  <si>
    <t>Краснознаменский муниципальный район</t>
  </si>
  <si>
    <t>Неманский муниципальный район</t>
  </si>
  <si>
    <t>Нестеровский район</t>
  </si>
  <si>
    <t>Озерский район</t>
  </si>
  <si>
    <t>Полесский муниципальный район</t>
  </si>
  <si>
    <t>Правдинский район</t>
  </si>
  <si>
    <t>Светлогорский район</t>
  </si>
  <si>
    <t>Славский район</t>
  </si>
  <si>
    <t>Черняховский муниципальный район</t>
  </si>
  <si>
    <t>Ладушкинский городской округ</t>
  </si>
  <si>
    <t>Мамоновский городской округ</t>
  </si>
  <si>
    <t>Пионерский городской округ</t>
  </si>
  <si>
    <t>Светловский городской округ</t>
  </si>
  <si>
    <t>Советский городской округ</t>
  </si>
  <si>
    <t>Янтарный городской округ</t>
  </si>
  <si>
    <t>Багратионовский муниципальный район</t>
  </si>
  <si>
    <t xml:space="preserve">не требуется </t>
  </si>
  <si>
    <t>нет</t>
  </si>
  <si>
    <t>регионального</t>
  </si>
  <si>
    <t xml:space="preserve"> местного</t>
  </si>
  <si>
    <t xml:space="preserve"> федерального</t>
  </si>
  <si>
    <t>территориального планирования Российской Федерации</t>
  </si>
  <si>
    <t xml:space="preserve">территориального планирования Калининградской области </t>
  </si>
  <si>
    <t>территориального планирования муниципального образования</t>
  </si>
  <si>
    <t xml:space="preserve">найти и скопировать текст </t>
  </si>
  <si>
    <t xml:space="preserve">Факт </t>
  </si>
  <si>
    <t>2016 год</t>
  </si>
  <si>
    <t>2017 год</t>
  </si>
  <si>
    <t>2018 год</t>
  </si>
  <si>
    <t>2019 год</t>
  </si>
  <si>
    <t>2020 год</t>
  </si>
  <si>
    <t>нд</t>
  </si>
  <si>
    <t xml:space="preserve"> по состоянию на 01.01.2015</t>
  </si>
  <si>
    <t>П</t>
  </si>
  <si>
    <t>проектирование</t>
  </si>
  <si>
    <t>КЛ</t>
  </si>
  <si>
    <t>Факт 2015 года</t>
  </si>
  <si>
    <t>по состоянию на 01.01.2017</t>
  </si>
  <si>
    <t>34586101 1510150110359</t>
  </si>
  <si>
    <t>3.4.10.1,    4.12</t>
  </si>
  <si>
    <t>Утвержденный план</t>
  </si>
  <si>
    <t>Предложение по корректировке утвержденного плана</t>
  </si>
  <si>
    <t>С учетом предложений по корректировке утвержденного плана</t>
  </si>
  <si>
    <t>платы за технологическое присоединение</t>
  </si>
  <si>
    <r>
      <t>Другое</t>
    </r>
    <r>
      <rPr>
        <vertAlign val="superscript"/>
        <sz val="12"/>
        <rFont val="Times New Roman"/>
        <family val="1"/>
        <charset val="204"/>
      </rPr>
      <t>3)</t>
    </r>
  </si>
  <si>
    <r>
      <t>другое</t>
    </r>
    <r>
      <rPr>
        <vertAlign val="superscript"/>
        <sz val="12"/>
        <rFont val="Times New Roman"/>
        <family val="1"/>
        <charset val="204"/>
      </rPr>
      <t>3)</t>
    </r>
  </si>
  <si>
    <t>2018</t>
  </si>
  <si>
    <t xml:space="preserve">Акционерное общество "Западная энергетическая компания" </t>
  </si>
  <si>
    <t>ССР</t>
  </si>
  <si>
    <t>АО "Западная энергетическая компания"</t>
  </si>
  <si>
    <t xml:space="preserve">LnЗ_ЛЭП=1,92 км;
</t>
  </si>
  <si>
    <t>в земле</t>
  </si>
  <si>
    <t>всего в 2016 году, в том числе:</t>
  </si>
  <si>
    <t>В cоответствии с п.21 раздела IV Приказа Минэнерго РФ от 14.03.2016 №177 данный показатель территориальными сетевыми организациями не_рассчитывается</t>
  </si>
  <si>
    <t>Расчет производился с использованием данных базы ПК Аварийность. Производился сравнительный анализ. Снижение технологических нарушений до"0"</t>
  </si>
  <si>
    <t>всего в 2017 году, в том числе:</t>
  </si>
  <si>
    <t xml:space="preserve">Требуется проведение комплексной реконструкции </t>
  </si>
  <si>
    <t>Акт  от 20.06.2018</t>
  </si>
  <si>
    <t xml:space="preserve">Повышение надежности оказываемых услуг в сфере электроэнергетики. Приведение эксплуатуционного состояния  КЛ к действующим НТД, ПТЭ,ПУЭ, отраслевым регламентам, ГОСТ 32144-13. Повышение индекс технического состояния до 80,0. </t>
  </si>
  <si>
    <t>Сметная стоимость проекта в прогнозных ценах  года начала строительства с НДС, млн. руб.</t>
  </si>
  <si>
    <t>не техприсоединение</t>
  </si>
  <si>
    <t>реконструкция</t>
  </si>
  <si>
    <t xml:space="preserve">NPV через 10 лет, руб. </t>
  </si>
  <si>
    <t>Капитальный ремонт объекта (1 раз в 8 лет)</t>
  </si>
  <si>
    <t>WACC</t>
  </si>
  <si>
    <t>Налог на имущество (После ввода объекта в эксплуатацию)**</t>
  </si>
  <si>
    <t>EBITDA</t>
  </si>
  <si>
    <t>EBIT</t>
  </si>
  <si>
    <t>Накопленный ЧДП</t>
  </si>
  <si>
    <t>PV</t>
  </si>
  <si>
    <t>NPV (без учета продажи)</t>
  </si>
  <si>
    <t>IRR</t>
  </si>
  <si>
    <t>PP</t>
  </si>
  <si>
    <t>DPP</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</si>
  <si>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млн.рублей и более</t>
  </si>
  <si>
    <t>** От уплаты налога на имущество освобождаются линии электропередач, а также сооружения, являющихся неотъемлемой частью указанных объектов. Перечень имущества, относящегося к указанным объектам  утвержден  Постановлением Правительства РФ от 30 сентября 2004 г. N 504 "О перечне имущества, относящегося к железнодорожным путям общего пользования, федеральным автомобильным дорогам общего пользования, магистральным трубопроводам, линиям энергопередачи, а также сооружений, являющихся неотъемлемой технологической частью указанных объектов, в отношении которых организации освобождаются от обложения налогом на имущество организаций"</t>
  </si>
  <si>
    <t>Год раскрытия информации: 2024 год</t>
  </si>
  <si>
    <t>O 24-14</t>
  </si>
  <si>
    <t xml:space="preserve">Реконструкция КЛ 10 кВ от ТП-994 до ТП-996 1 сек.с заменой  кабеля на кабель большего сечения, протяженностью 0,180 км </t>
  </si>
  <si>
    <t>КЛ-10 ТП-996-ТП994</t>
  </si>
  <si>
    <t>КЛ 10 кВ 5,6 млн.руб./км</t>
  </si>
  <si>
    <t xml:space="preserve">Объект находится в удовлетворительном состоянии. Низкая пропускная способность КЛ. Повышенный  износ.Акт технического обследования от 20.06.2018  - КЛ 10 кВ старение изоляции, износ жгутового покрова и брони кабеля, низкая пропускная способность, обеднение (ухудшение) изоляции концевых муфт.
Индекс технического состояния 40,22.
 </t>
  </si>
  <si>
    <t>КЛ ТП-994-ТП-996</t>
  </si>
  <si>
    <t>После реализации инвестиционного проекта контрольные параметры будут приведены в надлежащее состояние. Выполнение требований технических регламентов по замене оборудования со сверхнорматинвым сроком службы более 25 лет: замена кабеля 10 кВ (факт 49 лет), замена концевых муфт 10 кВ (факт 49 лет). Повышение пропускной способности КЛ. 
Повышен индекс технического состояния до 80,0. 
Повышение надежности оказываемых услуг в сфере электроэнергетики 
DПsaidi=-0,000080037, DПsaifi=-0,000503</t>
  </si>
  <si>
    <t>Реконструкция КЛ 10 кВ   от ТП-994 до ТП-996 с заменой  кабеля на кабель большего сечения протяженностью 1,92 км Количественные показатели: индекс технического состояния до 80,0. Замена линий электропередачи 0,18 км
DПsaidi=-0,000080037, DПsaifi=-0,000503</t>
  </si>
  <si>
    <t xml:space="preserve"> по состоянию на 01.01.2024</t>
  </si>
  <si>
    <t>Предложение по корректировке  утв. плана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</si>
</sst>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 #,##0.00\ &quot;₽&quot;_-;\-* #,##0.00\ &quot;₽&quot;_-;_-* &quot;-&quot;??\ &quot;₽&quot;_-;_-@_-"/>
    <numFmt numFmtId="164" formatCode="_-* #,##0\ _₽_-;\-* #,##0\ _₽_-;_-* &quot;-&quot;\ _₽_-;_-@_-"/>
    <numFmt numFmtId="165" formatCode="_-* #,##0.00\ _₽_-;\-* #,##0.00\ _₽_-;_-* &quot;-&quot;??\ _₽_-;_-@_-"/>
    <numFmt numFmtId="166" formatCode="_-* #,##0_р_._-;\-* #,##0_р_._-;_-* &quot;-&quot;_р_._-;_-@_-"/>
    <numFmt numFmtId="167" formatCode="_-* #,##0.00_р_._-;\-* #,##0.00_р_._-;_-* &quot;-&quot;??_р_._-;_-@_-"/>
    <numFmt numFmtId="168" formatCode="#,##0_ ;\-#,##0\ "/>
    <numFmt numFmtId="169" formatCode="_-* #,##0.00\ _р_._-;\-* #,##0.00\ _р_._-;_-* &quot;-&quot;??\ _р_._-;_-@_-"/>
    <numFmt numFmtId="170" formatCode="#,##0.0"/>
    <numFmt numFmtId="171" formatCode="0.000"/>
    <numFmt numFmtId="172" formatCode="######0.0#####"/>
    <numFmt numFmtId="173" formatCode="0.0%"/>
    <numFmt numFmtId="174" formatCode="_(* #,##0_);_(* \(#,##0\);_(* &quot;-&quot;_);_(@_)"/>
    <numFmt numFmtId="175" formatCode="#,##0.00_ ;\-#,##0.00\ "/>
    <numFmt numFmtId="176" formatCode="###\ ###\ ###\ ###\ ###\ ##0.00"/>
    <numFmt numFmtId="177" formatCode="###\ ###\ ###\ ###\ ###\ ##0"/>
    <numFmt numFmtId="178" formatCode="0.0000"/>
    <numFmt numFmtId="179" formatCode="0.00000000"/>
    <numFmt numFmtId="180" formatCode="0.000000000"/>
    <numFmt numFmtId="181" formatCode="_-* #,##0\ _₽_-;\-* #,##0\ _₽_-;_-* &quot;-&quot;??\ _₽_-;_-@_-"/>
    <numFmt numFmtId="182" formatCode="_-* #,##0.0000\ _₽_-;\-* #,##0.0000\ _₽_-;_-* &quot;-&quot;??\ _₽_-;_-@_-"/>
  </numFmts>
  <fonts count="8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10"/>
      <name val="Helv"/>
    </font>
    <font>
      <b/>
      <u/>
      <sz val="12"/>
      <color theme="1"/>
      <name val="Times New Roman"/>
      <family val="1"/>
      <charset val="204"/>
    </font>
    <font>
      <sz val="10"/>
      <color theme="1"/>
      <name val="Times New Roman"/>
      <family val="1"/>
      <charset val="204"/>
    </font>
    <font>
      <b/>
      <u/>
      <sz val="14"/>
      <name val="Times New Roman"/>
      <family val="1"/>
      <charset val="204"/>
    </font>
    <font>
      <b/>
      <u/>
      <sz val="12"/>
      <name val="Times New Roman"/>
      <family val="1"/>
      <charset val="204"/>
    </font>
    <font>
      <sz val="18"/>
      <color theme="3"/>
      <name val="Cambria"/>
      <family val="2"/>
      <charset val="204"/>
      <scheme val="major"/>
    </font>
    <font>
      <sz val="11"/>
      <name val="Calibri"/>
      <family val="2"/>
      <charset val="204"/>
      <scheme val="minor"/>
    </font>
    <font>
      <sz val="10"/>
      <color rgb="FF000000"/>
      <name val="Calibri"/>
      <family val="2"/>
      <charset val="204"/>
    </font>
    <font>
      <vertAlign val="superscript"/>
      <sz val="12"/>
      <name val="Times New Roman"/>
      <family val="1"/>
      <charset val="204"/>
    </font>
    <font>
      <b/>
      <u/>
      <sz val="10"/>
      <color theme="1"/>
      <name val="Times New Roman"/>
      <family val="1"/>
      <charset val="204"/>
    </font>
    <font>
      <u/>
      <sz val="11"/>
      <color theme="10"/>
      <name val="Calibri"/>
      <family val="2"/>
      <charset val="204"/>
      <scheme val="minor"/>
    </font>
    <font>
      <sz val="10"/>
      <color rgb="FF000000"/>
      <name val="Arial"/>
      <family val="2"/>
      <charset val="204"/>
    </font>
    <font>
      <sz val="10"/>
      <color rgb="FF000000"/>
      <name val="Arial Cyr"/>
      <charset val="204"/>
    </font>
    <font>
      <sz val="10"/>
      <color rgb="FFFFFFFF"/>
      <name val="Arial Cyr"/>
      <charset val="204"/>
    </font>
    <font>
      <sz val="10"/>
      <color rgb="FFC0C0C0"/>
      <name val="Arial Cyr"/>
      <charset val="204"/>
    </font>
    <font>
      <b/>
      <sz val="10"/>
      <color rgb="FF000000"/>
      <name val="Arial"/>
      <family val="2"/>
      <charset val="204"/>
    </font>
    <font>
      <b/>
      <sz val="10"/>
      <name val="Arial"/>
      <family val="2"/>
      <charset val="204"/>
    </font>
    <font>
      <b/>
      <sz val="10"/>
      <name val="Times New Roman"/>
      <family val="1"/>
      <charset val="204"/>
    </font>
    <font>
      <b/>
      <sz val="10"/>
      <color rgb="FF000000"/>
      <name val="Times New Roman"/>
      <family val="1"/>
      <charset val="204"/>
    </font>
    <font>
      <b/>
      <u/>
      <sz val="10"/>
      <name val="Times New Roman"/>
      <family val="1"/>
      <charset val="204"/>
    </font>
    <font>
      <b/>
      <u/>
      <sz val="10"/>
      <color rgb="FF000000"/>
      <name val="Times New Roman"/>
      <family val="1"/>
      <charset val="204"/>
    </font>
    <font>
      <sz val="10"/>
      <color rgb="FF000000"/>
      <name val="Times New Roman"/>
      <family val="1"/>
      <charset val="204"/>
    </font>
    <font>
      <sz val="11"/>
      <color rgb="FF000000"/>
      <name val="Times New Roman"/>
      <family val="1"/>
      <charset val="204"/>
    </font>
    <font>
      <sz val="10"/>
      <color rgb="FFFFFFFF"/>
      <name val="Times New Roman"/>
      <family val="1"/>
      <charset val="204"/>
    </font>
    <font>
      <sz val="10"/>
      <color rgb="FFC0C0C0"/>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0"/>
        <bgColor indexed="64"/>
      </patternFill>
    </fill>
    <fill>
      <patternFill patternType="solid">
        <fgColor rgb="FFFFFFFF"/>
        <bgColor indexed="64"/>
      </patternFill>
    </fill>
    <fill>
      <patternFill patternType="solid">
        <fgColor rgb="FFEBF1DE"/>
        <bgColor rgb="FF000000"/>
      </patternFill>
    </fill>
    <fill>
      <patternFill patternType="solid">
        <fgColor rgb="FFFFFF00"/>
        <bgColor indexed="64"/>
      </patternFill>
    </fill>
  </fills>
  <borders count="7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top style="thin">
        <color auto="1"/>
      </top>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indexed="64"/>
      </right>
      <top style="thin">
        <color auto="1"/>
      </top>
      <bottom/>
      <diagonal/>
    </border>
  </borders>
  <cellStyleXfs count="75">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7" fontId="1" fillId="0" borderId="0" applyFont="0" applyFill="0" applyBorder="0" applyAlignment="0" applyProtection="0"/>
    <xf numFmtId="168" fontId="29" fillId="0" borderId="0" applyFont="0" applyFill="0" applyBorder="0" applyAlignment="0" applyProtection="0"/>
    <xf numFmtId="169"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6" fillId="0" borderId="0"/>
    <xf numFmtId="0" fontId="11" fillId="0" borderId="0"/>
    <xf numFmtId="9" fontId="44" fillId="0" borderId="0" applyFont="0" applyFill="0" applyBorder="0" applyAlignment="0" applyProtection="0"/>
    <xf numFmtId="0" fontId="11" fillId="0" borderId="0"/>
    <xf numFmtId="167"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61" fillId="0" borderId="0" applyNumberFormat="0" applyFill="0" applyBorder="0" applyAlignment="0" applyProtection="0"/>
    <xf numFmtId="0" fontId="66" fillId="0" borderId="0" applyNumberFormat="0" applyFill="0" applyBorder="0" applyAlignment="0" applyProtection="0"/>
  </cellStyleXfs>
  <cellXfs count="444">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70"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4" xfId="2"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Border="1" applyAlignment="1">
      <alignment horizontal="center" vertical="center" wrapText="1"/>
    </xf>
    <xf numFmtId="0" fontId="11" fillId="0" borderId="0" xfId="2" applyAlignment="1">
      <alignment horizontal="right"/>
    </xf>
    <xf numFmtId="0" fontId="39" fillId="0" borderId="4" xfId="1" applyFont="1" applyBorder="1" applyAlignment="1">
      <alignment horizontal="center" vertical="center" wrapText="1"/>
    </xf>
    <xf numFmtId="0" fontId="11" fillId="0" borderId="1" xfId="2" applyBorder="1" applyAlignment="1">
      <alignment horizontal="left" vertical="center" wrapText="1"/>
    </xf>
    <xf numFmtId="0" fontId="11" fillId="0" borderId="0" xfId="62" applyFont="1" applyAlignment="1">
      <alignment horizontal="left"/>
    </xf>
    <xf numFmtId="0" fontId="11" fillId="0" borderId="0" xfId="62" applyFont="1" applyAlignment="1">
      <alignment horizontal="left" vertical="center"/>
    </xf>
    <xf numFmtId="0" fontId="11" fillId="0" borderId="0" xfId="62" applyFont="1" applyAlignment="1">
      <alignment vertical="center"/>
    </xf>
    <xf numFmtId="0" fontId="11" fillId="0" borderId="0" xfId="62" applyFont="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42"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2" fillId="0" borderId="1" xfId="2" applyFont="1" applyBorder="1" applyAlignment="1">
      <alignment horizontal="left" vertical="center" wrapText="1"/>
    </xf>
    <xf numFmtId="49" fontId="42" fillId="0" borderId="1" xfId="2" applyNumberFormat="1" applyFont="1" applyBorder="1" applyAlignment="1">
      <alignment horizontal="center" vertical="center" wrapText="1"/>
    </xf>
    <xf numFmtId="0" fontId="11" fillId="0" borderId="6" xfId="2" applyBorder="1" applyAlignment="1">
      <alignment horizontal="left" vertical="center" wrapText="1"/>
    </xf>
    <xf numFmtId="0" fontId="11" fillId="0" borderId="10" xfId="2" applyBorder="1" applyAlignment="1">
      <alignment horizontal="center" vertical="center" wrapText="1"/>
    </xf>
    <xf numFmtId="0" fontId="42" fillId="0" borderId="0" xfId="52" applyFont="1"/>
    <xf numFmtId="0" fontId="12" fillId="0" borderId="0" xfId="2" applyFont="1"/>
    <xf numFmtId="0" fontId="8" fillId="0" borderId="0" xfId="2" applyFont="1" applyAlignment="1">
      <alignment vertical="center"/>
    </xf>
    <xf numFmtId="0" fontId="49" fillId="0" borderId="0" xfId="2" applyFont="1"/>
    <xf numFmtId="0" fontId="11" fillId="0" borderId="1" xfId="2" applyBorder="1"/>
    <xf numFmtId="0" fontId="11" fillId="0" borderId="1" xfId="2" applyBorder="1" applyAlignment="1">
      <alignment horizontal="justify" vertical="top" wrapText="1"/>
    </xf>
    <xf numFmtId="0" fontId="42" fillId="0" borderId="1" xfId="2" applyFont="1" applyBorder="1" applyAlignment="1">
      <alignment horizontal="center" vertical="top" wrapText="1"/>
    </xf>
    <xf numFmtId="0" fontId="42" fillId="0" borderId="1" xfId="2" applyFont="1" applyBorder="1" applyAlignment="1">
      <alignment vertical="top" wrapText="1"/>
    </xf>
    <xf numFmtId="172" fontId="42" fillId="0" borderId="1" xfId="2" applyNumberFormat="1" applyFont="1" applyBorder="1" applyAlignment="1">
      <alignment horizontal="righ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2" fillId="0" borderId="0" xfId="2" applyFont="1" applyAlignment="1">
      <alignment horizontal="center" vertical="top" wrapText="1"/>
    </xf>
    <xf numFmtId="0" fontId="43" fillId="0" borderId="1" xfId="45" applyFont="1" applyBorder="1" applyAlignment="1">
      <alignment horizontal="left" vertical="center" wrapText="1"/>
    </xf>
    <xf numFmtId="0" fontId="0" fillId="0" borderId="1" xfId="0"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0" fillId="0" borderId="0" xfId="2" applyFont="1"/>
    <xf numFmtId="2" fontId="51" fillId="0" borderId="0" xfId="2" applyNumberFormat="1" applyFont="1" applyAlignment="1">
      <alignment horizontal="right" vertical="top" wrapText="1"/>
    </xf>
    <xf numFmtId="0" fontId="40" fillId="0" borderId="0" xfId="2" applyFont="1" applyAlignment="1">
      <alignment horizontal="right"/>
    </xf>
    <xf numFmtId="0" fontId="41" fillId="0" borderId="29" xfId="2" applyFont="1" applyBorder="1" applyAlignment="1">
      <alignment horizontal="justify"/>
    </xf>
    <xf numFmtId="0" fontId="40" fillId="0" borderId="30" xfId="2" applyFont="1" applyBorder="1" applyAlignment="1">
      <alignment horizontal="justify"/>
    </xf>
    <xf numFmtId="0" fontId="41" fillId="0" borderId="29" xfId="2" applyFont="1" applyBorder="1" applyAlignment="1">
      <alignment vertical="top" wrapText="1"/>
    </xf>
    <xf numFmtId="0" fontId="41" fillId="0" borderId="31" xfId="2" applyFont="1" applyBorder="1" applyAlignment="1">
      <alignment vertical="top" wrapText="1"/>
    </xf>
    <xf numFmtId="0" fontId="40" fillId="0" borderId="32" xfId="2" applyFont="1" applyBorder="1" applyAlignment="1">
      <alignment horizontal="justify" vertical="top" wrapText="1"/>
    </xf>
    <xf numFmtId="0" fontId="41" fillId="0" borderId="30" xfId="2" applyFont="1" applyBorder="1" applyAlignment="1">
      <alignment vertical="top" wrapText="1"/>
    </xf>
    <xf numFmtId="0" fontId="40" fillId="0" borderId="29" xfId="2" applyFont="1" applyBorder="1" applyAlignment="1">
      <alignment horizontal="justify" vertical="top" wrapText="1"/>
    </xf>
    <xf numFmtId="0" fontId="40" fillId="0" borderId="30" xfId="2" applyFont="1" applyBorder="1" applyAlignment="1">
      <alignment vertical="top" wrapText="1"/>
    </xf>
    <xf numFmtId="0" fontId="40" fillId="0" borderId="29" xfId="2" applyFont="1" applyBorder="1" applyAlignment="1">
      <alignment vertical="top" wrapText="1"/>
    </xf>
    <xf numFmtId="0" fontId="40" fillId="0" borderId="33" xfId="2" applyFont="1" applyBorder="1" applyAlignment="1">
      <alignment vertical="top" wrapText="1"/>
    </xf>
    <xf numFmtId="0" fontId="40" fillId="0" borderId="31" xfId="2" applyFont="1" applyBorder="1" applyAlignment="1">
      <alignment vertical="top" wrapText="1"/>
    </xf>
    <xf numFmtId="0" fontId="41" fillId="0" borderId="31" xfId="2" applyFont="1" applyBorder="1" applyAlignment="1">
      <alignment horizontal="justify" vertical="top" wrapText="1"/>
    </xf>
    <xf numFmtId="0" fontId="41" fillId="0" borderId="29" xfId="2" applyFont="1" applyBorder="1" applyAlignment="1">
      <alignment horizontal="justify" vertical="top" wrapText="1"/>
    </xf>
    <xf numFmtId="0" fontId="40" fillId="0" borderId="35" xfId="2" applyFont="1" applyBorder="1" applyAlignment="1">
      <alignment horizontal="justify" vertical="top" wrapText="1"/>
    </xf>
    <xf numFmtId="0" fontId="40" fillId="0" borderId="34" xfId="2" applyFont="1" applyBorder="1" applyAlignment="1">
      <alignment vertical="top" wrapText="1"/>
    </xf>
    <xf numFmtId="0" fontId="41" fillId="0" borderId="30" xfId="2" applyFont="1" applyBorder="1" applyAlignment="1">
      <alignment horizontal="left" vertical="center" wrapText="1"/>
    </xf>
    <xf numFmtId="0" fontId="40" fillId="0" borderId="34" xfId="2" applyFont="1" applyBorder="1" applyAlignment="1">
      <alignment horizontal="justify" vertical="top" wrapText="1"/>
    </xf>
    <xf numFmtId="0" fontId="41" fillId="0" borderId="30" xfId="2" applyFont="1" applyBorder="1" applyAlignment="1">
      <alignment horizontal="center" vertical="center" wrapText="1"/>
    </xf>
    <xf numFmtId="0" fontId="40" fillId="0" borderId="31" xfId="2" applyFont="1" applyBorder="1"/>
    <xf numFmtId="1" fontId="41" fillId="0" borderId="0" xfId="2" applyNumberFormat="1" applyFont="1" applyAlignment="1">
      <alignment horizontal="left" vertical="top"/>
    </xf>
    <xf numFmtId="49" fontId="40" fillId="0" borderId="0" xfId="2" applyNumberFormat="1" applyFont="1" applyAlignment="1">
      <alignment horizontal="left" vertical="top" wrapText="1"/>
    </xf>
    <xf numFmtId="49" fontId="40" fillId="0" borderId="0" xfId="2" applyNumberFormat="1" applyFont="1" applyAlignment="1">
      <alignment horizontal="left" vertical="top"/>
    </xf>
    <xf numFmtId="0" fontId="40" fillId="0" borderId="0" xfId="2" applyFont="1" applyAlignment="1">
      <alignment horizontal="center" vertical="center"/>
    </xf>
    <xf numFmtId="0" fontId="39" fillId="0" borderId="1" xfId="49" applyFont="1" applyBorder="1" applyAlignment="1">
      <alignment horizontal="center" vertical="center" wrapText="1"/>
    </xf>
    <xf numFmtId="0" fontId="39" fillId="0" borderId="1" xfId="49" applyFont="1" applyBorder="1" applyAlignment="1">
      <alignment horizontal="center" vertical="center"/>
    </xf>
    <xf numFmtId="0" fontId="11" fillId="0" borderId="0" xfId="2" applyAlignment="1">
      <alignment vertical="top" wrapText="1"/>
    </xf>
    <xf numFmtId="0" fontId="42" fillId="0" borderId="0" xfId="0" applyFont="1"/>
    <xf numFmtId="0" fontId="42" fillId="0" borderId="0" xfId="0" applyFont="1" applyAlignment="1">
      <alignment horizontal="center" vertical="center"/>
    </xf>
    <xf numFmtId="0" fontId="42" fillId="0" borderId="0" xfId="0" applyFont="1" applyAlignment="1">
      <alignment vertical="center"/>
    </xf>
    <xf numFmtId="0" fontId="38" fillId="0" borderId="0" xfId="49" applyFont="1"/>
    <xf numFmtId="0" fontId="11" fillId="0" borderId="0" xfId="0" applyFont="1"/>
    <xf numFmtId="0" fontId="7" fillId="0" borderId="42" xfId="1" applyFont="1" applyBorder="1" applyAlignment="1">
      <alignment horizontal="center"/>
    </xf>
    <xf numFmtId="0" fontId="7" fillId="0" borderId="42" xfId="1" applyFont="1" applyBorder="1" applyAlignment="1">
      <alignment horizontal="left" vertical="center" wrapText="1"/>
    </xf>
    <xf numFmtId="0" fontId="7" fillId="0" borderId="42" xfId="1" applyFont="1" applyBorder="1" applyAlignment="1">
      <alignment vertical="center" wrapText="1"/>
    </xf>
    <xf numFmtId="0" fontId="0" fillId="0" borderId="0" xfId="0" applyAlignment="1">
      <alignment horizontal="left"/>
    </xf>
    <xf numFmtId="0" fontId="39" fillId="0" borderId="42" xfId="1" applyFont="1" applyBorder="1" applyAlignment="1">
      <alignment horizontal="left" vertical="center" wrapText="1"/>
    </xf>
    <xf numFmtId="0" fontId="39" fillId="0" borderId="42" xfId="1" applyFont="1" applyBorder="1" applyAlignment="1">
      <alignment horizontal="left" wrapText="1"/>
    </xf>
    <xf numFmtId="166" fontId="40" fillId="0" borderId="29" xfId="2" applyNumberFormat="1" applyFont="1" applyBorder="1" applyAlignment="1">
      <alignment horizontal="justify"/>
    </xf>
    <xf numFmtId="0" fontId="40" fillId="0" borderId="30" xfId="2" applyFont="1" applyBorder="1" applyAlignment="1">
      <alignment horizontal="left" vertical="top" wrapText="1"/>
    </xf>
    <xf numFmtId="0" fontId="49" fillId="0" borderId="0" xfId="2" applyFont="1" applyAlignment="1">
      <alignment horizontal="center"/>
    </xf>
    <xf numFmtId="171" fontId="39" fillId="0" borderId="1" xfId="1" applyNumberFormat="1" applyFont="1" applyBorder="1" applyAlignment="1">
      <alignment horizontal="center" vertical="center"/>
    </xf>
    <xf numFmtId="0" fontId="39" fillId="0" borderId="42" xfId="1" applyFont="1" applyBorder="1" applyAlignment="1">
      <alignment horizontal="center" vertical="center" wrapText="1"/>
    </xf>
    <xf numFmtId="0" fontId="40" fillId="24" borderId="29" xfId="2" applyFont="1" applyFill="1" applyBorder="1" applyAlignment="1">
      <alignment horizontal="justify" vertical="top" wrapText="1"/>
    </xf>
    <xf numFmtId="0" fontId="11" fillId="24" borderId="0" xfId="2" applyFill="1"/>
    <xf numFmtId="10" fontId="40" fillId="0" borderId="29" xfId="2" applyNumberFormat="1" applyFont="1" applyBorder="1" applyAlignment="1">
      <alignment horizontal="justify" vertical="top" wrapText="1"/>
    </xf>
    <xf numFmtId="10" fontId="40" fillId="0" borderId="35" xfId="2" applyNumberFormat="1" applyFont="1" applyBorder="1" applyAlignment="1">
      <alignment horizontal="justify" vertical="top" wrapText="1"/>
    </xf>
    <xf numFmtId="175" fontId="42" fillId="0" borderId="1" xfId="2" applyNumberFormat="1" applyFont="1" applyBorder="1" applyAlignment="1">
      <alignment horizontal="center" vertical="center" wrapText="1"/>
    </xf>
    <xf numFmtId="175" fontId="11" fillId="0" borderId="1" xfId="2" applyNumberFormat="1" applyBorder="1" applyAlignment="1">
      <alignment horizontal="center" vertical="center" wrapText="1"/>
    </xf>
    <xf numFmtId="175" fontId="11" fillId="0" borderId="1" xfId="0" applyNumberFormat="1" applyFont="1" applyBorder="1" applyAlignment="1">
      <alignment horizontal="center" vertical="center"/>
    </xf>
    <xf numFmtId="175" fontId="42" fillId="0" borderId="1" xfId="0" applyNumberFormat="1" applyFont="1" applyBorder="1" applyAlignment="1">
      <alignment horizontal="center" vertical="center"/>
    </xf>
    <xf numFmtId="175" fontId="39" fillId="0" borderId="42" xfId="2" applyNumberFormat="1" applyFont="1" applyBorder="1" applyAlignment="1">
      <alignment horizontal="center" vertical="center" wrapText="1"/>
    </xf>
    <xf numFmtId="0" fontId="11" fillId="0" borderId="42" xfId="2" applyBorder="1" applyAlignment="1">
      <alignment vertical="center" wrapText="1"/>
    </xf>
    <xf numFmtId="0" fontId="7" fillId="0" borderId="43" xfId="1" applyFont="1" applyBorder="1" applyAlignment="1">
      <alignment horizontal="center" vertical="center" wrapText="1"/>
    </xf>
    <xf numFmtId="0" fontId="7" fillId="0" borderId="4" xfId="1" applyFont="1" applyBorder="1" applyAlignment="1">
      <alignment horizontal="left" vertical="center" wrapText="1"/>
    </xf>
    <xf numFmtId="0" fontId="11" fillId="0" borderId="1" xfId="1" applyFont="1" applyBorder="1" applyAlignment="1">
      <alignment vertical="center" wrapText="1"/>
    </xf>
    <xf numFmtId="0" fontId="12" fillId="0" borderId="0" xfId="1" applyFont="1" applyAlignment="1">
      <alignment horizontal="center" vertical="center"/>
    </xf>
    <xf numFmtId="0" fontId="11" fillId="0" borderId="1" xfId="1" applyFont="1" applyBorder="1" applyAlignment="1">
      <alignment horizontal="center" vertical="center" wrapText="1"/>
    </xf>
    <xf numFmtId="0" fontId="11" fillId="0" borderId="0" xfId="0" applyFont="1" applyAlignment="1">
      <alignment horizontal="left" vertical="center"/>
    </xf>
    <xf numFmtId="2" fontId="45" fillId="0" borderId="42" xfId="0" applyNumberFormat="1" applyFont="1" applyBorder="1" applyAlignment="1">
      <alignment horizontal="left"/>
    </xf>
    <xf numFmtId="4" fontId="3" fillId="0" borderId="0" xfId="1" applyNumberFormat="1"/>
    <xf numFmtId="0" fontId="42" fillId="0" borderId="10" xfId="2" applyFont="1" applyBorder="1" applyAlignment="1">
      <alignment horizontal="center" vertical="center" wrapText="1"/>
    </xf>
    <xf numFmtId="0" fontId="11" fillId="0" borderId="1" xfId="2" applyBorder="1" applyAlignment="1">
      <alignment horizontal="center" vertical="center" wrapText="1"/>
    </xf>
    <xf numFmtId="0" fontId="11" fillId="0" borderId="1" xfId="2" applyBorder="1" applyAlignment="1">
      <alignment horizontal="center" vertical="center"/>
    </xf>
    <xf numFmtId="14" fontId="11" fillId="0" borderId="46" xfId="2" applyNumberFormat="1" applyBorder="1" applyAlignment="1">
      <alignment horizontal="center" vertical="center" wrapText="1"/>
    </xf>
    <xf numFmtId="2" fontId="39" fillId="0" borderId="46" xfId="2" applyNumberFormat="1" applyFont="1" applyBorder="1" applyAlignment="1">
      <alignment horizontal="center" vertical="center" wrapText="1"/>
    </xf>
    <xf numFmtId="2" fontId="39" fillId="0" borderId="46" xfId="2" applyNumberFormat="1" applyFont="1" applyBorder="1" applyAlignment="1">
      <alignment horizontal="center" vertical="center"/>
    </xf>
    <xf numFmtId="0" fontId="7" fillId="0" borderId="10" xfId="2" applyFont="1" applyBorder="1" applyAlignment="1">
      <alignment horizontal="center" vertical="center" wrapText="1"/>
    </xf>
    <xf numFmtId="0" fontId="39" fillId="0" borderId="46" xfId="2" applyFont="1" applyBorder="1" applyAlignment="1">
      <alignment horizontal="center" vertical="center" textRotation="90" wrapText="1"/>
    </xf>
    <xf numFmtId="0" fontId="42" fillId="0" borderId="46" xfId="2" applyFont="1" applyBorder="1" applyAlignment="1">
      <alignment horizontal="center" vertical="center" wrapText="1"/>
    </xf>
    <xf numFmtId="1" fontId="58" fillId="0" borderId="46" xfId="49" applyNumberFormat="1" applyFont="1" applyBorder="1" applyAlignment="1">
      <alignment horizontal="center" vertical="center"/>
    </xf>
    <xf numFmtId="49" fontId="58" fillId="0" borderId="46" xfId="49" applyNumberFormat="1" applyFont="1" applyBorder="1" applyAlignment="1">
      <alignment horizontal="center" vertical="center"/>
    </xf>
    <xf numFmtId="17" fontId="45" fillId="25" borderId="46" xfId="2" applyNumberFormat="1" applyFont="1" applyFill="1" applyBorder="1" applyAlignment="1">
      <alignment horizontal="center" vertical="center" wrapText="1"/>
    </xf>
    <xf numFmtId="0" fontId="62" fillId="0" borderId="46" xfId="0" applyFont="1" applyBorder="1" applyAlignment="1">
      <alignment wrapText="1"/>
    </xf>
    <xf numFmtId="0" fontId="62" fillId="0" borderId="46" xfId="0" applyFont="1" applyBorder="1"/>
    <xf numFmtId="0" fontId="62" fillId="0" borderId="46" xfId="0" applyFont="1" applyBorder="1" applyAlignment="1">
      <alignment horizontal="center" vertical="center"/>
    </xf>
    <xf numFmtId="0" fontId="62" fillId="0" borderId="45" xfId="0" applyFont="1" applyBorder="1" applyAlignment="1">
      <alignment horizontal="center" vertical="center"/>
    </xf>
    <xf numFmtId="0" fontId="0" fillId="0" borderId="46" xfId="0" applyBorder="1" applyAlignment="1">
      <alignment horizontal="center" vertical="center" wrapText="1"/>
    </xf>
    <xf numFmtId="0" fontId="0" fillId="0" borderId="46" xfId="0" applyBorder="1"/>
    <xf numFmtId="176" fontId="63" fillId="26" borderId="46" xfId="72" applyNumberFormat="1" applyFont="1" applyFill="1" applyBorder="1" applyAlignment="1">
      <alignment horizontal="right" vertical="center" wrapText="1"/>
    </xf>
    <xf numFmtId="177" fontId="63" fillId="26" borderId="46" xfId="71" applyNumberFormat="1" applyFont="1" applyFill="1" applyBorder="1" applyAlignment="1">
      <alignment horizontal="right" vertical="center" wrapText="1"/>
    </xf>
    <xf numFmtId="178" fontId="63" fillId="26" borderId="46" xfId="73" applyNumberFormat="1" applyFont="1" applyFill="1" applyBorder="1" applyAlignment="1">
      <alignment horizontal="left" vertical="center" wrapText="1"/>
    </xf>
    <xf numFmtId="179" fontId="62" fillId="0" borderId="46" xfId="0" applyNumberFormat="1" applyFont="1" applyBorder="1"/>
    <xf numFmtId="0" fontId="0" fillId="0" borderId="46" xfId="0" applyBorder="1" applyAlignment="1">
      <alignment horizontal="center" vertical="center"/>
    </xf>
    <xf numFmtId="0" fontId="7" fillId="0" borderId="46" xfId="1" applyFont="1" applyBorder="1" applyAlignment="1">
      <alignment vertical="center" wrapText="1"/>
    </xf>
    <xf numFmtId="0" fontId="40" fillId="0" borderId="29" xfId="2" applyFont="1" applyBorder="1" applyAlignment="1">
      <alignment horizontal="left" vertical="top" wrapText="1"/>
    </xf>
    <xf numFmtId="0" fontId="3" fillId="0" borderId="47" xfId="1" applyBorder="1" applyAlignment="1">
      <alignment vertical="center" wrapText="1"/>
    </xf>
    <xf numFmtId="0" fontId="40" fillId="0" borderId="33" xfId="2" applyFont="1" applyBorder="1" applyAlignment="1">
      <alignment horizontal="left" vertical="center" wrapText="1"/>
    </xf>
    <xf numFmtId="0" fontId="40" fillId="0" borderId="31" xfId="2" applyFont="1" applyBorder="1" applyAlignment="1">
      <alignment horizontal="left" vertical="center" wrapText="1"/>
    </xf>
    <xf numFmtId="0" fontId="11" fillId="0" borderId="0" xfId="62" applyFont="1" applyAlignment="1">
      <alignment horizontal="center"/>
    </xf>
    <xf numFmtId="0" fontId="59" fillId="0" borderId="0" xfId="2" applyFont="1" applyAlignment="1">
      <alignment vertical="center"/>
    </xf>
    <xf numFmtId="0" fontId="12" fillId="0" borderId="0" xfId="1" applyFont="1" applyAlignment="1">
      <alignment vertical="center"/>
    </xf>
    <xf numFmtId="0" fontId="42" fillId="0" borderId="47" xfId="2" applyFont="1" applyBorder="1" applyAlignment="1">
      <alignment horizontal="center" vertical="center" textRotation="90" wrapText="1"/>
    </xf>
    <xf numFmtId="49" fontId="42" fillId="0" borderId="47" xfId="2" applyNumberFormat="1" applyFont="1" applyBorder="1" applyAlignment="1">
      <alignment horizontal="center" vertical="center" wrapText="1"/>
    </xf>
    <xf numFmtId="0" fontId="42" fillId="0" borderId="47" xfId="2" applyFont="1" applyBorder="1" applyAlignment="1">
      <alignment horizontal="left" vertical="center" wrapText="1"/>
    </xf>
    <xf numFmtId="175" fontId="42" fillId="0" borderId="47" xfId="2" applyNumberFormat="1" applyFont="1" applyBorder="1" applyAlignment="1">
      <alignment horizontal="center" vertical="center" wrapText="1"/>
    </xf>
    <xf numFmtId="49" fontId="11" fillId="0" borderId="47" xfId="2" applyNumberFormat="1" applyBorder="1" applyAlignment="1">
      <alignment horizontal="center" vertical="center" wrapText="1"/>
    </xf>
    <xf numFmtId="0" fontId="11" fillId="0" borderId="47" xfId="2" applyBorder="1" applyAlignment="1">
      <alignment horizontal="left" vertical="center" wrapText="1"/>
    </xf>
    <xf numFmtId="175" fontId="11" fillId="0" borderId="47" xfId="2" applyNumberFormat="1" applyBorder="1" applyAlignment="1">
      <alignment horizontal="center" vertical="center" wrapText="1"/>
    </xf>
    <xf numFmtId="0" fontId="11" fillId="0" borderId="47" xfId="45" applyFont="1" applyBorder="1" applyAlignment="1">
      <alignment horizontal="left" vertical="center" wrapText="1"/>
    </xf>
    <xf numFmtId="0" fontId="42" fillId="0" borderId="47" xfId="45" applyFont="1" applyBorder="1" applyAlignment="1">
      <alignment horizontal="left" vertical="center" wrapText="1"/>
    </xf>
    <xf numFmtId="0" fontId="11" fillId="0" borderId="2" xfId="45" applyFont="1" applyBorder="1" applyAlignment="1">
      <alignment horizontal="left" vertical="center" wrapText="1"/>
    </xf>
    <xf numFmtId="175" fontId="42" fillId="0" borderId="48" xfId="2" applyNumberFormat="1" applyFont="1" applyBorder="1" applyAlignment="1">
      <alignment horizontal="center" vertical="center" wrapText="1"/>
    </xf>
    <xf numFmtId="2" fontId="37" fillId="0" borderId="1" xfId="49" applyNumberFormat="1" applyFont="1" applyBorder="1" applyAlignment="1">
      <alignment horizontal="center" vertical="center"/>
    </xf>
    <xf numFmtId="4" fontId="40" fillId="0" borderId="29" xfId="2" applyNumberFormat="1" applyFont="1" applyBorder="1" applyAlignment="1">
      <alignment horizontal="justify" vertical="top" wrapText="1"/>
    </xf>
    <xf numFmtId="4" fontId="40" fillId="24" borderId="29" xfId="2" applyNumberFormat="1" applyFont="1" applyFill="1" applyBorder="1" applyAlignment="1">
      <alignment horizontal="justify" vertical="top" wrapText="1"/>
    </xf>
    <xf numFmtId="4" fontId="42" fillId="0" borderId="38" xfId="62" applyNumberFormat="1" applyFont="1" applyBorder="1" applyAlignment="1">
      <alignment horizontal="left" vertical="center" wrapText="1"/>
    </xf>
    <xf numFmtId="0" fontId="40" fillId="0" borderId="34" xfId="2" applyFont="1" applyBorder="1" applyAlignment="1">
      <alignment horizontal="left" vertical="top" wrapText="1"/>
    </xf>
    <xf numFmtId="14" fontId="40" fillId="0" borderId="34" xfId="2" applyNumberFormat="1" applyFont="1" applyBorder="1" applyAlignment="1">
      <alignment horizontal="justify" vertical="top" wrapText="1"/>
    </xf>
    <xf numFmtId="0" fontId="39" fillId="0" borderId="49" xfId="1" applyFont="1" applyBorder="1" applyAlignment="1">
      <alignment horizontal="center" vertical="center" wrapText="1"/>
    </xf>
    <xf numFmtId="0" fontId="7" fillId="0" borderId="49" xfId="1" applyFont="1" applyBorder="1" applyAlignment="1">
      <alignment horizontal="center" vertical="center" wrapText="1"/>
    </xf>
    <xf numFmtId="49" fontId="7" fillId="0" borderId="49" xfId="1" applyNumberFormat="1" applyFont="1" applyBorder="1" applyAlignment="1">
      <alignment vertical="center"/>
    </xf>
    <xf numFmtId="49" fontId="7" fillId="0" borderId="43" xfId="1" applyNumberFormat="1" applyFont="1" applyBorder="1" applyAlignment="1">
      <alignment vertical="center"/>
    </xf>
    <xf numFmtId="0" fontId="11" fillId="0" borderId="43" xfId="2" applyBorder="1" applyAlignment="1">
      <alignment vertical="center" wrapText="1"/>
    </xf>
    <xf numFmtId="0" fontId="7" fillId="0" borderId="49" xfId="1" applyFont="1" applyBorder="1" applyAlignment="1">
      <alignment vertical="center"/>
    </xf>
    <xf numFmtId="0" fontId="4" fillId="0" borderId="49" xfId="1" applyFont="1" applyBorder="1" applyAlignment="1">
      <alignment horizontal="center" vertical="center"/>
    </xf>
    <xf numFmtId="180" fontId="62" fillId="0" borderId="49" xfId="0" applyNumberFormat="1" applyFont="1" applyBorder="1" applyAlignment="1">
      <alignment horizontal="center" vertical="center"/>
    </xf>
    <xf numFmtId="49" fontId="0" fillId="0" borderId="46" xfId="0" applyNumberFormat="1" applyBorder="1" applyAlignment="1">
      <alignment horizontal="center" vertical="center" wrapText="1"/>
    </xf>
    <xf numFmtId="0" fontId="3" fillId="0" borderId="0" xfId="1" applyAlignment="1">
      <alignment wrapText="1"/>
    </xf>
    <xf numFmtId="14" fontId="40" fillId="0" borderId="29" xfId="2" applyNumberFormat="1" applyFont="1" applyBorder="1" applyAlignment="1">
      <alignment horizontal="justify"/>
    </xf>
    <xf numFmtId="0" fontId="36" fillId="0" borderId="49" xfId="0" applyFont="1" applyBorder="1" applyAlignment="1">
      <alignment horizontal="center" vertical="center" wrapText="1"/>
    </xf>
    <xf numFmtId="0" fontId="11" fillId="0" borderId="49" xfId="62" applyFont="1" applyBorder="1" applyAlignment="1">
      <alignment horizontal="center" vertical="center" wrapText="1"/>
    </xf>
    <xf numFmtId="0" fontId="11" fillId="0" borderId="49" xfId="62" applyFont="1" applyBorder="1" applyAlignment="1">
      <alignment horizontal="center" vertical="center"/>
    </xf>
    <xf numFmtId="0" fontId="11" fillId="0" borderId="49" xfId="62" applyFont="1" applyBorder="1" applyAlignment="1">
      <alignment horizontal="left"/>
    </xf>
    <xf numFmtId="2" fontId="40" fillId="0" borderId="29" xfId="2" applyNumberFormat="1" applyFont="1" applyBorder="1" applyAlignment="1">
      <alignment horizontal="left" vertical="top" wrapText="1"/>
    </xf>
    <xf numFmtId="0" fontId="11" fillId="0" borderId="49" xfId="2" applyBorder="1" applyAlignment="1">
      <alignment horizontal="center" vertical="top" wrapText="1"/>
    </xf>
    <xf numFmtId="14" fontId="11" fillId="0" borderId="49" xfId="2" applyNumberFormat="1" applyBorder="1" applyAlignment="1">
      <alignment horizontal="center" vertical="center" wrapText="1"/>
    </xf>
    <xf numFmtId="0" fontId="11" fillId="0" borderId="49" xfId="2" applyBorder="1" applyAlignment="1">
      <alignment horizontal="center" vertical="center" wrapText="1"/>
    </xf>
    <xf numFmtId="14" fontId="11" fillId="0" borderId="49" xfId="2" applyNumberFormat="1" applyBorder="1" applyAlignment="1">
      <alignment horizontal="center" vertical="center"/>
    </xf>
    <xf numFmtId="0" fontId="11" fillId="0" borderId="49" xfId="2" applyBorder="1" applyAlignment="1">
      <alignment horizontal="center" vertical="center"/>
    </xf>
    <xf numFmtId="0" fontId="66" fillId="0" borderId="29" xfId="74" applyFill="1" applyBorder="1" applyAlignment="1">
      <alignment horizontal="justify"/>
    </xf>
    <xf numFmtId="0" fontId="29" fillId="0" borderId="0" xfId="0" applyFont="1"/>
    <xf numFmtId="0" fontId="67" fillId="0" borderId="0" xfId="0" applyFont="1"/>
    <xf numFmtId="0" fontId="45" fillId="0" borderId="0" xfId="0" applyFont="1" applyAlignment="1">
      <alignment horizontal="right" vertical="center"/>
    </xf>
    <xf numFmtId="0" fontId="68" fillId="0" borderId="0" xfId="0" applyFont="1"/>
    <xf numFmtId="0" fontId="69" fillId="0" borderId="0" xfId="0" applyFont="1"/>
    <xf numFmtId="0" fontId="70" fillId="0" borderId="0" xfId="0" applyFont="1"/>
    <xf numFmtId="0" fontId="45" fillId="0" borderId="0" xfId="0" applyFont="1" applyAlignment="1">
      <alignment horizontal="right"/>
    </xf>
    <xf numFmtId="0" fontId="71" fillId="0" borderId="0" xfId="0" applyFont="1" applyAlignment="1">
      <alignment horizontal="left" vertical="center"/>
    </xf>
    <xf numFmtId="0" fontId="72" fillId="0" borderId="0" xfId="0" applyFont="1" applyAlignment="1">
      <alignment horizontal="left" vertical="center"/>
    </xf>
    <xf numFmtId="0" fontId="73" fillId="0" borderId="0" xfId="0" applyFont="1" applyAlignment="1">
      <alignment vertical="center"/>
    </xf>
    <xf numFmtId="0" fontId="74" fillId="0" borderId="0" xfId="0" applyFont="1" applyAlignment="1">
      <alignment vertical="center"/>
    </xf>
    <xf numFmtId="0" fontId="73" fillId="0" borderId="0" xfId="0" applyFont="1" applyAlignment="1">
      <alignment horizontal="center" vertical="center"/>
    </xf>
    <xf numFmtId="0" fontId="76" fillId="0" borderId="0" xfId="0" applyFont="1" applyAlignment="1">
      <alignment vertical="center"/>
    </xf>
    <xf numFmtId="0" fontId="77" fillId="0" borderId="0" xfId="0" applyFont="1" applyAlignment="1">
      <alignment vertical="center"/>
    </xf>
    <xf numFmtId="0" fontId="45" fillId="0" borderId="0" xfId="0" applyFont="1" applyAlignment="1">
      <alignment horizontal="center" vertical="center"/>
    </xf>
    <xf numFmtId="0" fontId="77" fillId="0" borderId="0" xfId="0" applyFont="1" applyAlignment="1">
      <alignment horizontal="center" vertical="center"/>
    </xf>
    <xf numFmtId="0" fontId="76" fillId="0" borderId="0" xfId="0" applyFont="1" applyAlignment="1">
      <alignment vertical="center" wrapText="1"/>
    </xf>
    <xf numFmtId="0" fontId="77" fillId="0" borderId="0" xfId="0" applyFont="1"/>
    <xf numFmtId="0" fontId="76" fillId="0" borderId="0" xfId="0" applyFont="1" applyAlignment="1">
      <alignment horizontal="center" vertical="center"/>
    </xf>
    <xf numFmtId="0" fontId="74" fillId="0" borderId="0" xfId="0" applyFont="1" applyAlignment="1">
      <alignment vertical="center" wrapText="1"/>
    </xf>
    <xf numFmtId="0" fontId="74" fillId="0" borderId="0" xfId="0" applyFont="1" applyAlignment="1">
      <alignment horizontal="center" vertical="center"/>
    </xf>
    <xf numFmtId="0" fontId="74" fillId="0" borderId="0" xfId="0" applyFont="1" applyAlignment="1">
      <alignment horizontal="left" vertical="center"/>
    </xf>
    <xf numFmtId="0" fontId="77" fillId="0" borderId="36" xfId="0" applyFont="1" applyBorder="1" applyAlignment="1">
      <alignment vertical="center"/>
    </xf>
    <xf numFmtId="3" fontId="78" fillId="0" borderId="37" xfId="67" applyNumberFormat="1" applyFont="1" applyBorder="1" applyAlignment="1">
      <alignment vertical="center"/>
    </xf>
    <xf numFmtId="0" fontId="77" fillId="0" borderId="38" xfId="0" applyFont="1" applyBorder="1" applyAlignment="1">
      <alignment vertical="center"/>
    </xf>
    <xf numFmtId="3" fontId="77" fillId="0" borderId="51" xfId="0" applyNumberFormat="1" applyFont="1" applyBorder="1" applyAlignment="1">
      <alignment vertical="center"/>
    </xf>
    <xf numFmtId="0" fontId="77" fillId="0" borderId="39" xfId="0" applyFont="1" applyBorder="1" applyAlignment="1">
      <alignment vertical="center"/>
    </xf>
    <xf numFmtId="3" fontId="77" fillId="0" borderId="40" xfId="0" applyNumberFormat="1" applyFont="1" applyBorder="1" applyAlignment="1">
      <alignment vertical="center"/>
    </xf>
    <xf numFmtId="4" fontId="45" fillId="0" borderId="50" xfId="0" applyNumberFormat="1" applyFont="1" applyBorder="1" applyAlignment="1">
      <alignment horizontal="center" vertical="center"/>
    </xf>
    <xf numFmtId="4" fontId="79" fillId="0" borderId="5" xfId="0" applyNumberFormat="1" applyFont="1" applyBorder="1" applyAlignment="1">
      <alignment horizontal="center" vertical="center"/>
    </xf>
    <xf numFmtId="3" fontId="45" fillId="0" borderId="50" xfId="0" applyNumberFormat="1" applyFont="1" applyBorder="1" applyAlignment="1">
      <alignment horizontal="center" vertical="center"/>
    </xf>
    <xf numFmtId="3" fontId="79" fillId="0" borderId="5" xfId="0" applyNumberFormat="1" applyFont="1" applyBorder="1" applyAlignment="1">
      <alignment horizontal="center" vertical="center"/>
    </xf>
    <xf numFmtId="0" fontId="77" fillId="0" borderId="50" xfId="0" applyFont="1" applyBorder="1" applyAlignment="1">
      <alignment horizontal="center" vertical="center"/>
    </xf>
    <xf numFmtId="0" fontId="79" fillId="0" borderId="5" xfId="0" applyFont="1" applyBorder="1" applyAlignment="1">
      <alignment horizontal="center" vertical="center"/>
    </xf>
    <xf numFmtId="0" fontId="77" fillId="0" borderId="55" xfId="0" applyFont="1" applyBorder="1" applyAlignment="1">
      <alignment vertical="center"/>
    </xf>
    <xf numFmtId="10" fontId="77" fillId="0" borderId="40" xfId="0" applyNumberFormat="1" applyFont="1" applyBorder="1" applyAlignment="1">
      <alignment vertical="center"/>
    </xf>
    <xf numFmtId="3" fontId="77" fillId="0" borderId="37" xfId="0" applyNumberFormat="1" applyFont="1" applyBorder="1" applyAlignment="1">
      <alignment vertical="center"/>
    </xf>
    <xf numFmtId="9" fontId="77" fillId="0" borderId="56" xfId="0" applyNumberFormat="1" applyFont="1" applyBorder="1" applyAlignment="1">
      <alignment vertical="center"/>
    </xf>
    <xf numFmtId="0" fontId="77" fillId="0" borderId="28" xfId="0" applyFont="1" applyBorder="1" applyAlignment="1">
      <alignment vertical="center"/>
    </xf>
    <xf numFmtId="3" fontId="77" fillId="0" borderId="36" xfId="0" applyNumberFormat="1" applyFont="1" applyBorder="1" applyAlignment="1">
      <alignment vertical="center"/>
    </xf>
    <xf numFmtId="0" fontId="77" fillId="0" borderId="57" xfId="0" applyFont="1" applyBorder="1" applyAlignment="1">
      <alignment vertical="center"/>
    </xf>
    <xf numFmtId="10" fontId="77" fillId="0" borderId="41" xfId="0" applyNumberFormat="1" applyFont="1" applyBorder="1" applyAlignment="1">
      <alignment vertical="center"/>
    </xf>
    <xf numFmtId="10" fontId="77" fillId="0" borderId="58" xfId="0" applyNumberFormat="1" applyFont="1" applyBorder="1" applyAlignment="1">
      <alignment vertical="center"/>
    </xf>
    <xf numFmtId="10" fontId="77" fillId="0" borderId="58" xfId="67" applyNumberFormat="1" applyFont="1" applyBorder="1" applyAlignment="1">
      <alignment vertical="center"/>
    </xf>
    <xf numFmtId="10" fontId="45" fillId="0" borderId="58" xfId="0" applyNumberFormat="1" applyFont="1" applyBorder="1" applyAlignment="1">
      <alignment vertical="center"/>
    </xf>
    <xf numFmtId="0" fontId="77" fillId="0" borderId="59" xfId="0" applyFont="1" applyBorder="1" applyAlignment="1">
      <alignment vertical="center"/>
    </xf>
    <xf numFmtId="0" fontId="80" fillId="0" borderId="0" xfId="0" applyFont="1" applyAlignment="1">
      <alignment vertical="center"/>
    </xf>
    <xf numFmtId="0" fontId="77" fillId="0" borderId="27" xfId="0" applyFont="1" applyBorder="1" applyAlignment="1">
      <alignment horizontal="left" vertical="center"/>
    </xf>
    <xf numFmtId="1" fontId="77" fillId="0" borderId="26" xfId="0" applyNumberFormat="1" applyFont="1" applyBorder="1" applyAlignment="1">
      <alignment horizontal="center" vertical="center"/>
    </xf>
    <xf numFmtId="1" fontId="77" fillId="0" borderId="60" xfId="0" applyNumberFormat="1" applyFont="1" applyBorder="1" applyAlignment="1">
      <alignment horizontal="center" vertical="center"/>
    </xf>
    <xf numFmtId="0" fontId="77" fillId="0" borderId="61" xfId="0" applyFont="1" applyBorder="1" applyAlignment="1">
      <alignment vertical="center"/>
    </xf>
    <xf numFmtId="10" fontId="77" fillId="0" borderId="50" xfId="67" applyNumberFormat="1" applyFont="1" applyBorder="1" applyAlignment="1">
      <alignment vertical="center"/>
    </xf>
    <xf numFmtId="10" fontId="77" fillId="0" borderId="50" xfId="0" applyNumberFormat="1" applyFont="1" applyBorder="1" applyAlignment="1">
      <alignment vertical="center"/>
    </xf>
    <xf numFmtId="0" fontId="77" fillId="0" borderId="25" xfId="0" applyFont="1" applyBorder="1" applyAlignment="1">
      <alignment vertical="center"/>
    </xf>
    <xf numFmtId="3" fontId="77" fillId="0" borderId="24" xfId="67" applyNumberFormat="1" applyFont="1" applyBorder="1" applyAlignment="1">
      <alignment vertical="center"/>
    </xf>
    <xf numFmtId="0" fontId="77" fillId="0" borderId="62" xfId="0" applyFont="1" applyBorder="1" applyAlignment="1">
      <alignment vertical="center"/>
    </xf>
    <xf numFmtId="0" fontId="77" fillId="0" borderId="63" xfId="0" applyFont="1" applyBorder="1" applyAlignment="1">
      <alignment vertical="center"/>
    </xf>
    <xf numFmtId="0" fontId="74" fillId="0" borderId="27" xfId="0" applyFont="1" applyBorder="1" applyAlignment="1">
      <alignment vertical="center"/>
    </xf>
    <xf numFmtId="3" fontId="77" fillId="0" borderId="50" xfId="0" applyNumberFormat="1" applyFont="1" applyBorder="1" applyAlignment="1">
      <alignment vertical="center"/>
    </xf>
    <xf numFmtId="3" fontId="77" fillId="0" borderId="64" xfId="0" applyNumberFormat="1" applyFont="1" applyBorder="1" applyAlignment="1">
      <alignment vertical="center"/>
    </xf>
    <xf numFmtId="3" fontId="77" fillId="0" borderId="24" xfId="0" applyNumberFormat="1" applyFont="1" applyBorder="1" applyAlignment="1">
      <alignment vertical="center"/>
    </xf>
    <xf numFmtId="3" fontId="77" fillId="0" borderId="65" xfId="0" applyNumberFormat="1" applyFont="1" applyBorder="1" applyAlignment="1">
      <alignment vertical="center"/>
    </xf>
    <xf numFmtId="3" fontId="80" fillId="0" borderId="0" xfId="0" applyNumberFormat="1" applyFont="1" applyAlignment="1">
      <alignment horizontal="center" vertical="center"/>
    </xf>
    <xf numFmtId="3" fontId="80" fillId="0" borderId="63" xfId="0" applyNumberFormat="1" applyFont="1" applyBorder="1" applyAlignment="1">
      <alignment horizontal="center" vertical="center"/>
    </xf>
    <xf numFmtId="181" fontId="45" fillId="0" borderId="50" xfId="0" applyNumberFormat="1" applyFont="1" applyBorder="1" applyAlignment="1">
      <alignment horizontal="center" vertical="center"/>
    </xf>
    <xf numFmtId="0" fontId="77" fillId="0" borderId="61" xfId="0" applyFont="1" applyBorder="1" applyAlignment="1">
      <alignment horizontal="left" vertical="center"/>
    </xf>
    <xf numFmtId="3" fontId="77" fillId="0" borderId="50" xfId="0" applyNumberFormat="1" applyFont="1" applyBorder="1" applyAlignment="1">
      <alignment horizontal="right" vertical="center"/>
    </xf>
    <xf numFmtId="167" fontId="77" fillId="0" borderId="50" xfId="0" applyNumberFormat="1" applyFont="1" applyBorder="1" applyAlignment="1">
      <alignment vertical="center"/>
    </xf>
    <xf numFmtId="0" fontId="74" fillId="0" borderId="61" xfId="0" applyFont="1" applyBorder="1" applyAlignment="1">
      <alignment horizontal="left" vertical="center"/>
    </xf>
    <xf numFmtId="181" fontId="73" fillId="0" borderId="50" xfId="0" applyNumberFormat="1" applyFont="1" applyBorder="1" applyAlignment="1">
      <alignment horizontal="center" vertical="center"/>
    </xf>
    <xf numFmtId="181" fontId="45" fillId="0" borderId="50" xfId="0" applyNumberFormat="1" applyFont="1" applyBorder="1" applyAlignment="1">
      <alignment horizontal="center"/>
    </xf>
    <xf numFmtId="181" fontId="77" fillId="0" borderId="50" xfId="0" applyNumberFormat="1" applyFont="1" applyBorder="1" applyAlignment="1">
      <alignment vertical="center"/>
    </xf>
    <xf numFmtId="0" fontId="74" fillId="0" borderId="25" xfId="0" applyFont="1" applyBorder="1" applyAlignment="1">
      <alignment horizontal="left" vertical="center"/>
    </xf>
    <xf numFmtId="181" fontId="73" fillId="0" borderId="24" xfId="0" applyNumberFormat="1" applyFont="1" applyBorder="1" applyAlignment="1">
      <alignment horizontal="center" vertical="center"/>
    </xf>
    <xf numFmtId="170" fontId="80" fillId="0" borderId="0" xfId="0" applyNumberFormat="1" applyFont="1" applyAlignment="1">
      <alignment horizontal="center" vertical="center"/>
    </xf>
    <xf numFmtId="0" fontId="74" fillId="0" borderId="61" xfId="0" applyFont="1" applyBorder="1" applyAlignment="1">
      <alignment vertical="center"/>
    </xf>
    <xf numFmtId="3" fontId="45" fillId="0" borderId="50" xfId="67" applyNumberFormat="1" applyFont="1" applyBorder="1" applyAlignment="1">
      <alignment vertical="center"/>
    </xf>
    <xf numFmtId="0" fontId="77" fillId="0" borderId="61" xfId="0" applyFont="1" applyBorder="1" applyAlignment="1">
      <alignment horizontal="left" vertical="center" wrapText="1"/>
    </xf>
    <xf numFmtId="182" fontId="45" fillId="0" borderId="50" xfId="0" applyNumberFormat="1" applyFont="1" applyBorder="1" applyAlignment="1">
      <alignment horizontal="center"/>
    </xf>
    <xf numFmtId="173" fontId="73" fillId="0" borderId="50" xfId="0" applyNumberFormat="1" applyFont="1" applyBorder="1" applyAlignment="1">
      <alignment horizontal="center" vertical="center"/>
    </xf>
    <xf numFmtId="165" fontId="73" fillId="0" borderId="50" xfId="0" applyNumberFormat="1" applyFont="1" applyBorder="1" applyAlignment="1">
      <alignment horizontal="center" vertical="center"/>
    </xf>
    <xf numFmtId="0" fontId="74" fillId="0" borderId="25" xfId="0" applyFont="1" applyBorder="1" applyAlignment="1">
      <alignment vertical="center"/>
    </xf>
    <xf numFmtId="165" fontId="73" fillId="0" borderId="24" xfId="0" applyNumberFormat="1" applyFont="1" applyBorder="1" applyAlignment="1">
      <alignment horizontal="center" vertical="center"/>
    </xf>
    <xf numFmtId="0" fontId="77" fillId="0" borderId="66" xfId="0" applyFont="1" applyBorder="1" applyAlignment="1">
      <alignment vertical="center"/>
    </xf>
    <xf numFmtId="174" fontId="77" fillId="0" borderId="0" xfId="0" applyNumberFormat="1" applyFont="1" applyAlignment="1">
      <alignment vertical="center"/>
    </xf>
    <xf numFmtId="0" fontId="77" fillId="27" borderId="0" xfId="0" applyFont="1" applyFill="1" applyAlignment="1">
      <alignment vertical="center"/>
    </xf>
    <xf numFmtId="0" fontId="49" fillId="0" borderId="0" xfId="1" applyFont="1" applyAlignment="1">
      <alignment vertical="center"/>
    </xf>
    <xf numFmtId="0" fontId="42" fillId="0" borderId="0" xfId="2" applyFont="1"/>
    <xf numFmtId="167" fontId="77" fillId="0" borderId="67" xfId="0" applyNumberFormat="1" applyFont="1" applyBorder="1" applyAlignment="1">
      <alignment vertical="center"/>
    </xf>
    <xf numFmtId="181" fontId="77" fillId="0" borderId="67" xfId="0" applyNumberFormat="1" applyFont="1" applyBorder="1" applyAlignment="1">
      <alignment vertical="center"/>
    </xf>
    <xf numFmtId="0" fontId="42" fillId="0" borderId="47" xfId="2" applyFont="1" applyBorder="1" applyAlignment="1">
      <alignment horizontal="center" vertical="center" wrapText="1"/>
    </xf>
    <xf numFmtId="0" fontId="36" fillId="28" borderId="49" xfId="0" applyFont="1" applyFill="1" applyBorder="1" applyAlignment="1">
      <alignment horizontal="center" vertical="center" wrapText="1"/>
    </xf>
    <xf numFmtId="0" fontId="11" fillId="28" borderId="49" xfId="62" applyFont="1" applyFill="1" applyBorder="1" applyAlignment="1">
      <alignment horizontal="center" vertical="center" wrapText="1"/>
    </xf>
    <xf numFmtId="0" fontId="77" fillId="28" borderId="0" xfId="0" applyFont="1" applyFill="1" applyAlignment="1">
      <alignment vertical="center"/>
    </xf>
    <xf numFmtId="2" fontId="11" fillId="0" borderId="0" xfId="2" applyNumberFormat="1"/>
    <xf numFmtId="0" fontId="42" fillId="0" borderId="68" xfId="2" applyFont="1" applyBorder="1" applyAlignment="1">
      <alignment horizontal="center" vertical="center" wrapText="1"/>
    </xf>
    <xf numFmtId="0" fontId="42" fillId="0" borderId="69" xfId="2" applyFont="1" applyBorder="1" applyAlignment="1">
      <alignment horizontal="center" vertical="center" wrapText="1"/>
    </xf>
    <xf numFmtId="175" fontId="11" fillId="0" borderId="69" xfId="2" applyNumberFormat="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2"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7" fillId="0" borderId="0" xfId="1" applyFont="1" applyAlignment="1">
      <alignment horizontal="center" vertical="center"/>
    </xf>
    <xf numFmtId="0" fontId="59" fillId="0" borderId="0" xfId="1" applyFont="1" applyAlignment="1">
      <alignment horizontal="center" vertical="center"/>
    </xf>
    <xf numFmtId="0" fontId="11" fillId="0" borderId="0" xfId="1" applyFont="1" applyAlignment="1">
      <alignment horizontal="center" vertical="center"/>
    </xf>
    <xf numFmtId="166" fontId="60" fillId="0" borderId="0" xfId="1" applyNumberFormat="1" applyFont="1" applyAlignment="1">
      <alignment horizontal="center" vertical="center" wrapText="1"/>
    </xf>
    <xf numFmtId="0" fontId="60" fillId="0" borderId="0" xfId="1" applyFont="1" applyAlignment="1">
      <alignment horizontal="center" vertical="center" wrapText="1"/>
    </xf>
    <xf numFmtId="0" fontId="39" fillId="0" borderId="1" xfId="1" applyFont="1" applyBorder="1" applyAlignment="1">
      <alignment horizontal="center" vertical="center" wrapText="1"/>
    </xf>
    <xf numFmtId="0" fontId="9" fillId="0" borderId="0" xfId="1" applyFont="1" applyAlignment="1">
      <alignment horizontal="center" vertical="center"/>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Alignment="1">
      <alignment horizontal="center" vertical="center"/>
    </xf>
    <xf numFmtId="166" fontId="7" fillId="0" borderId="0" xfId="1" applyNumberFormat="1" applyFont="1" applyAlignment="1">
      <alignment horizontal="center" vertical="center"/>
    </xf>
    <xf numFmtId="0" fontId="7" fillId="0" borderId="20" xfId="1" applyFont="1" applyBorder="1" applyAlignment="1">
      <alignment vertical="center"/>
    </xf>
    <xf numFmtId="49" fontId="11" fillId="0" borderId="0" xfId="62" applyNumberFormat="1" applyFont="1" applyAlignment="1">
      <alignment horizontal="left" vertical="top"/>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42" fillId="0" borderId="10"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9" fillId="0" borderId="0" xfId="1" applyFont="1" applyAlignment="1">
      <alignment horizontal="center" vertical="center" wrapText="1"/>
    </xf>
    <xf numFmtId="0" fontId="65" fillId="0" borderId="0" xfId="1" applyFont="1" applyAlignment="1">
      <alignment horizontal="center" vertical="center"/>
    </xf>
    <xf numFmtId="0" fontId="36" fillId="0" borderId="0" xfId="49" applyFont="1" applyAlignment="1">
      <alignment horizontal="center"/>
    </xf>
    <xf numFmtId="0" fontId="38" fillId="0" borderId="0" xfId="49" applyFont="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39" fillId="0" borderId="49" xfId="1" applyFont="1" applyBorder="1" applyAlignment="1">
      <alignment horizontal="center" vertical="center" wrapText="1"/>
    </xf>
    <xf numFmtId="0" fontId="39" fillId="0" borderId="43" xfId="1" applyFont="1" applyBorder="1" applyAlignment="1">
      <alignment horizontal="center" vertical="center" wrapText="1"/>
    </xf>
    <xf numFmtId="0" fontId="39" fillId="0" borderId="44" xfId="1" applyFont="1" applyBorder="1" applyAlignment="1">
      <alignment horizontal="center" vertical="center" wrapText="1"/>
    </xf>
    <xf numFmtId="0" fontId="39" fillId="0" borderId="45" xfId="1" applyFont="1" applyBorder="1" applyAlignment="1">
      <alignment horizontal="center" vertical="center" wrapText="1"/>
    </xf>
    <xf numFmtId="0" fontId="77" fillId="0" borderId="52" xfId="0" applyFont="1" applyBorder="1" applyAlignment="1">
      <alignment horizontal="center" vertical="center"/>
    </xf>
    <xf numFmtId="0" fontId="77" fillId="0" borderId="53" xfId="0" applyFont="1" applyBorder="1" applyAlignment="1">
      <alignment horizontal="center" vertical="center"/>
    </xf>
    <xf numFmtId="0" fontId="77" fillId="0" borderId="54" xfId="0" applyFont="1" applyBorder="1" applyAlignment="1">
      <alignment horizontal="center" vertical="center"/>
    </xf>
    <xf numFmtId="0" fontId="77" fillId="0" borderId="0" xfId="0" applyFont="1" applyAlignment="1">
      <alignment horizontal="left" vertical="center" wrapText="1"/>
    </xf>
    <xf numFmtId="0" fontId="75" fillId="0" borderId="0" xfId="0" applyFont="1" applyAlignment="1">
      <alignment horizontal="center" vertical="center" wrapText="1"/>
    </xf>
    <xf numFmtId="0" fontId="77" fillId="0" borderId="0" xfId="0" applyFont="1" applyAlignment="1">
      <alignment horizontal="center" vertical="center"/>
    </xf>
    <xf numFmtId="0" fontId="76" fillId="0" borderId="0" xfId="0" applyFont="1" applyAlignment="1">
      <alignment horizontal="center" vertical="center"/>
    </xf>
    <xf numFmtId="0" fontId="45" fillId="0" borderId="0" xfId="0" applyFont="1" applyAlignment="1">
      <alignment horizontal="center" vertical="center"/>
    </xf>
    <xf numFmtId="0" fontId="73" fillId="0" borderId="0" xfId="0" applyFont="1" applyAlignment="1">
      <alignment horizontal="center" vertical="center"/>
    </xf>
    <xf numFmtId="0" fontId="75" fillId="0" borderId="0" xfId="0" applyFont="1" applyAlignment="1">
      <alignment horizontal="center" vertical="center"/>
    </xf>
    <xf numFmtId="0" fontId="42" fillId="0" borderId="1" xfId="2"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2" applyFont="1" applyBorder="1" applyAlignment="1">
      <alignment horizontal="center" vertical="center" wrapText="1"/>
    </xf>
    <xf numFmtId="0" fontId="42" fillId="0" borderId="6" xfId="2" applyFont="1" applyBorder="1" applyAlignment="1">
      <alignment horizontal="center" vertical="center" wrapText="1"/>
    </xf>
    <xf numFmtId="0" fontId="42" fillId="0" borderId="2" xfId="2" applyFont="1" applyBorder="1" applyAlignment="1">
      <alignment horizontal="center" vertical="center" wrapText="1"/>
    </xf>
    <xf numFmtId="0" fontId="42" fillId="0" borderId="1" xfId="2" applyFont="1" applyBorder="1" applyAlignment="1">
      <alignment horizontal="center" vertical="center"/>
    </xf>
    <xf numFmtId="0" fontId="42" fillId="0" borderId="49" xfId="2" applyFont="1" applyBorder="1" applyAlignment="1">
      <alignment horizontal="center" vertical="center" wrapText="1"/>
    </xf>
    <xf numFmtId="0" fontId="42" fillId="0" borderId="0" xfId="2" applyFont="1" applyAlignment="1">
      <alignment horizontal="center" vertical="top" wrapText="1"/>
    </xf>
    <xf numFmtId="0" fontId="39" fillId="0" borderId="43" xfId="52" applyFont="1" applyBorder="1" applyAlignment="1">
      <alignment horizontal="center" vertical="center"/>
    </xf>
    <xf numFmtId="0" fontId="39" fillId="0" borderId="44" xfId="52" applyFont="1" applyBorder="1" applyAlignment="1">
      <alignment horizontal="center" vertical="center"/>
    </xf>
    <xf numFmtId="0" fontId="39" fillId="0" borderId="46" xfId="2" applyFont="1" applyBorder="1" applyAlignment="1">
      <alignment horizontal="center" vertical="center" wrapText="1"/>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42" fillId="0" borderId="46" xfId="2" applyFont="1" applyBorder="1" applyAlignment="1">
      <alignment horizontal="center" vertical="center" wrapText="1"/>
    </xf>
    <xf numFmtId="0" fontId="11" fillId="0" borderId="0" xfId="2" applyAlignment="1">
      <alignment horizontal="center"/>
    </xf>
    <xf numFmtId="0" fontId="42" fillId="0" borderId="46" xfId="2" applyFont="1" applyBorder="1" applyAlignment="1">
      <alignment horizontal="center" vertical="center"/>
    </xf>
    <xf numFmtId="0" fontId="42" fillId="0" borderId="0" xfId="2" applyFont="1" applyAlignment="1">
      <alignment horizontal="center"/>
    </xf>
    <xf numFmtId="0" fontId="42" fillId="0" borderId="9" xfId="52" applyFont="1" applyBorder="1" applyAlignment="1">
      <alignment horizontal="center" vertical="center" wrapText="1"/>
    </xf>
    <xf numFmtId="0" fontId="42" fillId="0" borderId="23" xfId="52" applyFont="1" applyBorder="1" applyAlignment="1">
      <alignment horizontal="center" vertical="center" wrapText="1"/>
    </xf>
    <xf numFmtId="0" fontId="42" fillId="0" borderId="22" xfId="52" applyFont="1" applyBorder="1" applyAlignment="1">
      <alignment horizontal="center" vertical="center" wrapText="1"/>
    </xf>
    <xf numFmtId="0" fontId="42" fillId="0" borderId="20" xfId="52" applyFont="1" applyBorder="1" applyAlignment="1">
      <alignment horizontal="center" vertical="center" wrapText="1"/>
    </xf>
    <xf numFmtId="0" fontId="39" fillId="0" borderId="10" xfId="2" applyFont="1" applyBorder="1" applyAlignment="1">
      <alignment horizontal="center" vertical="center" wrapText="1"/>
    </xf>
    <xf numFmtId="0" fontId="39" fillId="0" borderId="6" xfId="2" applyFont="1" applyBorder="1" applyAlignment="1">
      <alignment horizontal="center" vertical="center" wrapText="1"/>
    </xf>
    <xf numFmtId="0" fontId="39" fillId="0" borderId="2" xfId="2" applyFont="1" applyBorder="1" applyAlignment="1">
      <alignment horizontal="center" vertical="center" wrapText="1"/>
    </xf>
    <xf numFmtId="0" fontId="42" fillId="0" borderId="70" xfId="2" applyFont="1" applyBorder="1" applyAlignment="1">
      <alignment horizontal="center" vertical="center"/>
    </xf>
    <xf numFmtId="0" fontId="42" fillId="0" borderId="71" xfId="2" applyFont="1" applyBorder="1" applyAlignment="1">
      <alignment horizontal="center" vertical="center"/>
    </xf>
    <xf numFmtId="0" fontId="42" fillId="0" borderId="22" xfId="2" applyFont="1" applyBorder="1" applyAlignment="1">
      <alignment horizontal="center" vertical="center"/>
    </xf>
    <xf numFmtId="0" fontId="42" fillId="0" borderId="21" xfId="2" applyFont="1" applyBorder="1" applyAlignment="1">
      <alignment horizontal="center" vertical="center"/>
    </xf>
    <xf numFmtId="0" fontId="42" fillId="0" borderId="47" xfId="52" applyFont="1" applyBorder="1" applyAlignment="1">
      <alignment horizontal="center" vertical="center" wrapText="1"/>
    </xf>
    <xf numFmtId="0" fontId="42" fillId="0" borderId="47" xfId="2" applyFont="1" applyBorder="1" applyAlignment="1">
      <alignment horizontal="center" vertical="center" wrapText="1"/>
    </xf>
    <xf numFmtId="0" fontId="42" fillId="0" borderId="43" xfId="52" applyFont="1" applyBorder="1" applyAlignment="1">
      <alignment horizontal="center" vertical="center"/>
    </xf>
    <xf numFmtId="0" fontId="42" fillId="0" borderId="44" xfId="52" applyFont="1" applyBorder="1" applyAlignment="1">
      <alignment horizontal="center" vertical="center"/>
    </xf>
    <xf numFmtId="0" fontId="49" fillId="0" borderId="0" xfId="1" applyFont="1" applyAlignment="1">
      <alignment horizontal="center" vertical="center"/>
    </xf>
    <xf numFmtId="0" fontId="60" fillId="0" borderId="0" xfId="1" applyFont="1" applyAlignment="1">
      <alignment horizontal="center" vertical="center"/>
    </xf>
    <xf numFmtId="0" fontId="39" fillId="0" borderId="1" xfId="49" applyFont="1" applyBorder="1" applyAlignment="1">
      <alignment horizontal="center" vertical="center" wrapText="1"/>
    </xf>
    <xf numFmtId="0" fontId="43" fillId="0" borderId="10" xfId="45" applyFont="1" applyBorder="1" applyAlignment="1">
      <alignment horizontal="center" vertical="center" textRotation="90" wrapText="1"/>
    </xf>
    <xf numFmtId="0" fontId="43" fillId="0" borderId="2" xfId="45" applyFont="1" applyBorder="1" applyAlignment="1">
      <alignment horizontal="center" vertical="center" textRotation="90" wrapText="1"/>
    </xf>
    <xf numFmtId="0" fontId="42" fillId="0" borderId="10" xfId="2" applyFont="1" applyBorder="1" applyAlignment="1">
      <alignment horizontal="center" vertical="center" textRotation="90" wrapText="1"/>
    </xf>
    <xf numFmtId="0" fontId="42" fillId="0" borderId="2" xfId="2" applyFont="1" applyBorder="1" applyAlignment="1">
      <alignment horizontal="center" vertical="center" textRotation="90" wrapText="1"/>
    </xf>
    <xf numFmtId="0" fontId="39" fillId="0" borderId="10" xfId="49" applyFont="1" applyBorder="1" applyAlignment="1">
      <alignment horizontal="center" vertical="center" wrapText="1"/>
    </xf>
    <xf numFmtId="0" fontId="39" fillId="0" borderId="2" xfId="49" applyFont="1" applyBorder="1" applyAlignment="1">
      <alignment horizontal="center" vertical="center" wrapText="1"/>
    </xf>
    <xf numFmtId="0" fontId="42"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8" fillId="0" borderId="1" xfId="49" applyFont="1" applyBorder="1" applyAlignment="1">
      <alignment horizontal="center" vertical="center" wrapText="1"/>
    </xf>
    <xf numFmtId="0" fontId="39" fillId="0" borderId="10" xfId="49" applyFont="1" applyBorder="1" applyAlignment="1">
      <alignment horizontal="center" vertical="center" textRotation="90" wrapText="1"/>
    </xf>
    <xf numFmtId="0" fontId="39" fillId="0" borderId="2" xfId="49" applyFont="1" applyBorder="1" applyAlignment="1">
      <alignment horizontal="center" vertical="center" textRotation="90" wrapText="1"/>
    </xf>
    <xf numFmtId="0" fontId="39" fillId="0" borderId="10" xfId="49" applyFont="1" applyBorder="1" applyAlignment="1">
      <alignment horizontal="center" vertical="center"/>
    </xf>
    <xf numFmtId="0" fontId="39" fillId="0" borderId="2" xfId="49" applyFont="1" applyBorder="1" applyAlignment="1">
      <alignment horizontal="center" vertical="center"/>
    </xf>
    <xf numFmtId="0" fontId="38" fillId="0" borderId="20" xfId="49" applyFont="1" applyBorder="1" applyAlignment="1">
      <alignment horizontal="center"/>
    </xf>
    <xf numFmtId="0" fontId="39" fillId="0" borderId="6" xfId="49" applyFont="1" applyBorder="1" applyAlignment="1">
      <alignment horizontal="center" vertical="center" wrapText="1"/>
    </xf>
    <xf numFmtId="0" fontId="39" fillId="0" borderId="9" xfId="49" applyFont="1" applyBorder="1" applyAlignment="1">
      <alignment horizontal="center" vertical="center" wrapText="1"/>
    </xf>
    <xf numFmtId="0" fontId="39" fillId="0" borderId="5" xfId="49" applyFont="1" applyBorder="1" applyAlignment="1">
      <alignment horizontal="center" vertical="center" wrapText="1"/>
    </xf>
    <xf numFmtId="0" fontId="39" fillId="0" borderId="22" xfId="49" applyFont="1" applyBorder="1" applyAlignment="1">
      <alignment horizontal="center" vertical="center" wrapText="1"/>
    </xf>
    <xf numFmtId="0" fontId="39" fillId="0" borderId="4" xfId="49" applyFont="1" applyBorder="1" applyAlignment="1">
      <alignment horizontal="center" vertical="center" wrapText="1"/>
    </xf>
    <xf numFmtId="0" fontId="39" fillId="0" borderId="7" xfId="49" applyFont="1" applyBorder="1" applyAlignment="1">
      <alignment horizontal="center" vertical="center" wrapText="1"/>
    </xf>
    <xf numFmtId="0" fontId="39" fillId="0" borderId="3" xfId="49" applyFont="1" applyBorder="1" applyAlignment="1">
      <alignment horizontal="center" vertical="center" wrapText="1"/>
    </xf>
    <xf numFmtId="0" fontId="39" fillId="0" borderId="1" xfId="49" applyFont="1" applyBorder="1" applyAlignment="1">
      <alignment horizontal="center" vertical="center" textRotation="90" wrapText="1"/>
    </xf>
    <xf numFmtId="0" fontId="42" fillId="0" borderId="10" xfId="49" applyFont="1" applyBorder="1" applyAlignment="1">
      <alignment horizontal="center" vertical="center" wrapText="1"/>
    </xf>
    <xf numFmtId="0" fontId="42" fillId="0" borderId="2" xfId="49" applyFont="1" applyBorder="1" applyAlignment="1">
      <alignment horizontal="center" vertical="center" wrapText="1"/>
    </xf>
    <xf numFmtId="166" fontId="9" fillId="0" borderId="0" xfId="1" applyNumberFormat="1" applyFont="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40" fillId="0" borderId="30" xfId="2" applyFont="1" applyBorder="1" applyAlignment="1">
      <alignment horizontal="left" vertical="top" wrapText="1"/>
    </xf>
    <xf numFmtId="0" fontId="40" fillId="0" borderId="33" xfId="2" applyFont="1" applyBorder="1" applyAlignment="1">
      <alignment horizontal="left" vertical="top" wrapText="1"/>
    </xf>
    <xf numFmtId="0" fontId="40" fillId="0" borderId="31" xfId="2" applyFont="1" applyBorder="1" applyAlignment="1">
      <alignment horizontal="left" vertical="top" wrapText="1"/>
    </xf>
    <xf numFmtId="0" fontId="49" fillId="0" borderId="0" xfId="2" applyFont="1" applyAlignment="1">
      <alignment horizontal="center"/>
    </xf>
    <xf numFmtId="0" fontId="7" fillId="0" borderId="42" xfId="1" applyFont="1" applyBorder="1" applyAlignment="1">
      <alignment horizontal="center" vertical="center" wrapText="1"/>
    </xf>
  </cellXfs>
  <cellStyles count="75">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74" builtinId="8"/>
    <cellStyle name="Денежный" xfId="72" builtinId="4"/>
    <cellStyle name="Заголовок 1 2" xfId="32" xr:uid="{00000000-0005-0000-0000-00001E000000}"/>
    <cellStyle name="Заголовок 2 2" xfId="33" xr:uid="{00000000-0005-0000-0000-00001F000000}"/>
    <cellStyle name="Заголовок 3 2" xfId="34" xr:uid="{00000000-0005-0000-0000-000020000000}"/>
    <cellStyle name="Заголовок 4 2" xfId="35" xr:uid="{00000000-0005-0000-0000-000021000000}"/>
    <cellStyle name="Итог 2" xfId="36" xr:uid="{00000000-0005-0000-0000-000022000000}"/>
    <cellStyle name="Контрольная ячейка 2" xfId="37" xr:uid="{00000000-0005-0000-0000-000023000000}"/>
    <cellStyle name="Название" xfId="73" builtinId="15"/>
    <cellStyle name="Название 2" xfId="38" xr:uid="{00000000-0005-0000-0000-000025000000}"/>
    <cellStyle name="Нейтральный 2" xfId="39" xr:uid="{00000000-0005-0000-0000-000026000000}"/>
    <cellStyle name="Обычный" xfId="0" builtinId="0"/>
    <cellStyle name="Обычный 12 2" xfId="40" xr:uid="{00000000-0005-0000-0000-000028000000}"/>
    <cellStyle name="Обычный 2" xfId="3" xr:uid="{00000000-0005-0000-0000-000029000000}"/>
    <cellStyle name="Обычный 2 2" xfId="62" xr:uid="{00000000-0005-0000-0000-00002A000000}"/>
    <cellStyle name="Обычный 2 3" xfId="69" xr:uid="{00000000-0005-0000-0000-00002B000000}"/>
    <cellStyle name="Обычный 3" xfId="2" xr:uid="{00000000-0005-0000-0000-00002C000000}"/>
    <cellStyle name="Обычный 3 2" xfId="41" xr:uid="{00000000-0005-0000-0000-00002D000000}"/>
    <cellStyle name="Обычный 3 2 2 2" xfId="42" xr:uid="{00000000-0005-0000-0000-00002E000000}"/>
    <cellStyle name="Обычный 3 21" xfId="63" xr:uid="{00000000-0005-0000-0000-00002F000000}"/>
    <cellStyle name="Обычный 4" xfId="43" xr:uid="{00000000-0005-0000-0000-000030000000}"/>
    <cellStyle name="Обычный 4 2" xfId="44" xr:uid="{00000000-0005-0000-0000-000031000000}"/>
    <cellStyle name="Обычный 5" xfId="45" xr:uid="{00000000-0005-0000-0000-000032000000}"/>
    <cellStyle name="Обычный 6" xfId="46" xr:uid="{00000000-0005-0000-0000-000033000000}"/>
    <cellStyle name="Обычный 6 2" xfId="47" xr:uid="{00000000-0005-0000-0000-000034000000}"/>
    <cellStyle name="Обычный 6 2 2" xfId="48" xr:uid="{00000000-0005-0000-0000-000035000000}"/>
    <cellStyle name="Обычный 6 2 3" xfId="49" xr:uid="{00000000-0005-0000-0000-000036000000}"/>
    <cellStyle name="Обычный 7" xfId="1" xr:uid="{00000000-0005-0000-0000-000037000000}"/>
    <cellStyle name="Обычный 7 2" xfId="50" xr:uid="{00000000-0005-0000-0000-000038000000}"/>
    <cellStyle name="Обычный 8" xfId="51" xr:uid="{00000000-0005-0000-0000-000039000000}"/>
    <cellStyle name="Обычный_Форматы по компаниям от 12.03" xfId="67" xr:uid="{00000000-0005-0000-0000-00003A000000}"/>
    <cellStyle name="Обычный_Форматы по компаниям_last" xfId="52" xr:uid="{00000000-0005-0000-0000-00003B000000}"/>
    <cellStyle name="Плохой 2" xfId="53" xr:uid="{00000000-0005-0000-0000-00003C000000}"/>
    <cellStyle name="Пояснение 2" xfId="54" xr:uid="{00000000-0005-0000-0000-00003D000000}"/>
    <cellStyle name="Примечание 2" xfId="55" xr:uid="{00000000-0005-0000-0000-00003E000000}"/>
    <cellStyle name="Процентный 2" xfId="64" xr:uid="{00000000-0005-0000-0000-00003F000000}"/>
    <cellStyle name="Процентный 3" xfId="65" xr:uid="{00000000-0005-0000-0000-000040000000}"/>
    <cellStyle name="Процентный 4" xfId="68" xr:uid="{00000000-0005-0000-0000-000041000000}"/>
    <cellStyle name="Связанная ячейка 2" xfId="56" xr:uid="{00000000-0005-0000-0000-000042000000}"/>
    <cellStyle name="Стиль 1" xfId="66" xr:uid="{00000000-0005-0000-0000-000043000000}"/>
    <cellStyle name="Текст предупреждения 2" xfId="57" xr:uid="{00000000-0005-0000-0000-000044000000}"/>
    <cellStyle name="Финансовый [0]" xfId="71" builtinId="6"/>
    <cellStyle name="Финансовый 2" xfId="58" xr:uid="{00000000-0005-0000-0000-000046000000}"/>
    <cellStyle name="Финансовый 2 2" xfId="70" xr:uid="{00000000-0005-0000-0000-000047000000}"/>
    <cellStyle name="Финансовый 2 2 2 2 2" xfId="59" xr:uid="{00000000-0005-0000-0000-000048000000}"/>
    <cellStyle name="Финансовый 3" xfId="60" xr:uid="{00000000-0005-0000-0000-000049000000}"/>
    <cellStyle name="Хороший 2" xfId="61" xr:uid="{00000000-0005-0000-0000-00004A000000}"/>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4137238063"/>
          <c:y val="1.8908667544961549E-2"/>
        </c:manualLayout>
      </c:layout>
      <c:overlay val="0"/>
      <c:spPr>
        <a:noFill/>
        <a:ln w="25400">
          <a:noFill/>
        </a:ln>
      </c:spPr>
    </c:title>
    <c:autoTitleDeleted val="0"/>
    <c:plotArea>
      <c:layout>
        <c:manualLayout>
          <c:layoutTarget val="inner"/>
          <c:xMode val="edge"/>
          <c:yMode val="edge"/>
          <c:x val="7.4119120523665663E-2"/>
          <c:y val="0.10288107189216773"/>
          <c:w val="0.92466640522146781"/>
          <c:h val="0.83127906088871562"/>
        </c:manualLayout>
      </c:layout>
      <c:lineChart>
        <c:grouping val="standard"/>
        <c:varyColors val="0"/>
        <c:ser>
          <c:idx val="0"/>
          <c:order val="0"/>
          <c:tx>
            <c:strRef>
              <c:f>'5 анализ эк эфф'!$A$86</c:f>
              <c:strCache>
                <c:ptCount val="1"/>
                <c:pt idx="0">
                  <c:v>PV</c:v>
                </c:pt>
              </c:strCache>
            </c:strRef>
          </c:tx>
          <c:marker>
            <c:symbol val="none"/>
          </c:marker>
          <c:val>
            <c:numRef>
              <c:f>'5 анализ эк эфф'!$B$86:$K$86</c:f>
              <c:numCache>
                <c:formatCode>_-* #\ ##0\ _₽_-;\-* #\ ##0\ _₽_-;_-* "-"??\ _₽_-;_-@_-</c:formatCode>
                <c:ptCount val="10"/>
                <c:pt idx="0">
                  <c:v>-1149053.1047139936</c:v>
                </c:pt>
                <c:pt idx="1">
                  <c:v>3752.6416829758141</c:v>
                </c:pt>
                <c:pt idx="2">
                  <c:v>3127.2014024798455</c:v>
                </c:pt>
                <c:pt idx="3">
                  <c:v>2606.0011687331889</c:v>
                </c:pt>
                <c:pt idx="4">
                  <c:v>2171.6676406110041</c:v>
                </c:pt>
                <c:pt idx="5">
                  <c:v>1809.7230338424931</c:v>
                </c:pt>
                <c:pt idx="6">
                  <c:v>1187.4228949795631</c:v>
                </c:pt>
                <c:pt idx="7">
                  <c:v>1256.7521068350716</c:v>
                </c:pt>
                <c:pt idx="8">
                  <c:v>7728.1191144984923</c:v>
                </c:pt>
                <c:pt idx="9">
                  <c:v>872.74451863547176</c:v>
                </c:pt>
              </c:numCache>
            </c:numRef>
          </c:val>
          <c:smooth val="0"/>
          <c:extLst>
            <c:ext xmlns:c16="http://schemas.microsoft.com/office/drawing/2014/chart" uri="{C3380CC4-5D6E-409C-BE32-E72D297353CC}">
              <c16:uniqueId val="{00000000-FAF1-45EE-B059-1D86B76693EA}"/>
            </c:ext>
          </c:extLst>
        </c:ser>
        <c:ser>
          <c:idx val="1"/>
          <c:order val="1"/>
          <c:tx>
            <c:strRef>
              <c:f>'5 анализ эк эфф'!$A$87</c:f>
              <c:strCache>
                <c:ptCount val="1"/>
                <c:pt idx="0">
                  <c:v>NPV (без учета продажи)</c:v>
                </c:pt>
              </c:strCache>
            </c:strRef>
          </c:tx>
          <c:marker>
            <c:symbol val="none"/>
          </c:marker>
          <c:val>
            <c:numRef>
              <c:f>'5 анализ эк эфф'!$B$87:$K$87</c:f>
              <c:numCache>
                <c:formatCode>_-* #.##0\ _₽_-;\-* #.##0\ _₽_-;_-* "-"??\ _₽_-;_-@_-</c:formatCode>
                <c:ptCount val="10"/>
                <c:pt idx="0">
                  <c:v>-1149053.1047139936</c:v>
                </c:pt>
                <c:pt idx="1">
                  <c:v>-1145300.4630310177</c:v>
                </c:pt>
                <c:pt idx="2">
                  <c:v>-1142173.2616285379</c:v>
                </c:pt>
                <c:pt idx="3">
                  <c:v>-1139567.2604598047</c:v>
                </c:pt>
                <c:pt idx="4">
                  <c:v>-1137395.5928191936</c:v>
                </c:pt>
                <c:pt idx="5">
                  <c:v>-1135585.8697853512</c:v>
                </c:pt>
                <c:pt idx="6">
                  <c:v>-1134398.4468903716</c:v>
                </c:pt>
                <c:pt idx="7">
                  <c:v>-1133141.6947835365</c:v>
                </c:pt>
                <c:pt idx="8">
                  <c:v>-1125413.5756690379</c:v>
                </c:pt>
                <c:pt idx="9">
                  <c:v>-1124540.8311504023</c:v>
                </c:pt>
              </c:numCache>
            </c:numRef>
          </c:val>
          <c:smooth val="0"/>
          <c:extLst>
            <c:ext xmlns:c16="http://schemas.microsoft.com/office/drawing/2014/chart" uri="{C3380CC4-5D6E-409C-BE32-E72D297353CC}">
              <c16:uniqueId val="{00000000-5F9E-48F5-A380-0DE64770A1EE}"/>
            </c:ext>
          </c:extLst>
        </c:ser>
        <c:dLbls>
          <c:showLegendKey val="0"/>
          <c:showVal val="0"/>
          <c:showCatName val="0"/>
          <c:showSerName val="0"/>
          <c:showPercent val="0"/>
          <c:showBubbleSize val="0"/>
        </c:dLbls>
        <c:smooth val="0"/>
        <c:axId val="91480832"/>
        <c:axId val="91482368"/>
      </c:lineChart>
      <c:catAx>
        <c:axId val="91480832"/>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91482368"/>
        <c:crosses val="autoZero"/>
        <c:auto val="1"/>
        <c:lblAlgn val="ctr"/>
        <c:lblOffset val="100"/>
        <c:noMultiLvlLbl val="0"/>
      </c:catAx>
      <c:valAx>
        <c:axId val="91482368"/>
        <c:scaling>
          <c:orientation val="minMax"/>
        </c:scaling>
        <c:delete val="0"/>
        <c:axPos val="l"/>
        <c:majorGridlines/>
        <c:numFmt formatCode="_-* #\ ##0\ _₽_-;\-* #\ ##0\ _₽_-;_-* &quot;-&quot;??\ _₽_-;_-@_-"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91480832"/>
        <c:crosses val="autoZero"/>
        <c:crossBetween val="between"/>
      </c:valAx>
    </c:plotArea>
    <c:legend>
      <c:legendPos val="r"/>
      <c:legendEntry>
        <c:idx val="0"/>
        <c:txPr>
          <a:bodyPr/>
          <a:lstStyle/>
          <a:p>
            <a:pPr>
              <a:defRPr sz="700" b="0" i="0" u="none" strike="noStrike" baseline="0">
                <a:solidFill>
                  <a:srgbClr val="000000"/>
                </a:solidFill>
                <a:latin typeface="Calibri"/>
                <a:ea typeface="Calibri"/>
                <a:cs typeface="Calibri"/>
              </a:defRPr>
            </a:pPr>
            <a:endParaRPr lang="ru-RU"/>
          </a:p>
        </c:txPr>
      </c:legendEntry>
      <c:layout>
        <c:manualLayout>
          <c:xMode val="edge"/>
          <c:yMode val="edge"/>
          <c:x val="6.0642818206361464E-2"/>
          <c:y val="0.92991346755080673"/>
          <c:w val="0.29393340857787809"/>
          <c:h val="7.0086328494652447E-2"/>
        </c:manualLayout>
      </c:layout>
      <c:overlay val="0"/>
      <c:txPr>
        <a:bodyPr/>
        <a:lstStyle/>
        <a:p>
          <a:pPr>
            <a:defRPr sz="700"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55" l="0.70000000000000062" r="0.70000000000000062" t="0.75000000000000455"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0</xdr:colOff>
      <xdr:row>31</xdr:row>
      <xdr:rowOff>0</xdr:rowOff>
    </xdr:from>
    <xdr:to>
      <xdr:col>7</xdr:col>
      <xdr:colOff>824230</xdr:colOff>
      <xdr:row>44</xdr:row>
      <xdr:rowOff>116205</xdr:rowOff>
    </xdr:to>
    <xdr:graphicFrame macro="">
      <xdr:nvGraphicFramePr>
        <xdr:cNvPr id="2" name="Диаграмма 1">
          <a:extLst>
            <a:ext uri="{FF2B5EF4-FFF2-40B4-BE49-F238E27FC236}">
              <a16:creationId xmlns:a16="http://schemas.microsoft.com/office/drawing/2014/main" id="{F8900B94-FE01-42E3-9228-D78B1657840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J%2019-09%20_&#1087;&#1072;&#1089;&#1087;&#1086;&#1088;&#1090;_%20&#1058;&#1055;-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5 анализ эк эфф"/>
    </sheetNames>
    <sheetDataSet>
      <sheetData sheetId="0"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1048;&#1058;&#1054;&#1043;&#1054;&#1042;&#1067;&#1049;%2010.08.2023/H0810_1153926028850_39/H0810_1153926028850_39%20&#1086;&#1090;&#1087;&#1088;&#1072;&#1074;%209.08.2023/&#1087;&#1072;&#1089;&#1087;&#1086;&#1088;&#1090;&#1072;,&#1086;&#1073;&#1086;&#1089;&#1085;&#1086;&#1074;.%20&#1089;&#1090;-&#1089;&#1090;&#1080;/J%2019-17/J%2019-17_&#1087;&#1072;&#1089;&#1087;&#1086;&#1088;&#1090;/J%2019-17_&#1050;&#1051;%20&#1058;&#1055;-2%20-%20&#1058;&#1055;-5.k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49"/>
  <sheetViews>
    <sheetView view="pageBreakPreview" topLeftCell="A46" zoomScaleSheetLayoutView="100" workbookViewId="0">
      <selection activeCell="A12" sqref="A12:C12"/>
    </sheetView>
  </sheetViews>
  <sheetFormatPr defaultColWidth="9.140625" defaultRowHeight="15" x14ac:dyDescent="0.25"/>
  <cols>
    <col min="1" max="1" width="6.140625" style="1" customWidth="1"/>
    <col min="2" max="2" width="53.5703125" style="1" customWidth="1"/>
    <col min="3" max="3" width="91.42578125" style="1" customWidth="1"/>
    <col min="4" max="4" width="12" style="1" hidden="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8" customFormat="1" ht="18.75" customHeight="1" x14ac:dyDescent="0.2">
      <c r="A1" s="14"/>
      <c r="C1" s="28" t="s">
        <v>65</v>
      </c>
    </row>
    <row r="2" spans="1:22" s="8" customFormat="1" ht="18.75" customHeight="1" x14ac:dyDescent="0.3">
      <c r="A2" s="14"/>
      <c r="C2" s="12" t="s">
        <v>7</v>
      </c>
    </row>
    <row r="3" spans="1:22" s="8" customFormat="1" ht="18.75" x14ac:dyDescent="0.3">
      <c r="A3" s="13"/>
      <c r="C3" s="12" t="s">
        <v>64</v>
      </c>
    </row>
    <row r="4" spans="1:22" s="8" customFormat="1" ht="18.75" x14ac:dyDescent="0.3">
      <c r="A4" s="13"/>
      <c r="H4" s="12"/>
    </row>
    <row r="5" spans="1:22" s="8" customFormat="1" ht="15.75" x14ac:dyDescent="0.25">
      <c r="A5" s="320" t="s">
        <v>601</v>
      </c>
      <c r="B5" s="320"/>
      <c r="C5" s="320"/>
      <c r="D5" s="115"/>
      <c r="E5" s="115"/>
      <c r="F5" s="115"/>
      <c r="G5" s="115"/>
      <c r="H5" s="115"/>
      <c r="I5" s="115"/>
      <c r="J5" s="115"/>
    </row>
    <row r="6" spans="1:22" s="8" customFormat="1" ht="18.75" x14ac:dyDescent="0.3">
      <c r="A6" s="13"/>
      <c r="H6" s="12"/>
    </row>
    <row r="7" spans="1:22" s="8" customFormat="1" ht="18.75" x14ac:dyDescent="0.2">
      <c r="A7" s="324" t="s">
        <v>6</v>
      </c>
      <c r="B7" s="324"/>
      <c r="C7" s="324"/>
      <c r="D7" s="10"/>
      <c r="E7" s="10"/>
      <c r="F7" s="10"/>
      <c r="G7" s="10"/>
      <c r="H7" s="10"/>
      <c r="I7" s="10"/>
      <c r="J7" s="10"/>
      <c r="K7" s="10"/>
      <c r="L7" s="10"/>
      <c r="M7" s="10"/>
      <c r="N7" s="10"/>
      <c r="O7" s="10"/>
      <c r="P7" s="10"/>
      <c r="Q7" s="10"/>
      <c r="R7" s="10"/>
      <c r="S7" s="10"/>
      <c r="T7" s="10"/>
      <c r="U7" s="10"/>
      <c r="V7" s="10"/>
    </row>
    <row r="8" spans="1:22" s="8" customFormat="1" ht="18.75" x14ac:dyDescent="0.2">
      <c r="A8" s="11"/>
      <c r="B8" s="11"/>
      <c r="C8" s="11"/>
      <c r="D8" s="11"/>
      <c r="E8" s="11"/>
      <c r="F8" s="11"/>
      <c r="G8" s="11"/>
      <c r="H8" s="11"/>
      <c r="I8" s="10"/>
      <c r="J8" s="10"/>
      <c r="K8" s="10"/>
      <c r="L8" s="10"/>
      <c r="M8" s="10"/>
      <c r="N8" s="10"/>
      <c r="O8" s="10"/>
      <c r="P8" s="10"/>
      <c r="Q8" s="10"/>
      <c r="R8" s="10"/>
      <c r="S8" s="10"/>
      <c r="T8" s="10"/>
      <c r="U8" s="10"/>
      <c r="V8" s="10"/>
    </row>
    <row r="9" spans="1:22" s="8" customFormat="1" ht="18.75" x14ac:dyDescent="0.2">
      <c r="A9" s="325" t="s">
        <v>572</v>
      </c>
      <c r="B9" s="325"/>
      <c r="C9" s="325"/>
      <c r="D9" s="7"/>
      <c r="E9" s="7"/>
      <c r="F9" s="7"/>
      <c r="G9" s="7"/>
      <c r="H9" s="7"/>
      <c r="I9" s="10"/>
      <c r="J9" s="10"/>
      <c r="K9" s="10"/>
      <c r="L9" s="10"/>
      <c r="M9" s="10"/>
      <c r="N9" s="10"/>
      <c r="O9" s="10"/>
      <c r="P9" s="10"/>
      <c r="Q9" s="10"/>
      <c r="R9" s="10"/>
      <c r="S9" s="10"/>
      <c r="T9" s="10"/>
      <c r="U9" s="10"/>
      <c r="V9" s="10"/>
    </row>
    <row r="10" spans="1:22" s="8" customFormat="1" ht="18.75" x14ac:dyDescent="0.2">
      <c r="A10" s="321" t="s">
        <v>5</v>
      </c>
      <c r="B10" s="321"/>
      <c r="C10" s="321"/>
      <c r="D10" s="5"/>
      <c r="E10" s="5"/>
      <c r="F10" s="5"/>
      <c r="G10" s="5"/>
      <c r="H10" s="5"/>
      <c r="I10" s="10"/>
      <c r="J10" s="10"/>
      <c r="K10" s="10"/>
      <c r="L10" s="10"/>
      <c r="M10" s="10"/>
      <c r="N10" s="10"/>
      <c r="O10" s="10"/>
      <c r="P10" s="10"/>
      <c r="Q10" s="10"/>
      <c r="R10" s="10"/>
      <c r="S10" s="10"/>
      <c r="T10" s="10"/>
      <c r="U10" s="10"/>
      <c r="V10" s="10"/>
    </row>
    <row r="11" spans="1:22" s="8" customFormat="1" ht="18.75" x14ac:dyDescent="0.2">
      <c r="A11" s="11"/>
      <c r="B11" s="11"/>
      <c r="C11" s="11"/>
      <c r="D11" s="11"/>
      <c r="E11" s="11"/>
      <c r="F11" s="11"/>
      <c r="G11" s="11"/>
      <c r="H11" s="11"/>
      <c r="I11" s="10"/>
      <c r="J11" s="10"/>
      <c r="K11" s="10"/>
      <c r="L11" s="10"/>
      <c r="M11" s="10"/>
      <c r="N11" s="10"/>
      <c r="O11" s="10"/>
      <c r="P11" s="10"/>
      <c r="Q11" s="10"/>
      <c r="R11" s="10"/>
      <c r="S11" s="10"/>
      <c r="T11" s="10"/>
      <c r="U11" s="10"/>
      <c r="V11" s="10"/>
    </row>
    <row r="12" spans="1:22" s="8" customFormat="1" ht="18.75" x14ac:dyDescent="0.2">
      <c r="A12" s="326" t="s">
        <v>602</v>
      </c>
      <c r="B12" s="326"/>
      <c r="C12" s="326"/>
      <c r="D12" s="7"/>
      <c r="E12" s="7"/>
      <c r="F12" s="7"/>
      <c r="G12" s="7"/>
      <c r="H12" s="7"/>
      <c r="I12" s="10"/>
      <c r="J12" s="10"/>
      <c r="K12" s="10"/>
      <c r="L12" s="10"/>
      <c r="M12" s="10"/>
      <c r="N12" s="10"/>
      <c r="O12" s="10"/>
      <c r="P12" s="10"/>
      <c r="Q12" s="10"/>
      <c r="R12" s="10"/>
      <c r="S12" s="10"/>
      <c r="T12" s="10"/>
      <c r="U12" s="10"/>
      <c r="V12" s="10"/>
    </row>
    <row r="13" spans="1:22" s="8" customFormat="1" ht="18.75" x14ac:dyDescent="0.2">
      <c r="A13" s="327" t="s">
        <v>4</v>
      </c>
      <c r="B13" s="327"/>
      <c r="C13" s="327"/>
      <c r="D13" s="5"/>
      <c r="E13" s="5"/>
      <c r="F13" s="5"/>
      <c r="G13" s="5"/>
      <c r="H13" s="5"/>
      <c r="I13" s="10"/>
      <c r="J13" s="10"/>
      <c r="K13" s="10"/>
      <c r="L13" s="10"/>
      <c r="M13" s="10"/>
      <c r="N13" s="10"/>
      <c r="O13" s="10"/>
      <c r="P13" s="10"/>
      <c r="Q13" s="10"/>
      <c r="R13" s="10"/>
      <c r="S13" s="10"/>
      <c r="T13" s="10"/>
      <c r="U13" s="10"/>
      <c r="V13" s="10"/>
    </row>
    <row r="14" spans="1:22" s="8" customFormat="1" ht="15.75" customHeight="1" x14ac:dyDescent="0.2">
      <c r="A14" s="144"/>
      <c r="B14" s="144"/>
      <c r="C14" s="144"/>
      <c r="D14" s="4"/>
      <c r="E14" s="4"/>
      <c r="F14" s="4"/>
      <c r="G14" s="4"/>
      <c r="H14" s="4"/>
      <c r="I14" s="4"/>
      <c r="J14" s="4"/>
      <c r="K14" s="4"/>
      <c r="L14" s="4"/>
      <c r="M14" s="4"/>
      <c r="N14" s="4"/>
      <c r="O14" s="4"/>
      <c r="P14" s="4"/>
      <c r="Q14" s="4"/>
      <c r="R14" s="4"/>
      <c r="S14" s="4"/>
      <c r="T14" s="4"/>
      <c r="U14" s="4"/>
      <c r="V14" s="4"/>
    </row>
    <row r="15" spans="1:22" s="3" customFormat="1" ht="31.5" customHeight="1" x14ac:dyDescent="0.2">
      <c r="A15" s="328" t="s">
        <v>603</v>
      </c>
      <c r="B15" s="329"/>
      <c r="C15" s="329"/>
      <c r="D15" s="7"/>
      <c r="E15" s="7"/>
      <c r="F15" s="7"/>
      <c r="G15" s="7"/>
      <c r="H15" s="7"/>
      <c r="I15" s="7"/>
      <c r="J15" s="7"/>
      <c r="K15" s="7"/>
      <c r="L15" s="7"/>
      <c r="M15" s="7"/>
      <c r="N15" s="7"/>
      <c r="O15" s="7"/>
      <c r="P15" s="7"/>
      <c r="Q15" s="7"/>
      <c r="R15" s="7"/>
      <c r="S15" s="7"/>
      <c r="T15" s="7"/>
      <c r="U15" s="7"/>
      <c r="V15" s="7"/>
    </row>
    <row r="16" spans="1:22" s="3" customFormat="1" ht="15" customHeight="1" x14ac:dyDescent="0.2">
      <c r="A16" s="321" t="s">
        <v>3</v>
      </c>
      <c r="B16" s="321"/>
      <c r="C16" s="321"/>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22" t="s">
        <v>438</v>
      </c>
      <c r="B18" s="323"/>
      <c r="C18" s="323"/>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39.75" customHeight="1" x14ac:dyDescent="0.2">
      <c r="A20" s="23" t="s">
        <v>2</v>
      </c>
      <c r="B20" s="27" t="s">
        <v>63</v>
      </c>
      <c r="C20" s="26" t="s">
        <v>62</v>
      </c>
      <c r="D20" s="5"/>
      <c r="E20" s="5"/>
      <c r="F20" s="5"/>
      <c r="G20" s="5"/>
      <c r="H20" s="5"/>
      <c r="I20" s="4"/>
      <c r="J20" s="4"/>
      <c r="K20" s="4"/>
      <c r="L20" s="4"/>
      <c r="M20" s="4"/>
      <c r="N20" s="4"/>
      <c r="O20" s="4"/>
      <c r="P20" s="4"/>
      <c r="Q20" s="4"/>
      <c r="R20" s="4"/>
      <c r="S20" s="4"/>
    </row>
    <row r="21" spans="1:22" s="3" customFormat="1" ht="16.5" customHeight="1" x14ac:dyDescent="0.2">
      <c r="A21" s="26">
        <v>1</v>
      </c>
      <c r="B21" s="27">
        <v>2</v>
      </c>
      <c r="C21" s="26">
        <v>3</v>
      </c>
      <c r="D21" s="5"/>
      <c r="E21" s="5"/>
      <c r="F21" s="5"/>
      <c r="G21" s="5"/>
      <c r="H21" s="5"/>
      <c r="I21" s="4"/>
      <c r="J21" s="4"/>
      <c r="K21" s="4"/>
      <c r="L21" s="4"/>
      <c r="M21" s="4"/>
      <c r="N21" s="4"/>
      <c r="O21" s="4"/>
      <c r="P21" s="4"/>
      <c r="Q21" s="4"/>
      <c r="R21" s="4"/>
      <c r="S21" s="4"/>
    </row>
    <row r="22" spans="1:22" s="3" customFormat="1" ht="51" customHeight="1" x14ac:dyDescent="0.2">
      <c r="A22" s="22" t="s">
        <v>61</v>
      </c>
      <c r="B22" s="142" t="s">
        <v>289</v>
      </c>
      <c r="C22" s="26" t="s">
        <v>498</v>
      </c>
      <c r="D22" s="5" t="s">
        <v>477</v>
      </c>
      <c r="E22" s="5"/>
      <c r="F22" s="5"/>
      <c r="G22" s="5"/>
      <c r="H22" s="5"/>
      <c r="I22" s="4"/>
      <c r="J22" s="4"/>
      <c r="K22" s="4"/>
      <c r="L22" s="4"/>
      <c r="M22" s="4"/>
      <c r="N22" s="4"/>
      <c r="O22" s="4"/>
      <c r="P22" s="4"/>
      <c r="Q22" s="4"/>
      <c r="R22" s="4"/>
      <c r="S22" s="4"/>
    </row>
    <row r="23" spans="1:22" s="3" customFormat="1" ht="31.5" x14ac:dyDescent="0.2">
      <c r="A23" s="22" t="s">
        <v>60</v>
      </c>
      <c r="B23" s="24" t="s">
        <v>518</v>
      </c>
      <c r="C23" s="145" t="s">
        <v>472</v>
      </c>
      <c r="D23" s="5" t="s">
        <v>467</v>
      </c>
      <c r="E23" s="5"/>
      <c r="F23" s="5"/>
      <c r="G23" s="5"/>
      <c r="H23" s="5"/>
      <c r="I23" s="4"/>
      <c r="J23" s="4"/>
      <c r="K23" s="4"/>
      <c r="L23" s="4"/>
      <c r="M23" s="4"/>
      <c r="N23" s="4"/>
      <c r="O23" s="4"/>
      <c r="P23" s="4"/>
      <c r="Q23" s="4"/>
      <c r="R23" s="4"/>
      <c r="S23" s="4"/>
    </row>
    <row r="24" spans="1:22" s="3" customFormat="1" ht="22.5" customHeight="1" x14ac:dyDescent="0.2">
      <c r="A24" s="317"/>
      <c r="B24" s="318"/>
      <c r="C24" s="319"/>
      <c r="D24" s="5"/>
      <c r="E24" s="5"/>
      <c r="F24" s="5"/>
      <c r="G24" s="5"/>
      <c r="H24" s="5"/>
      <c r="I24" s="4"/>
      <c r="J24" s="4"/>
      <c r="K24" s="4"/>
      <c r="L24" s="4"/>
      <c r="M24" s="4"/>
      <c r="N24" s="4"/>
      <c r="O24" s="4"/>
      <c r="P24" s="4"/>
      <c r="Q24" s="4"/>
      <c r="R24" s="4"/>
      <c r="S24" s="4"/>
    </row>
    <row r="25" spans="1:22" s="3" customFormat="1" ht="58.5" customHeight="1" x14ac:dyDescent="0.2">
      <c r="A25" s="22" t="s">
        <v>59</v>
      </c>
      <c r="B25" s="29" t="s">
        <v>387</v>
      </c>
      <c r="C25" s="23" t="s">
        <v>574</v>
      </c>
      <c r="D25" s="5"/>
      <c r="E25" s="5"/>
      <c r="F25" s="5"/>
      <c r="G25" s="5"/>
      <c r="H25" s="4"/>
      <c r="I25" s="4"/>
      <c r="J25" s="4"/>
      <c r="K25" s="4"/>
      <c r="L25" s="4"/>
      <c r="M25" s="4"/>
      <c r="N25" s="4"/>
      <c r="O25" s="4"/>
      <c r="P25" s="4"/>
      <c r="Q25" s="4"/>
      <c r="R25" s="4"/>
    </row>
    <row r="26" spans="1:22" s="3" customFormat="1" ht="42.75" customHeight="1" x14ac:dyDescent="0.2">
      <c r="A26" s="22" t="s">
        <v>58</v>
      </c>
      <c r="B26" s="29" t="s">
        <v>71</v>
      </c>
      <c r="C26" s="23" t="s">
        <v>456</v>
      </c>
      <c r="D26" s="5"/>
      <c r="E26" s="5"/>
      <c r="F26" s="5"/>
      <c r="G26" s="5"/>
      <c r="H26" s="4"/>
      <c r="I26" s="4"/>
      <c r="J26" s="4"/>
      <c r="K26" s="4"/>
      <c r="L26" s="4"/>
      <c r="M26" s="4"/>
      <c r="N26" s="4"/>
      <c r="O26" s="4"/>
      <c r="P26" s="4"/>
      <c r="Q26" s="4"/>
      <c r="R26" s="4"/>
    </row>
    <row r="27" spans="1:22" s="3" customFormat="1" ht="51.75" customHeight="1" x14ac:dyDescent="0.2">
      <c r="A27" s="22" t="s">
        <v>56</v>
      </c>
      <c r="B27" s="29" t="s">
        <v>70</v>
      </c>
      <c r="C27" s="146" t="s">
        <v>519</v>
      </c>
      <c r="D27" s="5"/>
      <c r="E27" s="5"/>
      <c r="F27" s="5"/>
      <c r="G27" s="5"/>
      <c r="H27" s="4"/>
      <c r="I27" s="4"/>
      <c r="J27" s="4"/>
      <c r="K27" s="4"/>
      <c r="L27" s="4"/>
      <c r="M27" s="4"/>
      <c r="N27" s="4"/>
      <c r="O27" s="4"/>
      <c r="P27" s="4"/>
      <c r="Q27" s="4"/>
      <c r="R27" s="4"/>
    </row>
    <row r="28" spans="1:22" s="3" customFormat="1" ht="42.75" customHeight="1" x14ac:dyDescent="0.2">
      <c r="A28" s="22" t="s">
        <v>55</v>
      </c>
      <c r="B28" s="29" t="s">
        <v>388</v>
      </c>
      <c r="C28" s="23" t="s">
        <v>457</v>
      </c>
      <c r="D28" s="5"/>
      <c r="E28" s="5"/>
      <c r="F28" s="5"/>
      <c r="G28" s="5"/>
      <c r="H28" s="4"/>
      <c r="I28" s="4"/>
      <c r="J28" s="4"/>
      <c r="K28" s="4"/>
      <c r="L28" s="4"/>
      <c r="M28" s="4"/>
      <c r="N28" s="4"/>
      <c r="O28" s="4"/>
      <c r="P28" s="4"/>
      <c r="Q28" s="4"/>
      <c r="R28" s="4"/>
    </row>
    <row r="29" spans="1:22" s="3" customFormat="1" ht="51.75" customHeight="1" x14ac:dyDescent="0.2">
      <c r="A29" s="22" t="s">
        <v>53</v>
      </c>
      <c r="B29" s="29" t="s">
        <v>389</v>
      </c>
      <c r="C29" s="23" t="s">
        <v>457</v>
      </c>
      <c r="D29" s="5"/>
      <c r="E29" s="5"/>
      <c r="F29" s="5"/>
      <c r="G29" s="5"/>
      <c r="H29" s="4"/>
      <c r="I29" s="4"/>
      <c r="J29" s="4"/>
      <c r="K29" s="4"/>
      <c r="L29" s="4"/>
      <c r="M29" s="4"/>
      <c r="N29" s="4"/>
      <c r="O29" s="4"/>
      <c r="P29" s="4"/>
      <c r="Q29" s="4"/>
      <c r="R29" s="4"/>
    </row>
    <row r="30" spans="1:22" s="3" customFormat="1" ht="51.75" customHeight="1" x14ac:dyDescent="0.2">
      <c r="A30" s="22" t="s">
        <v>51</v>
      </c>
      <c r="B30" s="29" t="s">
        <v>390</v>
      </c>
      <c r="C30" s="23" t="s">
        <v>457</v>
      </c>
      <c r="D30" s="5"/>
      <c r="E30" s="5"/>
      <c r="F30" s="5"/>
      <c r="G30" s="5"/>
      <c r="H30" s="4"/>
      <c r="I30" s="4"/>
      <c r="J30" s="4"/>
      <c r="K30" s="4"/>
      <c r="L30" s="4"/>
      <c r="M30" s="4"/>
      <c r="N30" s="4"/>
      <c r="O30" s="4"/>
      <c r="P30" s="4"/>
      <c r="Q30" s="4"/>
      <c r="R30" s="4"/>
    </row>
    <row r="31" spans="1:22" s="3" customFormat="1" ht="51.75" customHeight="1" x14ac:dyDescent="0.2">
      <c r="A31" s="22" t="s">
        <v>69</v>
      </c>
      <c r="B31" s="29" t="s">
        <v>391</v>
      </c>
      <c r="C31" s="23" t="s">
        <v>457</v>
      </c>
      <c r="D31" s="5"/>
      <c r="E31" s="5"/>
      <c r="F31" s="5"/>
      <c r="G31" s="5"/>
      <c r="H31" s="4"/>
      <c r="I31" s="4"/>
      <c r="J31" s="4"/>
      <c r="K31" s="4"/>
      <c r="L31" s="4"/>
      <c r="M31" s="4"/>
      <c r="N31" s="4"/>
      <c r="O31" s="4"/>
      <c r="P31" s="4"/>
      <c r="Q31" s="4"/>
      <c r="R31" s="4"/>
    </row>
    <row r="32" spans="1:22" s="3" customFormat="1" ht="51.75" customHeight="1" x14ac:dyDescent="0.2">
      <c r="A32" s="22" t="s">
        <v>67</v>
      </c>
      <c r="B32" s="29" t="s">
        <v>392</v>
      </c>
      <c r="C32" s="23" t="s">
        <v>457</v>
      </c>
      <c r="D32" s="5"/>
      <c r="E32" s="5"/>
      <c r="F32" s="5"/>
      <c r="G32" s="5"/>
      <c r="H32" s="4"/>
      <c r="I32" s="4"/>
      <c r="J32" s="4"/>
      <c r="K32" s="4"/>
      <c r="L32" s="4"/>
      <c r="M32" s="4"/>
      <c r="N32" s="4"/>
      <c r="O32" s="4"/>
      <c r="P32" s="4"/>
      <c r="Q32" s="4"/>
      <c r="R32" s="4"/>
    </row>
    <row r="33" spans="1:18" s="3" customFormat="1" ht="101.25" customHeight="1" x14ac:dyDescent="0.2">
      <c r="A33" s="22" t="s">
        <v>66</v>
      </c>
      <c r="B33" s="29" t="s">
        <v>393</v>
      </c>
      <c r="C33" s="29" t="s">
        <v>544</v>
      </c>
      <c r="D33" s="5"/>
      <c r="E33" s="5"/>
      <c r="F33" s="5"/>
      <c r="G33" s="5"/>
      <c r="H33" s="4"/>
      <c r="I33" s="4"/>
      <c r="J33" s="4"/>
      <c r="K33" s="4"/>
      <c r="L33" s="4"/>
      <c r="M33" s="4"/>
      <c r="N33" s="4"/>
      <c r="O33" s="4"/>
      <c r="P33" s="4"/>
      <c r="Q33" s="4"/>
      <c r="R33" s="4"/>
    </row>
    <row r="34" spans="1:18" ht="111" customHeight="1" x14ac:dyDescent="0.25">
      <c r="A34" s="22" t="s">
        <v>407</v>
      </c>
      <c r="B34" s="29" t="s">
        <v>394</v>
      </c>
      <c r="C34" s="23" t="s">
        <v>544</v>
      </c>
    </row>
    <row r="35" spans="1:18" ht="58.5" customHeight="1" x14ac:dyDescent="0.25">
      <c r="A35" s="22" t="s">
        <v>397</v>
      </c>
      <c r="B35" s="29" t="s">
        <v>68</v>
      </c>
      <c r="C35" s="23" t="s">
        <v>541</v>
      </c>
    </row>
    <row r="36" spans="1:18" ht="51.75" customHeight="1" x14ac:dyDescent="0.25">
      <c r="A36" s="22" t="s">
        <v>408</v>
      </c>
      <c r="B36" s="29" t="s">
        <v>395</v>
      </c>
      <c r="C36" s="23" t="s">
        <v>457</v>
      </c>
    </row>
    <row r="37" spans="1:18" ht="43.5" customHeight="1" x14ac:dyDescent="0.25">
      <c r="A37" s="22" t="s">
        <v>398</v>
      </c>
      <c r="B37" s="29" t="s">
        <v>396</v>
      </c>
      <c r="C37" s="23" t="s">
        <v>542</v>
      </c>
    </row>
    <row r="38" spans="1:18" ht="43.5" customHeight="1" x14ac:dyDescent="0.25">
      <c r="A38" s="22" t="s">
        <v>409</v>
      </c>
      <c r="B38" s="29" t="s">
        <v>227</v>
      </c>
      <c r="C38" s="23" t="s">
        <v>541</v>
      </c>
    </row>
    <row r="39" spans="1:18" ht="23.25" customHeight="1" x14ac:dyDescent="0.25">
      <c r="A39" s="317"/>
      <c r="B39" s="318"/>
      <c r="C39" s="319"/>
    </row>
    <row r="40" spans="1:18" ht="63" x14ac:dyDescent="0.25">
      <c r="A40" s="22" t="s">
        <v>399</v>
      </c>
      <c r="B40" s="29" t="s">
        <v>451</v>
      </c>
      <c r="C40" s="174" t="s">
        <v>575</v>
      </c>
    </row>
    <row r="41" spans="1:18" ht="105.75" customHeight="1" x14ac:dyDescent="0.25">
      <c r="A41" s="22" t="s">
        <v>410</v>
      </c>
      <c r="B41" s="29" t="s">
        <v>433</v>
      </c>
      <c r="C41" s="2" t="s">
        <v>542</v>
      </c>
      <c r="D41" s="1" t="s">
        <v>549</v>
      </c>
    </row>
    <row r="42" spans="1:18" ht="83.25" customHeight="1" x14ac:dyDescent="0.25">
      <c r="A42" s="22" t="s">
        <v>400</v>
      </c>
      <c r="B42" s="29" t="s">
        <v>448</v>
      </c>
      <c r="C42" s="2" t="s">
        <v>542</v>
      </c>
      <c r="D42" s="1" t="s">
        <v>549</v>
      </c>
    </row>
    <row r="43" spans="1:18" ht="186" customHeight="1" x14ac:dyDescent="0.25">
      <c r="A43" s="22" t="s">
        <v>413</v>
      </c>
      <c r="B43" s="29" t="s">
        <v>414</v>
      </c>
      <c r="C43" s="2" t="s">
        <v>556</v>
      </c>
    </row>
    <row r="44" spans="1:18" ht="111" customHeight="1" x14ac:dyDescent="0.25">
      <c r="A44" s="22" t="s">
        <v>401</v>
      </c>
      <c r="B44" s="29" t="s">
        <v>439</v>
      </c>
      <c r="C44" s="2" t="s">
        <v>556</v>
      </c>
    </row>
    <row r="45" spans="1:18" ht="89.25" customHeight="1" x14ac:dyDescent="0.25">
      <c r="A45" s="22" t="s">
        <v>434</v>
      </c>
      <c r="B45" s="29" t="s">
        <v>440</v>
      </c>
      <c r="C45" s="2" t="s">
        <v>556</v>
      </c>
    </row>
    <row r="46" spans="1:18" ht="101.25" customHeight="1" x14ac:dyDescent="0.25">
      <c r="A46" s="22" t="s">
        <v>402</v>
      </c>
      <c r="B46" s="29" t="s">
        <v>441</v>
      </c>
      <c r="C46" s="2" t="s">
        <v>556</v>
      </c>
    </row>
    <row r="47" spans="1:18" ht="18.75" customHeight="1" x14ac:dyDescent="0.25">
      <c r="A47" s="317"/>
      <c r="B47" s="318"/>
      <c r="C47" s="319"/>
    </row>
    <row r="48" spans="1:18" ht="75.75" customHeight="1" x14ac:dyDescent="0.25">
      <c r="A48" s="22" t="s">
        <v>435</v>
      </c>
      <c r="B48" s="29" t="s">
        <v>449</v>
      </c>
      <c r="C48" s="147">
        <f>'6.2. Паспорт фин осв ввод'!C24</f>
        <v>1.048937175372</v>
      </c>
    </row>
    <row r="49" spans="1:3" ht="71.25" customHeight="1" x14ac:dyDescent="0.25">
      <c r="A49" s="22" t="s">
        <v>403</v>
      </c>
      <c r="B49" s="29" t="s">
        <v>450</v>
      </c>
      <c r="C49" s="147">
        <f>'6.2. Паспорт фин осв ввод'!C30</f>
        <v>0.87411431281000007</v>
      </c>
    </row>
  </sheetData>
  <mergeCells count="12">
    <mergeCell ref="A24:C24"/>
    <mergeCell ref="A39:C39"/>
    <mergeCell ref="A47:C47"/>
    <mergeCell ref="A5:C5"/>
    <mergeCell ref="A16:C16"/>
    <mergeCell ref="A18:C18"/>
    <mergeCell ref="A7:C7"/>
    <mergeCell ref="A9:C9"/>
    <mergeCell ref="A10:C10"/>
    <mergeCell ref="A12:C12"/>
    <mergeCell ref="A13:C13"/>
    <mergeCell ref="A15:C15"/>
  </mergeCells>
  <dataValidations count="6">
    <dataValidation type="list" allowBlank="1" showInputMessage="1" showErrorMessage="1" sqref="C22" xr:uid="{00000000-0002-0000-0000-000000000000}">
      <formula1>список</formula1>
    </dataValidation>
    <dataValidation type="list" allowBlank="1" showInputMessage="1" showErrorMessage="1" sqref="C23" xr:uid="{00000000-0002-0000-0000-000001000000}">
      <formula1>список1</formula1>
    </dataValidation>
    <dataValidation type="list" allowBlank="1" showInputMessage="1" showErrorMessage="1" sqref="C27" xr:uid="{00000000-0002-0000-0000-000002000000}">
      <formula1>список2</formula1>
    </dataValidation>
    <dataValidation type="list" allowBlank="1" showInputMessage="1" showErrorMessage="1" sqref="C36:C38 C28:C32" xr:uid="{00000000-0002-0000-0000-000003000000}">
      <formula1>список6</formula1>
    </dataValidation>
    <dataValidation type="list" allowBlank="1" showInputMessage="1" showErrorMessage="1" sqref="C33:C34" xr:uid="{00000000-0002-0000-0000-000005000000}">
      <formula1>список7</formula1>
    </dataValidation>
    <dataValidation type="list" allowBlank="1" showInputMessage="1" showErrorMessage="1" sqref="C35" xr:uid="{00000000-0002-0000-0000-000006000000}">
      <formula1>список5</formula1>
    </dataValidation>
  </dataValidation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pageSetUpPr fitToPage="1"/>
  </sheetPr>
  <dimension ref="A1:AF92"/>
  <sheetViews>
    <sheetView view="pageBreakPreview" topLeftCell="A20" zoomScale="70" zoomScaleNormal="70" zoomScaleSheetLayoutView="70" workbookViewId="0">
      <pane xSplit="2" ySplit="4" topLeftCell="C24" activePane="bottomRight" state="frozen"/>
      <selection activeCell="C25" sqref="C25"/>
      <selection pane="topRight" activeCell="C25" sqref="C25"/>
      <selection pane="bottomLeft" activeCell="C25" sqref="C25"/>
      <selection pane="bottomRight" activeCell="R41" sqref="R41"/>
    </sheetView>
  </sheetViews>
  <sheetFormatPr defaultColWidth="9.140625" defaultRowHeight="15.75" x14ac:dyDescent="0.25"/>
  <cols>
    <col min="1" max="1" width="9.140625" style="43"/>
    <col min="2" max="2" width="57.85546875" style="43" customWidth="1"/>
    <col min="3" max="3" width="13" style="43" customWidth="1"/>
    <col min="4" max="4" width="17.85546875" style="43" customWidth="1"/>
    <col min="5" max="5" width="20.42578125" style="43" customWidth="1"/>
    <col min="6" max="6" width="18.7109375" style="43" customWidth="1"/>
    <col min="7" max="7" width="12.85546875" style="43" customWidth="1"/>
    <col min="8" max="11" width="8.5703125" style="43" customWidth="1"/>
    <col min="12" max="13" width="6.7109375" style="43" customWidth="1"/>
    <col min="14" max="14" width="7.28515625" style="43" customWidth="1"/>
    <col min="15" max="25" width="6.7109375" style="43" customWidth="1"/>
    <col min="26" max="26" width="7.7109375" style="43" customWidth="1"/>
    <col min="27" max="27" width="6.7109375" style="43" customWidth="1"/>
    <col min="28" max="28" width="13.140625" style="43" customWidth="1"/>
    <col min="29" max="29" width="24.85546875" style="43" customWidth="1"/>
    <col min="30" max="16384" width="9.140625" style="43"/>
  </cols>
  <sheetData>
    <row r="1" spans="1:29" ht="18.75" x14ac:dyDescent="0.25">
      <c r="AC1" s="28" t="s">
        <v>65</v>
      </c>
    </row>
    <row r="2" spans="1:29" ht="18.75" x14ac:dyDescent="0.3">
      <c r="AC2" s="12" t="s">
        <v>7</v>
      </c>
    </row>
    <row r="3" spans="1:29" ht="18.75" x14ac:dyDescent="0.3">
      <c r="AC3" s="12" t="s">
        <v>64</v>
      </c>
    </row>
    <row r="4" spans="1:29" ht="18.75" customHeight="1" x14ac:dyDescent="0.25">
      <c r="A4" s="320" t="str">
        <f>'1. паспорт местоположение'!A5:C5</f>
        <v>Год раскрытия информации: 2024 год</v>
      </c>
      <c r="B4" s="320"/>
      <c r="C4" s="320"/>
      <c r="D4" s="320"/>
      <c r="E4" s="320"/>
      <c r="F4" s="320"/>
      <c r="G4" s="320"/>
      <c r="H4" s="320"/>
      <c r="I4" s="320"/>
      <c r="J4" s="320"/>
      <c r="K4" s="320"/>
      <c r="L4" s="320"/>
      <c r="M4" s="320"/>
      <c r="N4" s="320"/>
      <c r="O4" s="320"/>
      <c r="P4" s="320"/>
      <c r="Q4" s="320"/>
      <c r="R4" s="320"/>
      <c r="S4" s="320"/>
      <c r="T4" s="320"/>
      <c r="U4" s="320"/>
      <c r="V4" s="320"/>
      <c r="W4" s="320"/>
      <c r="X4" s="320"/>
      <c r="Y4" s="320"/>
      <c r="Z4" s="320"/>
      <c r="AA4" s="320"/>
      <c r="AB4" s="320"/>
      <c r="AC4" s="320"/>
    </row>
    <row r="5" spans="1:29" ht="18.75" x14ac:dyDescent="0.3">
      <c r="AC5" s="12"/>
    </row>
    <row r="6" spans="1:29" ht="18.75" x14ac:dyDescent="0.25">
      <c r="A6" s="324" t="s">
        <v>6</v>
      </c>
      <c r="B6" s="324"/>
      <c r="C6" s="324"/>
      <c r="D6" s="324"/>
      <c r="E6" s="324"/>
      <c r="F6" s="324"/>
      <c r="G6" s="324"/>
      <c r="H6" s="324"/>
      <c r="I6" s="324"/>
      <c r="J6" s="324"/>
      <c r="K6" s="324"/>
      <c r="L6" s="324"/>
      <c r="M6" s="324"/>
      <c r="N6" s="324"/>
      <c r="O6" s="324"/>
      <c r="P6" s="324"/>
      <c r="Q6" s="324"/>
      <c r="R6" s="324"/>
      <c r="S6" s="324"/>
      <c r="T6" s="324"/>
      <c r="U6" s="324"/>
      <c r="V6" s="324"/>
      <c r="W6" s="324"/>
      <c r="X6" s="324"/>
      <c r="Y6" s="324"/>
      <c r="Z6" s="324"/>
      <c r="AA6" s="324"/>
      <c r="AB6" s="324"/>
      <c r="AC6" s="324"/>
    </row>
    <row r="7" spans="1:29" ht="18.75" x14ac:dyDescent="0.25">
      <c r="A7" s="10"/>
      <c r="B7" s="10"/>
      <c r="C7" s="10"/>
      <c r="D7" s="10"/>
      <c r="E7" s="10"/>
      <c r="F7" s="10"/>
      <c r="G7" s="10"/>
      <c r="H7" s="10"/>
      <c r="I7" s="10"/>
      <c r="J7" s="60"/>
      <c r="K7" s="60"/>
      <c r="L7" s="60"/>
      <c r="M7" s="60"/>
      <c r="N7" s="60"/>
      <c r="O7" s="60"/>
      <c r="P7" s="60"/>
      <c r="Q7" s="60"/>
      <c r="R7" s="60"/>
      <c r="S7" s="60"/>
      <c r="T7" s="60"/>
      <c r="U7" s="60"/>
      <c r="V7" s="60"/>
      <c r="W7" s="60"/>
      <c r="X7" s="60"/>
      <c r="Y7" s="60"/>
      <c r="Z7" s="60"/>
      <c r="AA7" s="60"/>
      <c r="AB7" s="60"/>
      <c r="AC7" s="60"/>
    </row>
    <row r="8" spans="1:29" x14ac:dyDescent="0.25">
      <c r="A8" s="331" t="str">
        <f>'1. паспорт местоположение'!A9:C9</f>
        <v xml:space="preserve">Акционерное общество "Западная энергетическая компания" </v>
      </c>
      <c r="B8" s="331"/>
      <c r="C8" s="331"/>
      <c r="D8" s="331"/>
      <c r="E8" s="331"/>
      <c r="F8" s="331"/>
      <c r="G8" s="331"/>
      <c r="H8" s="331"/>
      <c r="I8" s="331"/>
      <c r="J8" s="331"/>
      <c r="K8" s="331"/>
      <c r="L8" s="331"/>
      <c r="M8" s="331"/>
      <c r="N8" s="331"/>
      <c r="O8" s="331"/>
      <c r="P8" s="331"/>
      <c r="Q8" s="331"/>
      <c r="R8" s="331"/>
      <c r="S8" s="331"/>
      <c r="T8" s="331"/>
      <c r="U8" s="331"/>
      <c r="V8" s="331"/>
      <c r="W8" s="331"/>
      <c r="X8" s="331"/>
      <c r="Y8" s="331"/>
      <c r="Z8" s="331"/>
      <c r="AA8" s="331"/>
      <c r="AB8" s="331"/>
      <c r="AC8" s="331"/>
    </row>
    <row r="9" spans="1:29" ht="18.75" customHeight="1" x14ac:dyDescent="0.25">
      <c r="A9" s="321" t="s">
        <v>5</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321"/>
      <c r="AB9" s="321"/>
      <c r="AC9" s="321"/>
    </row>
    <row r="10" spans="1:29" ht="18.75" x14ac:dyDescent="0.25">
      <c r="A10" s="10"/>
      <c r="B10" s="10"/>
      <c r="C10" s="10"/>
      <c r="D10" s="10"/>
      <c r="E10" s="10"/>
      <c r="F10" s="10"/>
      <c r="G10" s="10"/>
      <c r="H10" s="10"/>
      <c r="I10" s="10"/>
      <c r="J10" s="60"/>
      <c r="K10" s="60"/>
      <c r="L10" s="60"/>
      <c r="M10" s="60"/>
      <c r="N10" s="60"/>
      <c r="O10" s="60"/>
      <c r="P10" s="60"/>
      <c r="Q10" s="60"/>
      <c r="R10" s="60"/>
      <c r="S10" s="60"/>
      <c r="T10" s="60"/>
      <c r="U10" s="60"/>
      <c r="V10" s="60"/>
      <c r="W10" s="60"/>
      <c r="X10" s="60"/>
      <c r="Y10" s="60"/>
      <c r="Z10" s="60"/>
      <c r="AA10" s="60"/>
      <c r="AB10" s="60"/>
      <c r="AC10" s="60"/>
    </row>
    <row r="11" spans="1:29" x14ac:dyDescent="0.25">
      <c r="A11" s="331" t="str">
        <f>'1. паспорт местоположение'!A12:C12</f>
        <v>O 24-14</v>
      </c>
      <c r="B11" s="331"/>
      <c r="C11" s="331"/>
      <c r="D11" s="331"/>
      <c r="E11" s="331"/>
      <c r="F11" s="331"/>
      <c r="G11" s="331"/>
      <c r="H11" s="331"/>
      <c r="I11" s="331"/>
      <c r="J11" s="331"/>
      <c r="K11" s="331"/>
      <c r="L11" s="331"/>
      <c r="M11" s="331"/>
      <c r="N11" s="331"/>
      <c r="O11" s="331"/>
      <c r="P11" s="331"/>
      <c r="Q11" s="331"/>
      <c r="R11" s="331"/>
      <c r="S11" s="331"/>
      <c r="T11" s="331"/>
      <c r="U11" s="331"/>
      <c r="V11" s="331"/>
      <c r="W11" s="331"/>
      <c r="X11" s="331"/>
      <c r="Y11" s="331"/>
      <c r="Z11" s="331"/>
      <c r="AA11" s="331"/>
      <c r="AB11" s="331"/>
      <c r="AC11" s="331"/>
    </row>
    <row r="12" spans="1:29" x14ac:dyDescent="0.25">
      <c r="A12" s="321" t="s">
        <v>4</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321"/>
      <c r="AB12" s="321"/>
      <c r="AC12" s="321"/>
    </row>
    <row r="13" spans="1:29" ht="16.5" customHeight="1" x14ac:dyDescent="0.3">
      <c r="A13" s="9"/>
      <c r="B13" s="9"/>
      <c r="C13" s="9"/>
      <c r="D13" s="9"/>
      <c r="E13" s="9"/>
      <c r="F13" s="9"/>
      <c r="G13" s="9"/>
      <c r="H13" s="9"/>
      <c r="I13" s="9"/>
      <c r="J13" s="59"/>
      <c r="K13" s="59"/>
      <c r="L13" s="59"/>
      <c r="M13" s="59"/>
      <c r="N13" s="59"/>
      <c r="O13" s="59"/>
      <c r="P13" s="59"/>
      <c r="Q13" s="59"/>
      <c r="R13" s="59"/>
      <c r="S13" s="59"/>
      <c r="T13" s="59"/>
      <c r="U13" s="59"/>
      <c r="V13" s="59"/>
      <c r="W13" s="59"/>
      <c r="X13" s="59"/>
      <c r="Y13" s="59"/>
      <c r="Z13" s="59"/>
      <c r="AA13" s="59"/>
      <c r="AB13" s="59"/>
      <c r="AC13" s="59"/>
    </row>
    <row r="14" spans="1:29" x14ac:dyDescent="0.25">
      <c r="A14" s="331" t="str">
        <f>'1. паспорт местоположение'!A15</f>
        <v xml:space="preserve">Реконструкция КЛ 10 кВ от ТП-994 до ТП-996 1 сек.с заменой  кабеля на кабель большего сечения, протяженностью 0,180 км </v>
      </c>
      <c r="B14" s="331"/>
      <c r="C14" s="331"/>
      <c r="D14" s="331"/>
      <c r="E14" s="331"/>
      <c r="F14" s="331"/>
      <c r="G14" s="331"/>
      <c r="H14" s="331"/>
      <c r="I14" s="331"/>
      <c r="J14" s="331"/>
      <c r="K14" s="331"/>
      <c r="L14" s="331"/>
      <c r="M14" s="331"/>
      <c r="N14" s="331"/>
      <c r="O14" s="331"/>
      <c r="P14" s="331"/>
      <c r="Q14" s="331"/>
      <c r="R14" s="331"/>
      <c r="S14" s="331"/>
      <c r="T14" s="331"/>
      <c r="U14" s="331"/>
      <c r="V14" s="331"/>
      <c r="W14" s="331"/>
      <c r="X14" s="331"/>
      <c r="Y14" s="331"/>
      <c r="Z14" s="331"/>
      <c r="AA14" s="331"/>
      <c r="AB14" s="331"/>
      <c r="AC14" s="331"/>
    </row>
    <row r="15" spans="1:29" ht="15.75" customHeight="1" x14ac:dyDescent="0.25">
      <c r="A15" s="321" t="s">
        <v>3</v>
      </c>
      <c r="B15" s="321"/>
      <c r="C15" s="321"/>
      <c r="D15" s="321"/>
      <c r="E15" s="321"/>
      <c r="F15" s="321"/>
      <c r="G15" s="321"/>
      <c r="H15" s="321"/>
      <c r="I15" s="321"/>
      <c r="J15" s="321"/>
      <c r="K15" s="321"/>
      <c r="L15" s="321"/>
      <c r="M15" s="321"/>
      <c r="N15" s="321"/>
      <c r="O15" s="321"/>
      <c r="P15" s="321"/>
      <c r="Q15" s="321"/>
      <c r="R15" s="321"/>
      <c r="S15" s="321"/>
      <c r="T15" s="321"/>
      <c r="U15" s="321"/>
      <c r="V15" s="321"/>
      <c r="W15" s="321"/>
      <c r="X15" s="321"/>
      <c r="Y15" s="321"/>
      <c r="Z15" s="321"/>
      <c r="AA15" s="321"/>
      <c r="AB15" s="321"/>
      <c r="AC15" s="321"/>
    </row>
    <row r="16" spans="1:29" x14ac:dyDescent="0.25">
      <c r="A16" s="391"/>
      <c r="B16" s="391"/>
      <c r="C16" s="391"/>
      <c r="D16" s="391"/>
      <c r="E16" s="391"/>
      <c r="F16" s="391"/>
      <c r="G16" s="391"/>
      <c r="H16" s="391"/>
      <c r="I16" s="391"/>
      <c r="J16" s="391"/>
      <c r="K16" s="391"/>
      <c r="L16" s="391"/>
      <c r="M16" s="391"/>
      <c r="N16" s="391"/>
      <c r="O16" s="391"/>
      <c r="P16" s="391"/>
      <c r="Q16" s="391"/>
      <c r="R16" s="391"/>
      <c r="S16" s="391"/>
      <c r="T16" s="391"/>
      <c r="U16" s="391"/>
      <c r="V16" s="391"/>
      <c r="W16" s="391"/>
      <c r="X16" s="391"/>
      <c r="Y16" s="391"/>
      <c r="Z16" s="391"/>
      <c r="AA16" s="391"/>
      <c r="AB16" s="391"/>
      <c r="AC16" s="391"/>
    </row>
    <row r="18" spans="1:32" x14ac:dyDescent="0.25">
      <c r="A18" s="393" t="s">
        <v>423</v>
      </c>
      <c r="B18" s="393"/>
      <c r="C18" s="393"/>
      <c r="D18" s="393"/>
      <c r="E18" s="393"/>
      <c r="F18" s="393"/>
      <c r="G18" s="393"/>
      <c r="H18" s="393"/>
      <c r="I18" s="393"/>
      <c r="J18" s="393"/>
      <c r="K18" s="393"/>
      <c r="L18" s="393"/>
      <c r="M18" s="393"/>
      <c r="N18" s="393"/>
      <c r="O18" s="393"/>
      <c r="P18" s="393"/>
      <c r="Q18" s="393"/>
      <c r="R18" s="393"/>
      <c r="S18" s="393"/>
      <c r="T18" s="393"/>
      <c r="U18" s="393"/>
      <c r="V18" s="393"/>
      <c r="W18" s="393"/>
      <c r="X18" s="393"/>
      <c r="Y18" s="393"/>
      <c r="Z18" s="393"/>
      <c r="AA18" s="393"/>
      <c r="AB18" s="393"/>
      <c r="AC18" s="393"/>
    </row>
    <row r="20" spans="1:32" ht="33" customHeight="1" x14ac:dyDescent="0.25">
      <c r="A20" s="378" t="s">
        <v>183</v>
      </c>
      <c r="B20" s="378" t="s">
        <v>182</v>
      </c>
      <c r="C20" s="390" t="s">
        <v>181</v>
      </c>
      <c r="D20" s="390"/>
      <c r="E20" s="392" t="s">
        <v>180</v>
      </c>
      <c r="F20" s="392"/>
      <c r="G20" s="398" t="s">
        <v>561</v>
      </c>
      <c r="H20" s="384" t="s">
        <v>551</v>
      </c>
      <c r="I20" s="385"/>
      <c r="J20" s="385"/>
      <c r="K20" s="385"/>
      <c r="L20" s="384" t="s">
        <v>552</v>
      </c>
      <c r="M20" s="385"/>
      <c r="N20" s="385"/>
      <c r="O20" s="385"/>
      <c r="P20" s="384" t="s">
        <v>553</v>
      </c>
      <c r="Q20" s="385"/>
      <c r="R20" s="385"/>
      <c r="S20" s="385"/>
      <c r="T20" s="384" t="s">
        <v>554</v>
      </c>
      <c r="U20" s="385"/>
      <c r="V20" s="385"/>
      <c r="W20" s="385"/>
      <c r="X20" s="384" t="s">
        <v>555</v>
      </c>
      <c r="Y20" s="385"/>
      <c r="Z20" s="385"/>
      <c r="AA20" s="385"/>
      <c r="AB20" s="394" t="s">
        <v>179</v>
      </c>
      <c r="AC20" s="395"/>
      <c r="AD20" s="58"/>
      <c r="AE20" s="58"/>
      <c r="AF20" s="58"/>
    </row>
    <row r="21" spans="1:32" ht="99.75" customHeight="1" x14ac:dyDescent="0.25">
      <c r="A21" s="379"/>
      <c r="B21" s="379"/>
      <c r="C21" s="390"/>
      <c r="D21" s="390"/>
      <c r="E21" s="392"/>
      <c r="F21" s="392"/>
      <c r="G21" s="399"/>
      <c r="H21" s="386" t="s">
        <v>1</v>
      </c>
      <c r="I21" s="386"/>
      <c r="J21" s="386" t="s">
        <v>550</v>
      </c>
      <c r="K21" s="386"/>
      <c r="L21" s="386" t="s">
        <v>1</v>
      </c>
      <c r="M21" s="386"/>
      <c r="N21" s="386" t="s">
        <v>550</v>
      </c>
      <c r="O21" s="386"/>
      <c r="P21" s="386" t="s">
        <v>1</v>
      </c>
      <c r="Q21" s="386"/>
      <c r="R21" s="386" t="s">
        <v>178</v>
      </c>
      <c r="S21" s="386"/>
      <c r="T21" s="386" t="s">
        <v>1</v>
      </c>
      <c r="U21" s="386"/>
      <c r="V21" s="386" t="s">
        <v>178</v>
      </c>
      <c r="W21" s="386"/>
      <c r="X21" s="386" t="s">
        <v>1</v>
      </c>
      <c r="Y21" s="386"/>
      <c r="Z21" s="386" t="s">
        <v>178</v>
      </c>
      <c r="AA21" s="386"/>
      <c r="AB21" s="396"/>
      <c r="AC21" s="397"/>
    </row>
    <row r="22" spans="1:32" ht="89.25" customHeight="1" x14ac:dyDescent="0.25">
      <c r="A22" s="380"/>
      <c r="B22" s="380"/>
      <c r="C22" s="149" t="s">
        <v>1</v>
      </c>
      <c r="D22" s="149" t="s">
        <v>178</v>
      </c>
      <c r="E22" s="155" t="s">
        <v>557</v>
      </c>
      <c r="F22" s="57" t="s">
        <v>562</v>
      </c>
      <c r="G22" s="400"/>
      <c r="H22" s="156" t="s">
        <v>404</v>
      </c>
      <c r="I22" s="156" t="s">
        <v>405</v>
      </c>
      <c r="J22" s="156" t="s">
        <v>404</v>
      </c>
      <c r="K22" s="156" t="s">
        <v>405</v>
      </c>
      <c r="L22" s="156" t="s">
        <v>404</v>
      </c>
      <c r="M22" s="156" t="s">
        <v>405</v>
      </c>
      <c r="N22" s="156" t="s">
        <v>404</v>
      </c>
      <c r="O22" s="156" t="s">
        <v>405</v>
      </c>
      <c r="P22" s="156" t="s">
        <v>404</v>
      </c>
      <c r="Q22" s="156" t="s">
        <v>405</v>
      </c>
      <c r="R22" s="156" t="s">
        <v>404</v>
      </c>
      <c r="S22" s="156" t="s">
        <v>405</v>
      </c>
      <c r="T22" s="156" t="s">
        <v>404</v>
      </c>
      <c r="U22" s="156" t="s">
        <v>405</v>
      </c>
      <c r="V22" s="156" t="s">
        <v>404</v>
      </c>
      <c r="W22" s="156" t="s">
        <v>405</v>
      </c>
      <c r="X22" s="156" t="s">
        <v>404</v>
      </c>
      <c r="Y22" s="156" t="s">
        <v>405</v>
      </c>
      <c r="Z22" s="156" t="s">
        <v>404</v>
      </c>
      <c r="AA22" s="156" t="s">
        <v>405</v>
      </c>
      <c r="AB22" s="149" t="s">
        <v>1</v>
      </c>
      <c r="AC22" s="149" t="s">
        <v>8</v>
      </c>
    </row>
    <row r="23" spans="1:32" ht="19.5" customHeight="1" x14ac:dyDescent="0.25">
      <c r="A23" s="50">
        <v>1</v>
      </c>
      <c r="B23" s="50">
        <v>2</v>
      </c>
      <c r="C23" s="157">
        <f t="shared" ref="C23:AC23" si="0">B23+1</f>
        <v>3</v>
      </c>
      <c r="D23" s="157">
        <f t="shared" si="0"/>
        <v>4</v>
      </c>
      <c r="E23" s="157">
        <f t="shared" si="0"/>
        <v>5</v>
      </c>
      <c r="F23" s="157">
        <f t="shared" si="0"/>
        <v>6</v>
      </c>
      <c r="G23" s="157">
        <f t="shared" si="0"/>
        <v>7</v>
      </c>
      <c r="H23" s="157">
        <f t="shared" si="0"/>
        <v>8</v>
      </c>
      <c r="I23" s="157">
        <f t="shared" si="0"/>
        <v>9</v>
      </c>
      <c r="J23" s="157">
        <f t="shared" si="0"/>
        <v>10</v>
      </c>
      <c r="K23" s="157">
        <f t="shared" si="0"/>
        <v>11</v>
      </c>
      <c r="L23" s="157">
        <f t="shared" si="0"/>
        <v>12</v>
      </c>
      <c r="M23" s="157">
        <f t="shared" si="0"/>
        <v>13</v>
      </c>
      <c r="N23" s="157">
        <f t="shared" si="0"/>
        <v>14</v>
      </c>
      <c r="O23" s="157">
        <f t="shared" si="0"/>
        <v>15</v>
      </c>
      <c r="P23" s="157">
        <f t="shared" si="0"/>
        <v>16</v>
      </c>
      <c r="Q23" s="157">
        <f t="shared" si="0"/>
        <v>17</v>
      </c>
      <c r="R23" s="157">
        <f t="shared" si="0"/>
        <v>18</v>
      </c>
      <c r="S23" s="157">
        <f t="shared" si="0"/>
        <v>19</v>
      </c>
      <c r="T23" s="157">
        <f t="shared" si="0"/>
        <v>20</v>
      </c>
      <c r="U23" s="157">
        <f t="shared" si="0"/>
        <v>21</v>
      </c>
      <c r="V23" s="157">
        <f t="shared" si="0"/>
        <v>22</v>
      </c>
      <c r="W23" s="157">
        <f t="shared" si="0"/>
        <v>23</v>
      </c>
      <c r="X23" s="157">
        <f t="shared" si="0"/>
        <v>24</v>
      </c>
      <c r="Y23" s="157">
        <f t="shared" si="0"/>
        <v>25</v>
      </c>
      <c r="Z23" s="157">
        <f t="shared" si="0"/>
        <v>26</v>
      </c>
      <c r="AA23" s="157">
        <f t="shared" si="0"/>
        <v>27</v>
      </c>
      <c r="AB23" s="157">
        <f>AA23+1</f>
        <v>28</v>
      </c>
      <c r="AC23" s="157">
        <f t="shared" si="0"/>
        <v>29</v>
      </c>
    </row>
    <row r="24" spans="1:32" ht="47.25" customHeight="1" x14ac:dyDescent="0.25">
      <c r="A24" s="55">
        <v>1</v>
      </c>
      <c r="B24" s="54" t="s">
        <v>177</v>
      </c>
      <c r="C24" s="135">
        <f t="shared" ref="C24:C29" si="1">AB24</f>
        <v>1.5714928417674427</v>
      </c>
      <c r="D24" s="135">
        <v>0</v>
      </c>
      <c r="E24" s="153">
        <f t="shared" ref="E24:F24" si="2">SUM(E25:E29)</f>
        <v>1.5714928417674427</v>
      </c>
      <c r="F24" s="153">
        <f t="shared" si="2"/>
        <v>1.5714928417674427</v>
      </c>
      <c r="G24" s="135">
        <v>0</v>
      </c>
      <c r="H24" s="135">
        <v>0</v>
      </c>
      <c r="I24" s="135">
        <v>0</v>
      </c>
      <c r="J24" s="135">
        <v>0</v>
      </c>
      <c r="K24" s="135">
        <v>0</v>
      </c>
      <c r="L24" s="138">
        <v>0</v>
      </c>
      <c r="M24" s="135">
        <v>0</v>
      </c>
      <c r="N24" s="135">
        <v>0</v>
      </c>
      <c r="O24" s="135">
        <v>0</v>
      </c>
      <c r="P24" s="135">
        <v>0</v>
      </c>
      <c r="Q24" s="135">
        <v>0</v>
      </c>
      <c r="R24" s="135">
        <v>0</v>
      </c>
      <c r="S24" s="135">
        <v>0</v>
      </c>
      <c r="T24" s="135">
        <v>0.10419562767521964</v>
      </c>
      <c r="U24" s="135">
        <v>0</v>
      </c>
      <c r="V24" s="135">
        <v>0</v>
      </c>
      <c r="W24" s="135">
        <v>0</v>
      </c>
      <c r="X24" s="135">
        <v>1.4672972140922231</v>
      </c>
      <c r="Y24" s="135">
        <v>0</v>
      </c>
      <c r="Z24" s="135">
        <v>0</v>
      </c>
      <c r="AA24" s="135">
        <v>0</v>
      </c>
      <c r="AB24" s="139">
        <f t="shared" ref="AB24:AB64" si="3">H24+L24+P24+T24+X24</f>
        <v>1.5714928417674427</v>
      </c>
      <c r="AC24" s="139">
        <f>J24+N24+R24+V24+Z24</f>
        <v>0</v>
      </c>
    </row>
    <row r="25" spans="1:32" ht="24" customHeight="1" x14ac:dyDescent="0.25">
      <c r="A25" s="52" t="s">
        <v>176</v>
      </c>
      <c r="B25" s="34" t="s">
        <v>175</v>
      </c>
      <c r="C25" s="135">
        <f t="shared" si="1"/>
        <v>0</v>
      </c>
      <c r="D25" s="135">
        <v>0</v>
      </c>
      <c r="E25" s="154">
        <f>G25+H25+L25+P25+T25+X25</f>
        <v>0</v>
      </c>
      <c r="F25" s="153">
        <f>AB25-H25</f>
        <v>0</v>
      </c>
      <c r="G25" s="136">
        <v>0</v>
      </c>
      <c r="H25" s="136">
        <v>0</v>
      </c>
      <c r="I25" s="136">
        <v>0</v>
      </c>
      <c r="J25" s="136">
        <v>0</v>
      </c>
      <c r="K25" s="136">
        <v>0</v>
      </c>
      <c r="L25" s="136">
        <v>0</v>
      </c>
      <c r="M25" s="136">
        <v>0</v>
      </c>
      <c r="N25" s="136">
        <v>0</v>
      </c>
      <c r="O25" s="136">
        <v>0</v>
      </c>
      <c r="P25" s="136">
        <v>0</v>
      </c>
      <c r="Q25" s="136">
        <v>0</v>
      </c>
      <c r="R25" s="136">
        <v>0</v>
      </c>
      <c r="S25" s="136">
        <v>0</v>
      </c>
      <c r="T25" s="136">
        <v>0</v>
      </c>
      <c r="U25" s="136">
        <v>0</v>
      </c>
      <c r="V25" s="136">
        <v>0</v>
      </c>
      <c r="W25" s="136">
        <v>0</v>
      </c>
      <c r="X25" s="136">
        <v>0</v>
      </c>
      <c r="Y25" s="136">
        <v>0</v>
      </c>
      <c r="Z25" s="136">
        <v>0</v>
      </c>
      <c r="AA25" s="136">
        <v>0</v>
      </c>
      <c r="AB25" s="139">
        <f t="shared" si="3"/>
        <v>0</v>
      </c>
      <c r="AC25" s="139">
        <f t="shared" ref="AC25:AC64" si="4">J25+N25+R25+V25+Z25</f>
        <v>0</v>
      </c>
    </row>
    <row r="26" spans="1:32" x14ac:dyDescent="0.25">
      <c r="A26" s="52" t="s">
        <v>174</v>
      </c>
      <c r="B26" s="34" t="s">
        <v>173</v>
      </c>
      <c r="C26" s="135">
        <f t="shared" si="1"/>
        <v>0</v>
      </c>
      <c r="D26" s="135">
        <v>0</v>
      </c>
      <c r="E26" s="154">
        <f>G26+H26+L26+P26+T26+X26</f>
        <v>0</v>
      </c>
      <c r="F26" s="153">
        <f>AB26-H26</f>
        <v>0</v>
      </c>
      <c r="G26" s="136">
        <v>0</v>
      </c>
      <c r="H26" s="136">
        <v>0</v>
      </c>
      <c r="I26" s="136">
        <v>0</v>
      </c>
      <c r="J26" s="136">
        <v>0</v>
      </c>
      <c r="K26" s="136">
        <v>0</v>
      </c>
      <c r="L26" s="136">
        <v>0</v>
      </c>
      <c r="M26" s="136">
        <v>0</v>
      </c>
      <c r="N26" s="136">
        <v>0</v>
      </c>
      <c r="O26" s="136">
        <v>0</v>
      </c>
      <c r="P26" s="136">
        <v>0</v>
      </c>
      <c r="Q26" s="136">
        <v>0</v>
      </c>
      <c r="R26" s="136">
        <v>0</v>
      </c>
      <c r="S26" s="136">
        <v>0</v>
      </c>
      <c r="T26" s="136">
        <v>0</v>
      </c>
      <c r="U26" s="136">
        <v>0</v>
      </c>
      <c r="V26" s="136">
        <v>0</v>
      </c>
      <c r="W26" s="136">
        <v>0</v>
      </c>
      <c r="X26" s="136">
        <v>0</v>
      </c>
      <c r="Y26" s="136">
        <v>0</v>
      </c>
      <c r="Z26" s="136">
        <v>0</v>
      </c>
      <c r="AA26" s="136">
        <v>0</v>
      </c>
      <c r="AB26" s="139">
        <f t="shared" si="3"/>
        <v>0</v>
      </c>
      <c r="AC26" s="139">
        <f t="shared" si="4"/>
        <v>0</v>
      </c>
    </row>
    <row r="27" spans="1:32" ht="31.5" x14ac:dyDescent="0.25">
      <c r="A27" s="52" t="s">
        <v>172</v>
      </c>
      <c r="B27" s="34" t="s">
        <v>360</v>
      </c>
      <c r="C27" s="135">
        <f t="shared" si="1"/>
        <v>1.5714928417674427</v>
      </c>
      <c r="D27" s="135">
        <v>0</v>
      </c>
      <c r="E27" s="154">
        <f>G27+H27+L27+P27+T27+X27</f>
        <v>1.5714928417674427</v>
      </c>
      <c r="F27" s="153">
        <f>AB27-H27</f>
        <v>1.5714928417674427</v>
      </c>
      <c r="G27" s="136">
        <v>0</v>
      </c>
      <c r="H27" s="136">
        <v>0</v>
      </c>
      <c r="I27" s="136">
        <v>0</v>
      </c>
      <c r="J27" s="136">
        <v>0</v>
      </c>
      <c r="K27" s="136">
        <v>0</v>
      </c>
      <c r="L27" s="137">
        <v>0</v>
      </c>
      <c r="M27" s="136">
        <v>0</v>
      </c>
      <c r="N27" s="136">
        <v>0</v>
      </c>
      <c r="O27" s="136">
        <v>0</v>
      </c>
      <c r="P27" s="136">
        <v>0</v>
      </c>
      <c r="Q27" s="136">
        <v>0</v>
      </c>
      <c r="R27" s="136">
        <v>0</v>
      </c>
      <c r="S27" s="136">
        <v>0</v>
      </c>
      <c r="T27" s="136">
        <f>T24</f>
        <v>0.10419562767521964</v>
      </c>
      <c r="U27" s="136">
        <v>0</v>
      </c>
      <c r="V27" s="136">
        <v>0</v>
      </c>
      <c r="W27" s="136">
        <v>0</v>
      </c>
      <c r="X27" s="136">
        <f>X24</f>
        <v>1.4672972140922231</v>
      </c>
      <c r="Y27" s="136">
        <v>0</v>
      </c>
      <c r="Z27" s="136">
        <v>0</v>
      </c>
      <c r="AA27" s="136">
        <v>0</v>
      </c>
      <c r="AB27" s="139">
        <f t="shared" si="3"/>
        <v>1.5714928417674427</v>
      </c>
      <c r="AC27" s="139">
        <f t="shared" si="4"/>
        <v>0</v>
      </c>
    </row>
    <row r="28" spans="1:32" x14ac:dyDescent="0.25">
      <c r="A28" s="52" t="s">
        <v>171</v>
      </c>
      <c r="B28" s="34" t="s">
        <v>170</v>
      </c>
      <c r="C28" s="135">
        <f t="shared" si="1"/>
        <v>0</v>
      </c>
      <c r="D28" s="135">
        <v>0</v>
      </c>
      <c r="E28" s="154">
        <f>G28+AB28</f>
        <v>0</v>
      </c>
      <c r="F28" s="153">
        <f>AB28-H28</f>
        <v>0</v>
      </c>
      <c r="G28" s="136">
        <v>0</v>
      </c>
      <c r="H28" s="136">
        <v>0</v>
      </c>
      <c r="I28" s="136">
        <v>0</v>
      </c>
      <c r="J28" s="136">
        <v>0</v>
      </c>
      <c r="K28" s="136">
        <v>0</v>
      </c>
      <c r="L28" s="136">
        <v>0</v>
      </c>
      <c r="M28" s="136">
        <v>0</v>
      </c>
      <c r="N28" s="136">
        <v>0</v>
      </c>
      <c r="O28" s="136">
        <v>0</v>
      </c>
      <c r="P28" s="136">
        <v>0</v>
      </c>
      <c r="Q28" s="136">
        <v>0</v>
      </c>
      <c r="R28" s="136">
        <v>0</v>
      </c>
      <c r="S28" s="136">
        <v>0</v>
      </c>
      <c r="T28" s="136">
        <v>0</v>
      </c>
      <c r="U28" s="136">
        <v>0</v>
      </c>
      <c r="V28" s="136">
        <v>0</v>
      </c>
      <c r="W28" s="136">
        <v>0</v>
      </c>
      <c r="X28" s="136">
        <v>0</v>
      </c>
      <c r="Y28" s="136">
        <v>0</v>
      </c>
      <c r="Z28" s="136">
        <v>0</v>
      </c>
      <c r="AA28" s="136">
        <v>0</v>
      </c>
      <c r="AB28" s="139">
        <f t="shared" si="3"/>
        <v>0</v>
      </c>
      <c r="AC28" s="139">
        <f t="shared" si="4"/>
        <v>0</v>
      </c>
    </row>
    <row r="29" spans="1:32" x14ac:dyDescent="0.25">
      <c r="A29" s="52" t="s">
        <v>169</v>
      </c>
      <c r="B29" s="56" t="s">
        <v>168</v>
      </c>
      <c r="C29" s="135">
        <f t="shared" si="1"/>
        <v>0</v>
      </c>
      <c r="D29" s="135">
        <v>0</v>
      </c>
      <c r="E29" s="154">
        <v>0</v>
      </c>
      <c r="F29" s="153">
        <f>AB29-H29</f>
        <v>0</v>
      </c>
      <c r="G29" s="136">
        <v>0</v>
      </c>
      <c r="H29" s="136">
        <v>0</v>
      </c>
      <c r="I29" s="136">
        <v>0</v>
      </c>
      <c r="J29" s="136">
        <v>0</v>
      </c>
      <c r="K29" s="136">
        <v>0</v>
      </c>
      <c r="L29" s="136">
        <v>0</v>
      </c>
      <c r="M29" s="136">
        <v>0</v>
      </c>
      <c r="N29" s="136">
        <v>0</v>
      </c>
      <c r="O29" s="136">
        <v>0</v>
      </c>
      <c r="P29" s="136">
        <v>0</v>
      </c>
      <c r="Q29" s="136">
        <v>0</v>
      </c>
      <c r="R29" s="136">
        <v>0</v>
      </c>
      <c r="S29" s="136">
        <v>0</v>
      </c>
      <c r="T29" s="136">
        <v>0</v>
      </c>
      <c r="U29" s="136">
        <v>0</v>
      </c>
      <c r="V29" s="136">
        <v>0</v>
      </c>
      <c r="W29" s="136">
        <v>0</v>
      </c>
      <c r="X29" s="136">
        <v>0</v>
      </c>
      <c r="Y29" s="136">
        <v>0</v>
      </c>
      <c r="Z29" s="136">
        <v>0</v>
      </c>
      <c r="AA29" s="136">
        <v>0</v>
      </c>
      <c r="AB29" s="139">
        <f t="shared" si="3"/>
        <v>0</v>
      </c>
      <c r="AC29" s="139">
        <f t="shared" si="4"/>
        <v>0</v>
      </c>
    </row>
    <row r="30" spans="1:32" ht="47.25" x14ac:dyDescent="0.25">
      <c r="A30" s="55" t="s">
        <v>60</v>
      </c>
      <c r="B30" s="54" t="s">
        <v>167</v>
      </c>
      <c r="C30" s="135">
        <v>1.3317735947181697</v>
      </c>
      <c r="D30" s="135">
        <v>0</v>
      </c>
      <c r="E30" s="153">
        <v>1.3317735947181697</v>
      </c>
      <c r="F30" s="153">
        <v>1.3317735947181697</v>
      </c>
      <c r="G30" s="135">
        <v>0</v>
      </c>
      <c r="H30" s="135">
        <v>0</v>
      </c>
      <c r="I30" s="135">
        <v>0</v>
      </c>
      <c r="J30" s="135">
        <v>0</v>
      </c>
      <c r="K30" s="135">
        <v>0</v>
      </c>
      <c r="L30" s="138">
        <v>0</v>
      </c>
      <c r="M30" s="135">
        <v>0</v>
      </c>
      <c r="N30" s="135">
        <v>0</v>
      </c>
      <c r="O30" s="135">
        <v>0</v>
      </c>
      <c r="P30" s="135">
        <v>0</v>
      </c>
      <c r="Q30" s="135">
        <v>0</v>
      </c>
      <c r="R30" s="135">
        <v>0</v>
      </c>
      <c r="S30" s="135">
        <v>0</v>
      </c>
      <c r="T30" s="135">
        <v>8.8301379385779366E-2</v>
      </c>
      <c r="U30" s="135">
        <v>0</v>
      </c>
      <c r="V30" s="135">
        <v>0</v>
      </c>
      <c r="W30" s="135">
        <v>0</v>
      </c>
      <c r="X30" s="135">
        <v>1.2434722153323925</v>
      </c>
      <c r="Y30" s="135">
        <v>0</v>
      </c>
      <c r="Z30" s="135">
        <v>0</v>
      </c>
      <c r="AA30" s="135">
        <v>0</v>
      </c>
      <c r="AB30" s="139">
        <f t="shared" si="3"/>
        <v>1.3317735947181719</v>
      </c>
      <c r="AC30" s="139">
        <f t="shared" si="4"/>
        <v>0</v>
      </c>
    </row>
    <row r="31" spans="1:32" x14ac:dyDescent="0.25">
      <c r="A31" s="55" t="s">
        <v>166</v>
      </c>
      <c r="B31" s="34" t="s">
        <v>165</v>
      </c>
      <c r="C31" s="135">
        <v>2.3572392626511604E-2</v>
      </c>
      <c r="D31" s="135">
        <v>0</v>
      </c>
      <c r="E31" s="153">
        <v>2.3572392626511604E-2</v>
      </c>
      <c r="F31" s="153">
        <v>2.3572392626511604E-2</v>
      </c>
      <c r="G31" s="136">
        <v>0</v>
      </c>
      <c r="H31" s="136">
        <v>0</v>
      </c>
      <c r="I31" s="136">
        <v>0</v>
      </c>
      <c r="J31" s="136">
        <v>0</v>
      </c>
      <c r="K31" s="136">
        <v>0</v>
      </c>
      <c r="L31" s="136">
        <v>0</v>
      </c>
      <c r="M31" s="136">
        <v>0</v>
      </c>
      <c r="N31" s="136">
        <v>0</v>
      </c>
      <c r="O31" s="136">
        <v>0</v>
      </c>
      <c r="P31" s="136">
        <v>0</v>
      </c>
      <c r="Q31" s="136">
        <v>0</v>
      </c>
      <c r="R31" s="136">
        <v>0</v>
      </c>
      <c r="S31" s="136">
        <v>0</v>
      </c>
      <c r="T31" s="136">
        <v>0</v>
      </c>
      <c r="U31" s="136">
        <v>0</v>
      </c>
      <c r="V31" s="136">
        <v>0</v>
      </c>
      <c r="W31" s="136">
        <v>0</v>
      </c>
      <c r="X31" s="136">
        <v>0</v>
      </c>
      <c r="Y31" s="136">
        <v>0</v>
      </c>
      <c r="Z31" s="136">
        <v>0</v>
      </c>
      <c r="AA31" s="136">
        <v>0</v>
      </c>
      <c r="AB31" s="139">
        <f t="shared" si="3"/>
        <v>0</v>
      </c>
      <c r="AC31" s="139">
        <f t="shared" si="4"/>
        <v>0</v>
      </c>
    </row>
    <row r="32" spans="1:32" ht="31.5" x14ac:dyDescent="0.25">
      <c r="A32" s="55" t="s">
        <v>164</v>
      </c>
      <c r="B32" s="34" t="s">
        <v>163</v>
      </c>
      <c r="C32" s="135">
        <v>1.2583928696491984</v>
      </c>
      <c r="D32" s="135">
        <v>0</v>
      </c>
      <c r="E32" s="153">
        <v>1.2583928696491984</v>
      </c>
      <c r="F32" s="153">
        <v>1.2583928696491984</v>
      </c>
      <c r="G32" s="136">
        <v>0</v>
      </c>
      <c r="H32" s="136">
        <v>0</v>
      </c>
      <c r="I32" s="136">
        <v>0</v>
      </c>
      <c r="J32" s="136">
        <v>0</v>
      </c>
      <c r="K32" s="136">
        <v>0</v>
      </c>
      <c r="L32" s="136">
        <v>0</v>
      </c>
      <c r="M32" s="136">
        <v>0</v>
      </c>
      <c r="N32" s="136">
        <v>0</v>
      </c>
      <c r="O32" s="136">
        <v>0</v>
      </c>
      <c r="P32" s="136">
        <v>0</v>
      </c>
      <c r="Q32" s="136">
        <v>0</v>
      </c>
      <c r="R32" s="136">
        <v>0</v>
      </c>
      <c r="S32" s="136">
        <v>0</v>
      </c>
      <c r="T32" s="136">
        <v>0</v>
      </c>
      <c r="U32" s="136">
        <v>0</v>
      </c>
      <c r="V32" s="136">
        <v>0</v>
      </c>
      <c r="W32" s="136">
        <v>0</v>
      </c>
      <c r="X32" s="136">
        <v>0</v>
      </c>
      <c r="Y32" s="136">
        <v>0</v>
      </c>
      <c r="Z32" s="136">
        <v>0</v>
      </c>
      <c r="AA32" s="136">
        <v>0</v>
      </c>
      <c r="AB32" s="139">
        <f t="shared" si="3"/>
        <v>0</v>
      </c>
      <c r="AC32" s="139">
        <f t="shared" si="4"/>
        <v>0</v>
      </c>
    </row>
    <row r="33" spans="1:29" x14ac:dyDescent="0.25">
      <c r="A33" s="55" t="s">
        <v>162</v>
      </c>
      <c r="B33" s="34" t="s">
        <v>161</v>
      </c>
      <c r="C33" s="135">
        <v>3.1962566273236069E-3</v>
      </c>
      <c r="D33" s="135">
        <v>0</v>
      </c>
      <c r="E33" s="153">
        <v>3.1962566273236069E-3</v>
      </c>
      <c r="F33" s="153">
        <v>3.1962566273236069E-3</v>
      </c>
      <c r="G33" s="136">
        <v>0</v>
      </c>
      <c r="H33" s="136">
        <v>0</v>
      </c>
      <c r="I33" s="136">
        <v>0</v>
      </c>
      <c r="J33" s="136">
        <v>0</v>
      </c>
      <c r="K33" s="136">
        <v>0</v>
      </c>
      <c r="L33" s="136">
        <v>0</v>
      </c>
      <c r="M33" s="136">
        <v>0</v>
      </c>
      <c r="N33" s="136">
        <v>0</v>
      </c>
      <c r="O33" s="136">
        <v>0</v>
      </c>
      <c r="P33" s="136">
        <v>0</v>
      </c>
      <c r="Q33" s="136">
        <v>0</v>
      </c>
      <c r="R33" s="136">
        <v>0</v>
      </c>
      <c r="S33" s="136">
        <v>0</v>
      </c>
      <c r="T33" s="136">
        <v>0</v>
      </c>
      <c r="U33" s="136">
        <v>0</v>
      </c>
      <c r="V33" s="136">
        <v>0</v>
      </c>
      <c r="W33" s="136">
        <v>0</v>
      </c>
      <c r="X33" s="136">
        <v>0</v>
      </c>
      <c r="Y33" s="136">
        <v>0</v>
      </c>
      <c r="Z33" s="136">
        <v>0</v>
      </c>
      <c r="AA33" s="136">
        <v>0</v>
      </c>
      <c r="AB33" s="139">
        <f t="shared" si="3"/>
        <v>0</v>
      </c>
      <c r="AC33" s="139">
        <f t="shared" si="4"/>
        <v>0</v>
      </c>
    </row>
    <row r="34" spans="1:29" x14ac:dyDescent="0.25">
      <c r="A34" s="55" t="s">
        <v>160</v>
      </c>
      <c r="B34" s="34" t="s">
        <v>159</v>
      </c>
      <c r="C34" s="135">
        <v>4.6612075815135941E-2</v>
      </c>
      <c r="D34" s="135">
        <v>0</v>
      </c>
      <c r="E34" s="153">
        <v>4.6612075815135941E-2</v>
      </c>
      <c r="F34" s="153">
        <v>4.6612075815135941E-2</v>
      </c>
      <c r="G34" s="136">
        <v>0</v>
      </c>
      <c r="H34" s="136">
        <v>0</v>
      </c>
      <c r="I34" s="136">
        <v>0</v>
      </c>
      <c r="J34" s="136">
        <v>0</v>
      </c>
      <c r="K34" s="136">
        <v>0</v>
      </c>
      <c r="L34" s="136">
        <v>0</v>
      </c>
      <c r="M34" s="136">
        <v>0</v>
      </c>
      <c r="N34" s="136">
        <v>0</v>
      </c>
      <c r="O34" s="136">
        <v>0</v>
      </c>
      <c r="P34" s="136">
        <v>0</v>
      </c>
      <c r="Q34" s="136">
        <v>0</v>
      </c>
      <c r="R34" s="136">
        <v>0</v>
      </c>
      <c r="S34" s="136">
        <v>0</v>
      </c>
      <c r="T34" s="136">
        <v>0</v>
      </c>
      <c r="U34" s="136">
        <v>0</v>
      </c>
      <c r="V34" s="136">
        <v>0</v>
      </c>
      <c r="W34" s="136">
        <v>0</v>
      </c>
      <c r="X34" s="136">
        <v>0</v>
      </c>
      <c r="Y34" s="136">
        <v>0</v>
      </c>
      <c r="Z34" s="136">
        <v>0</v>
      </c>
      <c r="AA34" s="136">
        <v>0</v>
      </c>
      <c r="AB34" s="139">
        <f t="shared" si="3"/>
        <v>0</v>
      </c>
      <c r="AC34" s="139">
        <f t="shared" si="4"/>
        <v>0</v>
      </c>
    </row>
    <row r="35" spans="1:29" ht="31.5" x14ac:dyDescent="0.25">
      <c r="A35" s="55" t="s">
        <v>59</v>
      </c>
      <c r="B35" s="54" t="s">
        <v>158</v>
      </c>
      <c r="C35" s="135">
        <f t="shared" ref="C35:C64" si="5">AB35</f>
        <v>0</v>
      </c>
      <c r="D35" s="135">
        <v>0</v>
      </c>
      <c r="E35" s="153">
        <v>0</v>
      </c>
      <c r="F35" s="153">
        <f t="shared" ref="F35:F64" si="6">AB35-H35</f>
        <v>0</v>
      </c>
      <c r="G35" s="135">
        <v>0</v>
      </c>
      <c r="H35" s="135">
        <v>0</v>
      </c>
      <c r="I35" s="135">
        <v>0</v>
      </c>
      <c r="J35" s="135">
        <v>0</v>
      </c>
      <c r="K35" s="135">
        <v>0</v>
      </c>
      <c r="L35" s="138">
        <v>0</v>
      </c>
      <c r="M35" s="135">
        <v>0</v>
      </c>
      <c r="N35" s="135">
        <v>0</v>
      </c>
      <c r="O35" s="135">
        <v>0</v>
      </c>
      <c r="P35" s="135">
        <v>0</v>
      </c>
      <c r="Q35" s="135">
        <v>0</v>
      </c>
      <c r="R35" s="135">
        <v>0</v>
      </c>
      <c r="S35" s="135">
        <v>0</v>
      </c>
      <c r="T35" s="135">
        <v>0</v>
      </c>
      <c r="U35" s="135">
        <v>0</v>
      </c>
      <c r="V35" s="135">
        <v>0</v>
      </c>
      <c r="W35" s="135">
        <v>0</v>
      </c>
      <c r="X35" s="135">
        <v>0</v>
      </c>
      <c r="Y35" s="135">
        <v>0</v>
      </c>
      <c r="Z35" s="135">
        <v>0</v>
      </c>
      <c r="AA35" s="135">
        <v>0</v>
      </c>
      <c r="AB35" s="139">
        <f t="shared" si="3"/>
        <v>0</v>
      </c>
      <c r="AC35" s="139">
        <f t="shared" si="4"/>
        <v>0</v>
      </c>
    </row>
    <row r="36" spans="1:29" ht="31.5" x14ac:dyDescent="0.25">
      <c r="A36" s="52" t="s">
        <v>157</v>
      </c>
      <c r="B36" s="51" t="s">
        <v>156</v>
      </c>
      <c r="C36" s="135">
        <f t="shared" si="5"/>
        <v>0</v>
      </c>
      <c r="D36" s="135">
        <v>0</v>
      </c>
      <c r="E36" s="153">
        <f t="shared" ref="E36:E42" si="7">G36+AB36</f>
        <v>0</v>
      </c>
      <c r="F36" s="153">
        <f t="shared" si="6"/>
        <v>0</v>
      </c>
      <c r="G36" s="136">
        <v>0</v>
      </c>
      <c r="H36" s="136">
        <v>0</v>
      </c>
      <c r="I36" s="136">
        <v>0</v>
      </c>
      <c r="J36" s="136">
        <v>0</v>
      </c>
      <c r="K36" s="136">
        <v>0</v>
      </c>
      <c r="L36" s="136">
        <v>0</v>
      </c>
      <c r="M36" s="136">
        <v>0</v>
      </c>
      <c r="N36" s="136">
        <v>0</v>
      </c>
      <c r="O36" s="136">
        <v>0</v>
      </c>
      <c r="P36" s="136">
        <v>0</v>
      </c>
      <c r="Q36" s="136">
        <v>0</v>
      </c>
      <c r="R36" s="136">
        <v>0</v>
      </c>
      <c r="S36" s="136">
        <v>0</v>
      </c>
      <c r="T36" s="136">
        <v>0</v>
      </c>
      <c r="U36" s="136">
        <v>0</v>
      </c>
      <c r="V36" s="136">
        <v>0</v>
      </c>
      <c r="W36" s="136">
        <v>0</v>
      </c>
      <c r="X36" s="136">
        <v>0</v>
      </c>
      <c r="Y36" s="136">
        <v>0</v>
      </c>
      <c r="Z36" s="136">
        <v>0</v>
      </c>
      <c r="AA36" s="136">
        <v>0</v>
      </c>
      <c r="AB36" s="139">
        <f t="shared" si="3"/>
        <v>0</v>
      </c>
      <c r="AC36" s="139">
        <f t="shared" si="4"/>
        <v>0</v>
      </c>
    </row>
    <row r="37" spans="1:29" x14ac:dyDescent="0.25">
      <c r="A37" s="52" t="s">
        <v>155</v>
      </c>
      <c r="B37" s="51" t="s">
        <v>145</v>
      </c>
      <c r="C37" s="135">
        <f t="shared" si="5"/>
        <v>0</v>
      </c>
      <c r="D37" s="135">
        <v>0</v>
      </c>
      <c r="E37" s="153">
        <f t="shared" si="7"/>
        <v>0</v>
      </c>
      <c r="F37" s="153">
        <f t="shared" si="6"/>
        <v>0</v>
      </c>
      <c r="G37" s="136">
        <v>0</v>
      </c>
      <c r="H37" s="136">
        <v>0</v>
      </c>
      <c r="I37" s="136">
        <v>0</v>
      </c>
      <c r="J37" s="136">
        <v>0</v>
      </c>
      <c r="K37" s="136">
        <v>0</v>
      </c>
      <c r="L37" s="137">
        <v>0</v>
      </c>
      <c r="M37" s="136">
        <v>0</v>
      </c>
      <c r="N37" s="136">
        <v>0</v>
      </c>
      <c r="O37" s="136">
        <v>0</v>
      </c>
      <c r="P37" s="136">
        <v>0</v>
      </c>
      <c r="Q37" s="136">
        <v>0</v>
      </c>
      <c r="R37" s="136">
        <v>0</v>
      </c>
      <c r="S37" s="136">
        <v>0</v>
      </c>
      <c r="T37" s="136">
        <v>0</v>
      </c>
      <c r="U37" s="136">
        <v>0</v>
      </c>
      <c r="V37" s="136">
        <v>0</v>
      </c>
      <c r="W37" s="136">
        <v>0</v>
      </c>
      <c r="X37" s="136">
        <v>0</v>
      </c>
      <c r="Y37" s="136">
        <v>0</v>
      </c>
      <c r="Z37" s="136">
        <v>0</v>
      </c>
      <c r="AA37" s="136">
        <v>0</v>
      </c>
      <c r="AB37" s="139">
        <f t="shared" si="3"/>
        <v>0</v>
      </c>
      <c r="AC37" s="139">
        <f t="shared" si="4"/>
        <v>0</v>
      </c>
    </row>
    <row r="38" spans="1:29" x14ac:dyDescent="0.25">
      <c r="A38" s="52" t="s">
        <v>154</v>
      </c>
      <c r="B38" s="51" t="s">
        <v>143</v>
      </c>
      <c r="C38" s="135">
        <f t="shared" si="5"/>
        <v>0</v>
      </c>
      <c r="D38" s="135">
        <v>0</v>
      </c>
      <c r="E38" s="153">
        <f t="shared" si="7"/>
        <v>0</v>
      </c>
      <c r="F38" s="153">
        <f t="shared" si="6"/>
        <v>0</v>
      </c>
      <c r="G38" s="136">
        <v>0</v>
      </c>
      <c r="H38" s="136">
        <v>0</v>
      </c>
      <c r="I38" s="136">
        <v>0</v>
      </c>
      <c r="J38" s="136">
        <v>0</v>
      </c>
      <c r="K38" s="136">
        <v>0</v>
      </c>
      <c r="L38" s="136">
        <v>0</v>
      </c>
      <c r="M38" s="136">
        <v>0</v>
      </c>
      <c r="N38" s="136">
        <v>0</v>
      </c>
      <c r="O38" s="136">
        <v>0</v>
      </c>
      <c r="P38" s="136">
        <v>0</v>
      </c>
      <c r="Q38" s="136">
        <v>0</v>
      </c>
      <c r="R38" s="136">
        <v>0</v>
      </c>
      <c r="S38" s="136">
        <v>0</v>
      </c>
      <c r="T38" s="136">
        <v>0</v>
      </c>
      <c r="U38" s="136">
        <v>0</v>
      </c>
      <c r="V38" s="136">
        <v>0</v>
      </c>
      <c r="W38" s="136">
        <v>0</v>
      </c>
      <c r="X38" s="136">
        <v>0</v>
      </c>
      <c r="Y38" s="136">
        <v>0</v>
      </c>
      <c r="Z38" s="136">
        <v>0</v>
      </c>
      <c r="AA38" s="136">
        <v>0</v>
      </c>
      <c r="AB38" s="139">
        <f t="shared" si="3"/>
        <v>0</v>
      </c>
      <c r="AC38" s="139">
        <f t="shared" si="4"/>
        <v>0</v>
      </c>
    </row>
    <row r="39" spans="1:29" ht="31.5" x14ac:dyDescent="0.25">
      <c r="A39" s="52" t="s">
        <v>153</v>
      </c>
      <c r="B39" s="34" t="s">
        <v>141</v>
      </c>
      <c r="C39" s="135">
        <f t="shared" si="5"/>
        <v>0</v>
      </c>
      <c r="D39" s="135">
        <v>0</v>
      </c>
      <c r="E39" s="153">
        <f t="shared" si="7"/>
        <v>0</v>
      </c>
      <c r="F39" s="153">
        <f t="shared" si="6"/>
        <v>0</v>
      </c>
      <c r="G39" s="136">
        <v>0</v>
      </c>
      <c r="H39" s="136">
        <v>0</v>
      </c>
      <c r="I39" s="136">
        <v>0</v>
      </c>
      <c r="J39" s="136">
        <v>0</v>
      </c>
      <c r="K39" s="136">
        <v>0</v>
      </c>
      <c r="L39" s="136">
        <v>0</v>
      </c>
      <c r="M39" s="136">
        <v>0</v>
      </c>
      <c r="N39" s="136">
        <v>0</v>
      </c>
      <c r="O39" s="136">
        <v>0</v>
      </c>
      <c r="P39" s="136">
        <v>0</v>
      </c>
      <c r="Q39" s="136">
        <v>0</v>
      </c>
      <c r="R39" s="136">
        <v>0</v>
      </c>
      <c r="S39" s="136">
        <v>0</v>
      </c>
      <c r="T39" s="136">
        <v>0</v>
      </c>
      <c r="U39" s="136">
        <v>0</v>
      </c>
      <c r="V39" s="136">
        <v>0</v>
      </c>
      <c r="W39" s="136">
        <v>0</v>
      </c>
      <c r="X39" s="136">
        <v>0</v>
      </c>
      <c r="Y39" s="136">
        <v>0</v>
      </c>
      <c r="Z39" s="136">
        <v>0</v>
      </c>
      <c r="AA39" s="136">
        <v>0</v>
      </c>
      <c r="AB39" s="139">
        <f t="shared" si="3"/>
        <v>0</v>
      </c>
      <c r="AC39" s="139">
        <f t="shared" si="4"/>
        <v>0</v>
      </c>
    </row>
    <row r="40" spans="1:29" ht="31.5" x14ac:dyDescent="0.25">
      <c r="A40" s="52" t="s">
        <v>152</v>
      </c>
      <c r="B40" s="34" t="s">
        <v>139</v>
      </c>
      <c r="C40" s="135">
        <f t="shared" si="5"/>
        <v>0</v>
      </c>
      <c r="D40" s="135">
        <v>0</v>
      </c>
      <c r="E40" s="153">
        <f t="shared" si="7"/>
        <v>0</v>
      </c>
      <c r="F40" s="153">
        <f t="shared" si="6"/>
        <v>0</v>
      </c>
      <c r="G40" s="136">
        <v>0</v>
      </c>
      <c r="H40" s="136">
        <v>0</v>
      </c>
      <c r="I40" s="136">
        <v>0</v>
      </c>
      <c r="J40" s="136">
        <v>0</v>
      </c>
      <c r="K40" s="136">
        <v>0</v>
      </c>
      <c r="L40" s="136">
        <v>0</v>
      </c>
      <c r="M40" s="136">
        <v>0</v>
      </c>
      <c r="N40" s="136">
        <v>0</v>
      </c>
      <c r="O40" s="136">
        <v>0</v>
      </c>
      <c r="P40" s="136">
        <v>0</v>
      </c>
      <c r="Q40" s="136">
        <v>0</v>
      </c>
      <c r="R40" s="136">
        <v>0</v>
      </c>
      <c r="S40" s="136">
        <v>0</v>
      </c>
      <c r="T40" s="136">
        <v>0</v>
      </c>
      <c r="U40" s="136">
        <v>0</v>
      </c>
      <c r="V40" s="136">
        <v>0</v>
      </c>
      <c r="W40" s="136">
        <v>0</v>
      </c>
      <c r="X40" s="136">
        <v>0</v>
      </c>
      <c r="Y40" s="136">
        <v>0</v>
      </c>
      <c r="Z40" s="136">
        <v>0</v>
      </c>
      <c r="AA40" s="136">
        <v>0</v>
      </c>
      <c r="AB40" s="139">
        <f t="shared" si="3"/>
        <v>0</v>
      </c>
      <c r="AC40" s="139">
        <f t="shared" si="4"/>
        <v>0</v>
      </c>
    </row>
    <row r="41" spans="1:29" x14ac:dyDescent="0.25">
      <c r="A41" s="52" t="s">
        <v>151</v>
      </c>
      <c r="B41" s="34" t="s">
        <v>137</v>
      </c>
      <c r="C41" s="135">
        <f t="shared" si="5"/>
        <v>0.26</v>
      </c>
      <c r="D41" s="135">
        <v>0</v>
      </c>
      <c r="E41" s="153">
        <f t="shared" si="7"/>
        <v>0.26</v>
      </c>
      <c r="F41" s="153">
        <f t="shared" si="6"/>
        <v>0.26</v>
      </c>
      <c r="G41" s="136">
        <v>0</v>
      </c>
      <c r="H41" s="136">
        <v>0</v>
      </c>
      <c r="I41" s="136">
        <v>0</v>
      </c>
      <c r="J41" s="136">
        <v>0</v>
      </c>
      <c r="K41" s="136">
        <v>0</v>
      </c>
      <c r="L41" s="136">
        <v>0</v>
      </c>
      <c r="M41" s="136">
        <v>0</v>
      </c>
      <c r="N41" s="136">
        <v>0</v>
      </c>
      <c r="O41" s="136">
        <v>0</v>
      </c>
      <c r="P41" s="136">
        <v>0</v>
      </c>
      <c r="Q41" s="136">
        <v>0</v>
      </c>
      <c r="R41" s="136">
        <v>0</v>
      </c>
      <c r="S41" s="136">
        <v>0</v>
      </c>
      <c r="T41" s="136">
        <v>0</v>
      </c>
      <c r="U41" s="136">
        <v>0</v>
      </c>
      <c r="V41" s="136">
        <v>0</v>
      </c>
      <c r="W41" s="136">
        <v>0</v>
      </c>
      <c r="X41" s="136">
        <v>0.26</v>
      </c>
      <c r="Y41" s="136">
        <v>0</v>
      </c>
      <c r="Z41" s="136">
        <v>0</v>
      </c>
      <c r="AA41" s="136">
        <v>0</v>
      </c>
      <c r="AB41" s="139">
        <f t="shared" si="3"/>
        <v>0.26</v>
      </c>
      <c r="AC41" s="139">
        <f t="shared" si="4"/>
        <v>0</v>
      </c>
    </row>
    <row r="42" spans="1:29" ht="18.75" x14ac:dyDescent="0.25">
      <c r="A42" s="52" t="s">
        <v>150</v>
      </c>
      <c r="B42" s="51" t="s">
        <v>135</v>
      </c>
      <c r="C42" s="135">
        <f t="shared" si="5"/>
        <v>0</v>
      </c>
      <c r="D42" s="135">
        <v>0</v>
      </c>
      <c r="E42" s="153">
        <f t="shared" si="7"/>
        <v>0</v>
      </c>
      <c r="F42" s="153">
        <f t="shared" si="6"/>
        <v>0</v>
      </c>
      <c r="G42" s="136">
        <v>0</v>
      </c>
      <c r="H42" s="136">
        <v>0</v>
      </c>
      <c r="I42" s="136">
        <v>0</v>
      </c>
      <c r="J42" s="136">
        <v>0</v>
      </c>
      <c r="K42" s="136">
        <v>0</v>
      </c>
      <c r="L42" s="136">
        <v>0</v>
      </c>
      <c r="M42" s="136">
        <v>0</v>
      </c>
      <c r="N42" s="136">
        <v>0</v>
      </c>
      <c r="O42" s="136">
        <v>0</v>
      </c>
      <c r="P42" s="136">
        <v>0</v>
      </c>
      <c r="Q42" s="136">
        <v>0</v>
      </c>
      <c r="R42" s="136">
        <v>0</v>
      </c>
      <c r="S42" s="136">
        <v>0</v>
      </c>
      <c r="T42" s="136">
        <v>0</v>
      </c>
      <c r="U42" s="136">
        <v>0</v>
      </c>
      <c r="V42" s="136">
        <v>0</v>
      </c>
      <c r="W42" s="136">
        <v>0</v>
      </c>
      <c r="X42" s="136">
        <v>0</v>
      </c>
      <c r="Y42" s="136">
        <v>0</v>
      </c>
      <c r="Z42" s="136">
        <v>0</v>
      </c>
      <c r="AA42" s="136">
        <v>0</v>
      </c>
      <c r="AB42" s="139">
        <f t="shared" si="3"/>
        <v>0</v>
      </c>
      <c r="AC42" s="139">
        <f t="shared" si="4"/>
        <v>0</v>
      </c>
    </row>
    <row r="43" spans="1:29" x14ac:dyDescent="0.25">
      <c r="A43" s="55" t="s">
        <v>58</v>
      </c>
      <c r="B43" s="54" t="s">
        <v>149</v>
      </c>
      <c r="C43" s="135">
        <f t="shared" si="5"/>
        <v>0</v>
      </c>
      <c r="D43" s="135">
        <v>0</v>
      </c>
      <c r="E43" s="153">
        <v>0</v>
      </c>
      <c r="F43" s="153">
        <f t="shared" si="6"/>
        <v>0</v>
      </c>
      <c r="G43" s="135">
        <v>0</v>
      </c>
      <c r="H43" s="135">
        <v>0</v>
      </c>
      <c r="I43" s="135">
        <v>0</v>
      </c>
      <c r="J43" s="135">
        <v>0</v>
      </c>
      <c r="K43" s="135">
        <v>0</v>
      </c>
      <c r="L43" s="138">
        <v>0</v>
      </c>
      <c r="M43" s="135">
        <v>0</v>
      </c>
      <c r="N43" s="135">
        <v>0</v>
      </c>
      <c r="O43" s="135">
        <v>0</v>
      </c>
      <c r="P43" s="135">
        <v>0</v>
      </c>
      <c r="Q43" s="135">
        <v>0</v>
      </c>
      <c r="R43" s="135">
        <v>0</v>
      </c>
      <c r="S43" s="135">
        <v>0</v>
      </c>
      <c r="T43" s="135">
        <v>0</v>
      </c>
      <c r="U43" s="135">
        <v>0</v>
      </c>
      <c r="V43" s="135">
        <v>0</v>
      </c>
      <c r="W43" s="135">
        <v>0</v>
      </c>
      <c r="X43" s="135">
        <v>0</v>
      </c>
      <c r="Y43" s="135">
        <v>0</v>
      </c>
      <c r="Z43" s="135">
        <v>0</v>
      </c>
      <c r="AA43" s="135">
        <v>0</v>
      </c>
      <c r="AB43" s="139">
        <f t="shared" si="3"/>
        <v>0</v>
      </c>
      <c r="AC43" s="139">
        <f t="shared" si="4"/>
        <v>0</v>
      </c>
    </row>
    <row r="44" spans="1:29" x14ac:dyDescent="0.25">
      <c r="A44" s="52" t="s">
        <v>148</v>
      </c>
      <c r="B44" s="34" t="s">
        <v>147</v>
      </c>
      <c r="C44" s="135">
        <f t="shared" si="5"/>
        <v>0</v>
      </c>
      <c r="D44" s="135">
        <v>0</v>
      </c>
      <c r="E44" s="153">
        <f t="shared" ref="E44:E50" si="8">G44+AB44</f>
        <v>0</v>
      </c>
      <c r="F44" s="153">
        <f t="shared" si="6"/>
        <v>0</v>
      </c>
      <c r="G44" s="136">
        <v>0</v>
      </c>
      <c r="H44" s="136">
        <v>0</v>
      </c>
      <c r="I44" s="136">
        <v>0</v>
      </c>
      <c r="J44" s="136">
        <v>0</v>
      </c>
      <c r="K44" s="136">
        <v>0</v>
      </c>
      <c r="L44" s="136">
        <v>0</v>
      </c>
      <c r="M44" s="136">
        <v>0</v>
      </c>
      <c r="N44" s="136">
        <v>0</v>
      </c>
      <c r="O44" s="136">
        <v>0</v>
      </c>
      <c r="P44" s="136">
        <v>0</v>
      </c>
      <c r="Q44" s="136">
        <v>0</v>
      </c>
      <c r="R44" s="136">
        <v>0</v>
      </c>
      <c r="S44" s="136">
        <v>0</v>
      </c>
      <c r="T44" s="136">
        <v>0</v>
      </c>
      <c r="U44" s="136">
        <v>0</v>
      </c>
      <c r="V44" s="136">
        <v>0</v>
      </c>
      <c r="W44" s="136">
        <v>0</v>
      </c>
      <c r="X44" s="136">
        <v>0</v>
      </c>
      <c r="Y44" s="136">
        <v>0</v>
      </c>
      <c r="Z44" s="136">
        <v>0</v>
      </c>
      <c r="AA44" s="136">
        <v>0</v>
      </c>
      <c r="AB44" s="139">
        <f t="shared" si="3"/>
        <v>0</v>
      </c>
      <c r="AC44" s="139">
        <f t="shared" si="4"/>
        <v>0</v>
      </c>
    </row>
    <row r="45" spans="1:29" x14ac:dyDescent="0.25">
      <c r="A45" s="52" t="s">
        <v>146</v>
      </c>
      <c r="B45" s="34" t="s">
        <v>145</v>
      </c>
      <c r="C45" s="135">
        <f t="shared" si="5"/>
        <v>0</v>
      </c>
      <c r="D45" s="135">
        <v>0</v>
      </c>
      <c r="E45" s="153">
        <f t="shared" si="8"/>
        <v>0</v>
      </c>
      <c r="F45" s="153">
        <f t="shared" si="6"/>
        <v>0</v>
      </c>
      <c r="G45" s="136">
        <v>0</v>
      </c>
      <c r="H45" s="136">
        <v>0</v>
      </c>
      <c r="I45" s="136">
        <v>0</v>
      </c>
      <c r="J45" s="136">
        <v>0</v>
      </c>
      <c r="K45" s="136">
        <v>0</v>
      </c>
      <c r="L45" s="137">
        <v>0</v>
      </c>
      <c r="M45" s="136">
        <v>0</v>
      </c>
      <c r="N45" s="136">
        <v>0</v>
      </c>
      <c r="O45" s="136">
        <v>0</v>
      </c>
      <c r="P45" s="136">
        <v>0</v>
      </c>
      <c r="Q45" s="136">
        <v>0</v>
      </c>
      <c r="R45" s="136">
        <v>0</v>
      </c>
      <c r="S45" s="136">
        <v>0</v>
      </c>
      <c r="T45" s="136">
        <v>0</v>
      </c>
      <c r="U45" s="136">
        <v>0</v>
      </c>
      <c r="V45" s="136">
        <v>0</v>
      </c>
      <c r="W45" s="136">
        <v>0</v>
      </c>
      <c r="X45" s="136">
        <f>X37</f>
        <v>0</v>
      </c>
      <c r="Y45" s="136">
        <v>0</v>
      </c>
      <c r="Z45" s="136">
        <v>0</v>
      </c>
      <c r="AA45" s="136">
        <v>0</v>
      </c>
      <c r="AB45" s="139">
        <f t="shared" si="3"/>
        <v>0</v>
      </c>
      <c r="AC45" s="139">
        <f t="shared" si="4"/>
        <v>0</v>
      </c>
    </row>
    <row r="46" spans="1:29" x14ac:dyDescent="0.25">
      <c r="A46" s="52" t="s">
        <v>144</v>
      </c>
      <c r="B46" s="34" t="s">
        <v>143</v>
      </c>
      <c r="C46" s="135">
        <f t="shared" si="5"/>
        <v>0</v>
      </c>
      <c r="D46" s="135">
        <v>0</v>
      </c>
      <c r="E46" s="153">
        <f t="shared" si="8"/>
        <v>0</v>
      </c>
      <c r="F46" s="153">
        <f t="shared" si="6"/>
        <v>0</v>
      </c>
      <c r="G46" s="136">
        <v>0</v>
      </c>
      <c r="H46" s="136">
        <v>0</v>
      </c>
      <c r="I46" s="136">
        <v>0</v>
      </c>
      <c r="J46" s="136">
        <v>0</v>
      </c>
      <c r="K46" s="136">
        <v>0</v>
      </c>
      <c r="L46" s="136">
        <v>0</v>
      </c>
      <c r="M46" s="136">
        <v>0</v>
      </c>
      <c r="N46" s="136">
        <v>0</v>
      </c>
      <c r="O46" s="136">
        <v>0</v>
      </c>
      <c r="P46" s="136">
        <v>0</v>
      </c>
      <c r="Q46" s="136">
        <v>0</v>
      </c>
      <c r="R46" s="136">
        <v>0</v>
      </c>
      <c r="S46" s="136">
        <v>0</v>
      </c>
      <c r="T46" s="136">
        <v>0</v>
      </c>
      <c r="U46" s="136">
        <v>0</v>
      </c>
      <c r="V46" s="136">
        <v>0</v>
      </c>
      <c r="W46" s="136">
        <v>0</v>
      </c>
      <c r="X46" s="136">
        <v>0</v>
      </c>
      <c r="Y46" s="136">
        <v>0</v>
      </c>
      <c r="Z46" s="136">
        <v>0</v>
      </c>
      <c r="AA46" s="136">
        <v>0</v>
      </c>
      <c r="AB46" s="139">
        <f t="shared" si="3"/>
        <v>0</v>
      </c>
      <c r="AC46" s="139">
        <f t="shared" si="4"/>
        <v>0</v>
      </c>
    </row>
    <row r="47" spans="1:29" ht="31.5" x14ac:dyDescent="0.25">
      <c r="A47" s="52" t="s">
        <v>142</v>
      </c>
      <c r="B47" s="34" t="s">
        <v>141</v>
      </c>
      <c r="C47" s="135">
        <f t="shared" si="5"/>
        <v>0</v>
      </c>
      <c r="D47" s="135">
        <v>0</v>
      </c>
      <c r="E47" s="153">
        <f t="shared" si="8"/>
        <v>0</v>
      </c>
      <c r="F47" s="153">
        <f t="shared" si="6"/>
        <v>0</v>
      </c>
      <c r="G47" s="136">
        <v>0</v>
      </c>
      <c r="H47" s="136">
        <v>0</v>
      </c>
      <c r="I47" s="136">
        <v>0</v>
      </c>
      <c r="J47" s="136">
        <v>0</v>
      </c>
      <c r="K47" s="136">
        <v>0</v>
      </c>
      <c r="L47" s="136">
        <v>0</v>
      </c>
      <c r="M47" s="136">
        <v>0</v>
      </c>
      <c r="N47" s="136">
        <v>0</v>
      </c>
      <c r="O47" s="136">
        <v>0</v>
      </c>
      <c r="P47" s="136">
        <v>0</v>
      </c>
      <c r="Q47" s="136">
        <v>0</v>
      </c>
      <c r="R47" s="136">
        <v>0</v>
      </c>
      <c r="S47" s="136">
        <v>0</v>
      </c>
      <c r="T47" s="136">
        <v>0</v>
      </c>
      <c r="U47" s="136">
        <v>0</v>
      </c>
      <c r="V47" s="136">
        <v>0</v>
      </c>
      <c r="W47" s="136">
        <v>0</v>
      </c>
      <c r="X47" s="136">
        <f>X39</f>
        <v>0</v>
      </c>
      <c r="Y47" s="136">
        <v>0</v>
      </c>
      <c r="Z47" s="136">
        <v>0</v>
      </c>
      <c r="AA47" s="136">
        <v>0</v>
      </c>
      <c r="AB47" s="139">
        <f t="shared" si="3"/>
        <v>0</v>
      </c>
      <c r="AC47" s="139">
        <f t="shared" si="4"/>
        <v>0</v>
      </c>
    </row>
    <row r="48" spans="1:29" ht="31.5" x14ac:dyDescent="0.25">
      <c r="A48" s="52" t="s">
        <v>140</v>
      </c>
      <c r="B48" s="34" t="s">
        <v>139</v>
      </c>
      <c r="C48" s="135">
        <f t="shared" si="5"/>
        <v>0</v>
      </c>
      <c r="D48" s="135">
        <v>0</v>
      </c>
      <c r="E48" s="153">
        <f t="shared" si="8"/>
        <v>0</v>
      </c>
      <c r="F48" s="153">
        <f t="shared" si="6"/>
        <v>0</v>
      </c>
      <c r="G48" s="136">
        <v>0</v>
      </c>
      <c r="H48" s="136">
        <v>0</v>
      </c>
      <c r="I48" s="136">
        <v>0</v>
      </c>
      <c r="J48" s="136">
        <v>0</v>
      </c>
      <c r="K48" s="136">
        <v>0</v>
      </c>
      <c r="L48" s="136">
        <v>0</v>
      </c>
      <c r="M48" s="136">
        <v>0</v>
      </c>
      <c r="N48" s="136">
        <v>0</v>
      </c>
      <c r="O48" s="136">
        <v>0</v>
      </c>
      <c r="P48" s="136">
        <v>0</v>
      </c>
      <c r="Q48" s="136">
        <v>0</v>
      </c>
      <c r="R48" s="136">
        <v>0</v>
      </c>
      <c r="S48" s="136">
        <v>0</v>
      </c>
      <c r="T48" s="136">
        <v>0</v>
      </c>
      <c r="U48" s="136">
        <v>0</v>
      </c>
      <c r="V48" s="136">
        <v>0</v>
      </c>
      <c r="W48" s="136">
        <v>0</v>
      </c>
      <c r="X48" s="136">
        <f>X40</f>
        <v>0</v>
      </c>
      <c r="Y48" s="136">
        <v>0</v>
      </c>
      <c r="Z48" s="136">
        <v>0</v>
      </c>
      <c r="AA48" s="136">
        <v>0</v>
      </c>
      <c r="AB48" s="139">
        <f t="shared" si="3"/>
        <v>0</v>
      </c>
      <c r="AC48" s="139">
        <f t="shared" si="4"/>
        <v>0</v>
      </c>
    </row>
    <row r="49" spans="1:29" x14ac:dyDescent="0.25">
      <c r="A49" s="52" t="s">
        <v>138</v>
      </c>
      <c r="B49" s="34" t="s">
        <v>137</v>
      </c>
      <c r="C49" s="135">
        <f t="shared" si="5"/>
        <v>0.26</v>
      </c>
      <c r="D49" s="135">
        <v>0</v>
      </c>
      <c r="E49" s="153">
        <f t="shared" si="8"/>
        <v>0.26</v>
      </c>
      <c r="F49" s="153">
        <f t="shared" si="6"/>
        <v>0.26</v>
      </c>
      <c r="G49" s="136">
        <v>0</v>
      </c>
      <c r="H49" s="136">
        <v>0</v>
      </c>
      <c r="I49" s="136">
        <v>0</v>
      </c>
      <c r="J49" s="136">
        <v>0</v>
      </c>
      <c r="K49" s="136">
        <v>0</v>
      </c>
      <c r="L49" s="136">
        <v>0</v>
      </c>
      <c r="M49" s="136">
        <v>0</v>
      </c>
      <c r="N49" s="136">
        <v>0</v>
      </c>
      <c r="O49" s="136">
        <v>0</v>
      </c>
      <c r="P49" s="136">
        <v>0</v>
      </c>
      <c r="Q49" s="136">
        <v>0</v>
      </c>
      <c r="R49" s="136">
        <v>0</v>
      </c>
      <c r="S49" s="136">
        <v>0</v>
      </c>
      <c r="T49" s="136">
        <v>0</v>
      </c>
      <c r="U49" s="136">
        <v>0</v>
      </c>
      <c r="V49" s="136">
        <v>0</v>
      </c>
      <c r="W49" s="136">
        <v>0</v>
      </c>
      <c r="X49" s="136">
        <f>X41</f>
        <v>0.26</v>
      </c>
      <c r="Y49" s="136">
        <v>0</v>
      </c>
      <c r="Z49" s="136">
        <v>0</v>
      </c>
      <c r="AA49" s="136">
        <v>0</v>
      </c>
      <c r="AB49" s="139">
        <f t="shared" si="3"/>
        <v>0.26</v>
      </c>
      <c r="AC49" s="139">
        <f t="shared" si="4"/>
        <v>0</v>
      </c>
    </row>
    <row r="50" spans="1:29" ht="18.75" x14ac:dyDescent="0.25">
      <c r="A50" s="52" t="s">
        <v>136</v>
      </c>
      <c r="B50" s="51" t="s">
        <v>135</v>
      </c>
      <c r="C50" s="135">
        <f t="shared" si="5"/>
        <v>0</v>
      </c>
      <c r="D50" s="135">
        <v>0</v>
      </c>
      <c r="E50" s="153">
        <f t="shared" si="8"/>
        <v>0</v>
      </c>
      <c r="F50" s="153">
        <f t="shared" si="6"/>
        <v>0</v>
      </c>
      <c r="G50" s="136">
        <v>0</v>
      </c>
      <c r="H50" s="136">
        <v>0</v>
      </c>
      <c r="I50" s="136">
        <v>0</v>
      </c>
      <c r="J50" s="136">
        <v>0</v>
      </c>
      <c r="K50" s="136">
        <v>0</v>
      </c>
      <c r="L50" s="136">
        <v>0</v>
      </c>
      <c r="M50" s="136">
        <v>0</v>
      </c>
      <c r="N50" s="136">
        <v>0</v>
      </c>
      <c r="O50" s="136">
        <v>0</v>
      </c>
      <c r="P50" s="136">
        <v>0</v>
      </c>
      <c r="Q50" s="136">
        <v>0</v>
      </c>
      <c r="R50" s="136">
        <v>0</v>
      </c>
      <c r="S50" s="136">
        <v>0</v>
      </c>
      <c r="T50" s="136">
        <v>0</v>
      </c>
      <c r="U50" s="136">
        <v>0</v>
      </c>
      <c r="V50" s="136">
        <v>0</v>
      </c>
      <c r="W50" s="136">
        <v>0</v>
      </c>
      <c r="X50" s="136">
        <v>0</v>
      </c>
      <c r="Y50" s="136">
        <v>0</v>
      </c>
      <c r="Z50" s="136">
        <v>0</v>
      </c>
      <c r="AA50" s="136">
        <v>0</v>
      </c>
      <c r="AB50" s="139">
        <f t="shared" si="3"/>
        <v>0</v>
      </c>
      <c r="AC50" s="139">
        <f t="shared" si="4"/>
        <v>0</v>
      </c>
    </row>
    <row r="51" spans="1:29" ht="35.25" customHeight="1" x14ac:dyDescent="0.25">
      <c r="A51" s="55" t="s">
        <v>56</v>
      </c>
      <c r="B51" s="54" t="s">
        <v>134</v>
      </c>
      <c r="C51" s="135">
        <f t="shared" si="5"/>
        <v>0</v>
      </c>
      <c r="D51" s="135">
        <v>0</v>
      </c>
      <c r="E51" s="153">
        <v>0</v>
      </c>
      <c r="F51" s="153">
        <f t="shared" si="6"/>
        <v>0</v>
      </c>
      <c r="G51" s="135">
        <v>0</v>
      </c>
      <c r="H51" s="135">
        <v>0</v>
      </c>
      <c r="I51" s="135">
        <v>0</v>
      </c>
      <c r="J51" s="135">
        <v>0</v>
      </c>
      <c r="K51" s="135">
        <v>0</v>
      </c>
      <c r="L51" s="138">
        <v>0</v>
      </c>
      <c r="M51" s="135">
        <v>0</v>
      </c>
      <c r="N51" s="135">
        <v>0</v>
      </c>
      <c r="O51" s="135">
        <v>0</v>
      </c>
      <c r="P51" s="135">
        <v>0</v>
      </c>
      <c r="Q51" s="135">
        <v>0</v>
      </c>
      <c r="R51" s="135">
        <v>0</v>
      </c>
      <c r="S51" s="135">
        <v>0</v>
      </c>
      <c r="T51" s="135">
        <v>0</v>
      </c>
      <c r="U51" s="135">
        <v>0</v>
      </c>
      <c r="V51" s="135">
        <v>0</v>
      </c>
      <c r="W51" s="135">
        <v>0</v>
      </c>
      <c r="X51" s="135">
        <v>0</v>
      </c>
      <c r="Y51" s="135">
        <v>0</v>
      </c>
      <c r="Z51" s="135">
        <v>0</v>
      </c>
      <c r="AA51" s="135">
        <v>0</v>
      </c>
      <c r="AB51" s="139">
        <f t="shared" si="3"/>
        <v>0</v>
      </c>
      <c r="AC51" s="139">
        <f t="shared" si="4"/>
        <v>0</v>
      </c>
    </row>
    <row r="52" spans="1:29" x14ac:dyDescent="0.25">
      <c r="A52" s="52" t="s">
        <v>133</v>
      </c>
      <c r="B52" s="34" t="s">
        <v>132</v>
      </c>
      <c r="C52" s="135">
        <f t="shared" si="5"/>
        <v>1.3317735947181719</v>
      </c>
      <c r="D52" s="135">
        <v>0</v>
      </c>
      <c r="E52" s="153">
        <f>C52</f>
        <v>1.3317735947181719</v>
      </c>
      <c r="F52" s="153">
        <f t="shared" si="6"/>
        <v>1.3317735947181719</v>
      </c>
      <c r="G52" s="136">
        <v>0</v>
      </c>
      <c r="H52" s="136">
        <v>0</v>
      </c>
      <c r="I52" s="136">
        <v>0</v>
      </c>
      <c r="J52" s="136">
        <v>0</v>
      </c>
      <c r="K52" s="136">
        <v>0</v>
      </c>
      <c r="L52" s="136">
        <v>0</v>
      </c>
      <c r="M52" s="136">
        <v>0</v>
      </c>
      <c r="N52" s="136">
        <v>0</v>
      </c>
      <c r="O52" s="136">
        <v>0</v>
      </c>
      <c r="P52" s="136">
        <v>0</v>
      </c>
      <c r="Q52" s="136">
        <v>0</v>
      </c>
      <c r="R52" s="136">
        <v>0</v>
      </c>
      <c r="S52" s="136">
        <v>0</v>
      </c>
      <c r="T52" s="136">
        <v>0</v>
      </c>
      <c r="U52" s="136">
        <v>0</v>
      </c>
      <c r="V52" s="136">
        <v>0</v>
      </c>
      <c r="W52" s="136">
        <v>0</v>
      </c>
      <c r="X52" s="136">
        <f>AB30</f>
        <v>1.3317735947181719</v>
      </c>
      <c r="Y52" s="136">
        <v>0</v>
      </c>
      <c r="Z52" s="136">
        <v>0</v>
      </c>
      <c r="AA52" s="136">
        <v>0</v>
      </c>
      <c r="AB52" s="139">
        <f t="shared" si="3"/>
        <v>1.3317735947181719</v>
      </c>
      <c r="AC52" s="139">
        <f t="shared" si="4"/>
        <v>0</v>
      </c>
    </row>
    <row r="53" spans="1:29" x14ac:dyDescent="0.25">
      <c r="A53" s="52" t="s">
        <v>131</v>
      </c>
      <c r="B53" s="34" t="s">
        <v>125</v>
      </c>
      <c r="C53" s="135">
        <f t="shared" si="5"/>
        <v>0</v>
      </c>
      <c r="D53" s="135">
        <v>0</v>
      </c>
      <c r="E53" s="153">
        <f>G53+AB53</f>
        <v>0</v>
      </c>
      <c r="F53" s="153">
        <f t="shared" si="6"/>
        <v>0</v>
      </c>
      <c r="G53" s="136">
        <v>0</v>
      </c>
      <c r="H53" s="136">
        <v>0</v>
      </c>
      <c r="I53" s="136">
        <v>0</v>
      </c>
      <c r="J53" s="136">
        <v>0</v>
      </c>
      <c r="K53" s="136">
        <v>0</v>
      </c>
      <c r="L53" s="137">
        <v>0</v>
      </c>
      <c r="M53" s="136">
        <v>0</v>
      </c>
      <c r="N53" s="136">
        <v>0</v>
      </c>
      <c r="O53" s="136">
        <v>0</v>
      </c>
      <c r="P53" s="136">
        <v>0</v>
      </c>
      <c r="Q53" s="136">
        <v>0</v>
      </c>
      <c r="R53" s="136">
        <v>0</v>
      </c>
      <c r="S53" s="136">
        <v>0</v>
      </c>
      <c r="T53" s="136">
        <v>0</v>
      </c>
      <c r="U53" s="136">
        <v>0</v>
      </c>
      <c r="V53" s="136">
        <v>0</v>
      </c>
      <c r="W53" s="136">
        <v>0</v>
      </c>
      <c r="X53" s="136">
        <v>0</v>
      </c>
      <c r="Y53" s="136">
        <v>0</v>
      </c>
      <c r="Z53" s="136">
        <v>0</v>
      </c>
      <c r="AA53" s="136">
        <v>0</v>
      </c>
      <c r="AB53" s="139">
        <f t="shared" si="3"/>
        <v>0</v>
      </c>
      <c r="AC53" s="139">
        <f t="shared" si="4"/>
        <v>0</v>
      </c>
    </row>
    <row r="54" spans="1:29" x14ac:dyDescent="0.25">
      <c r="A54" s="52" t="s">
        <v>130</v>
      </c>
      <c r="B54" s="51" t="s">
        <v>124</v>
      </c>
      <c r="C54" s="135">
        <f t="shared" si="5"/>
        <v>0</v>
      </c>
      <c r="D54" s="135">
        <v>0</v>
      </c>
      <c r="E54" s="153">
        <f>G54+AB54</f>
        <v>0</v>
      </c>
      <c r="F54" s="153">
        <f t="shared" si="6"/>
        <v>0</v>
      </c>
      <c r="G54" s="136">
        <v>0</v>
      </c>
      <c r="H54" s="136">
        <v>0</v>
      </c>
      <c r="I54" s="136">
        <v>0</v>
      </c>
      <c r="J54" s="136">
        <v>0</v>
      </c>
      <c r="K54" s="136">
        <v>0</v>
      </c>
      <c r="L54" s="136">
        <v>0</v>
      </c>
      <c r="M54" s="136">
        <v>0</v>
      </c>
      <c r="N54" s="136">
        <v>0</v>
      </c>
      <c r="O54" s="136">
        <v>0</v>
      </c>
      <c r="P54" s="136">
        <v>0</v>
      </c>
      <c r="Q54" s="136">
        <v>0</v>
      </c>
      <c r="R54" s="136">
        <v>0</v>
      </c>
      <c r="S54" s="136">
        <v>0</v>
      </c>
      <c r="T54" s="136">
        <v>0</v>
      </c>
      <c r="U54" s="136">
        <v>0</v>
      </c>
      <c r="V54" s="136">
        <v>0</v>
      </c>
      <c r="W54" s="136">
        <v>0</v>
      </c>
      <c r="X54" s="136">
        <f>X45</f>
        <v>0</v>
      </c>
      <c r="Y54" s="136">
        <v>0</v>
      </c>
      <c r="Z54" s="136">
        <v>0</v>
      </c>
      <c r="AA54" s="136">
        <v>0</v>
      </c>
      <c r="AB54" s="139">
        <f t="shared" si="3"/>
        <v>0</v>
      </c>
      <c r="AC54" s="139">
        <f t="shared" si="4"/>
        <v>0</v>
      </c>
    </row>
    <row r="55" spans="1:29" x14ac:dyDescent="0.25">
      <c r="A55" s="52" t="s">
        <v>129</v>
      </c>
      <c r="B55" s="51" t="s">
        <v>123</v>
      </c>
      <c r="C55" s="135">
        <f t="shared" si="5"/>
        <v>0</v>
      </c>
      <c r="D55" s="135">
        <v>0</v>
      </c>
      <c r="E55" s="153">
        <f>G55+AB55</f>
        <v>0</v>
      </c>
      <c r="F55" s="153">
        <f t="shared" si="6"/>
        <v>0</v>
      </c>
      <c r="G55" s="136">
        <v>0</v>
      </c>
      <c r="H55" s="136">
        <v>0</v>
      </c>
      <c r="I55" s="136">
        <v>0</v>
      </c>
      <c r="J55" s="136">
        <v>0</v>
      </c>
      <c r="K55" s="136">
        <v>0</v>
      </c>
      <c r="L55" s="136">
        <v>0</v>
      </c>
      <c r="M55" s="136">
        <v>0</v>
      </c>
      <c r="N55" s="136">
        <v>0</v>
      </c>
      <c r="O55" s="136">
        <v>0</v>
      </c>
      <c r="P55" s="136">
        <v>0</v>
      </c>
      <c r="Q55" s="136">
        <v>0</v>
      </c>
      <c r="R55" s="136">
        <v>0</v>
      </c>
      <c r="S55" s="136">
        <v>0</v>
      </c>
      <c r="T55" s="136">
        <v>0</v>
      </c>
      <c r="U55" s="136">
        <v>0</v>
      </c>
      <c r="V55" s="136">
        <v>0</v>
      </c>
      <c r="W55" s="136">
        <v>0</v>
      </c>
      <c r="X55" s="136">
        <v>0</v>
      </c>
      <c r="Y55" s="136">
        <v>0</v>
      </c>
      <c r="Z55" s="136">
        <v>0</v>
      </c>
      <c r="AA55" s="136">
        <v>0</v>
      </c>
      <c r="AB55" s="139">
        <f t="shared" si="3"/>
        <v>0</v>
      </c>
      <c r="AC55" s="139">
        <f t="shared" si="4"/>
        <v>0</v>
      </c>
    </row>
    <row r="56" spans="1:29" x14ac:dyDescent="0.25">
      <c r="A56" s="52" t="s">
        <v>128</v>
      </c>
      <c r="B56" s="51" t="s">
        <v>122</v>
      </c>
      <c r="C56" s="135">
        <f t="shared" si="5"/>
        <v>0.26</v>
      </c>
      <c r="D56" s="135">
        <v>0</v>
      </c>
      <c r="E56" s="153">
        <f>G56+AB56</f>
        <v>0.26</v>
      </c>
      <c r="F56" s="153">
        <f t="shared" si="6"/>
        <v>0.26</v>
      </c>
      <c r="G56" s="136">
        <v>0</v>
      </c>
      <c r="H56" s="136">
        <v>0</v>
      </c>
      <c r="I56" s="136">
        <v>0</v>
      </c>
      <c r="J56" s="136">
        <v>0</v>
      </c>
      <c r="K56" s="136">
        <v>0</v>
      </c>
      <c r="L56" s="136">
        <v>0</v>
      </c>
      <c r="M56" s="136">
        <v>0</v>
      </c>
      <c r="N56" s="136">
        <v>0</v>
      </c>
      <c r="O56" s="136">
        <v>0</v>
      </c>
      <c r="P56" s="136">
        <v>0</v>
      </c>
      <c r="Q56" s="136">
        <v>0</v>
      </c>
      <c r="R56" s="136">
        <v>0</v>
      </c>
      <c r="S56" s="136">
        <v>0</v>
      </c>
      <c r="T56" s="136">
        <v>0</v>
      </c>
      <c r="U56" s="136">
        <v>0</v>
      </c>
      <c r="V56" s="136">
        <v>0</v>
      </c>
      <c r="W56" s="136">
        <v>0</v>
      </c>
      <c r="X56" s="136">
        <f>X47+X48+X49</f>
        <v>0.26</v>
      </c>
      <c r="Y56" s="136">
        <v>0</v>
      </c>
      <c r="Z56" s="136">
        <v>0</v>
      </c>
      <c r="AA56" s="136">
        <v>0</v>
      </c>
      <c r="AB56" s="139">
        <f t="shared" si="3"/>
        <v>0.26</v>
      </c>
      <c r="AC56" s="139">
        <f t="shared" si="4"/>
        <v>0</v>
      </c>
    </row>
    <row r="57" spans="1:29" ht="18.75" x14ac:dyDescent="0.25">
      <c r="A57" s="52" t="s">
        <v>127</v>
      </c>
      <c r="B57" s="51" t="s">
        <v>121</v>
      </c>
      <c r="C57" s="135">
        <f t="shared" si="5"/>
        <v>0</v>
      </c>
      <c r="D57" s="135">
        <v>0</v>
      </c>
      <c r="E57" s="153">
        <f>G57+AB57</f>
        <v>0</v>
      </c>
      <c r="F57" s="153">
        <f t="shared" si="6"/>
        <v>0</v>
      </c>
      <c r="G57" s="136">
        <v>0</v>
      </c>
      <c r="H57" s="136">
        <v>0</v>
      </c>
      <c r="I57" s="136">
        <v>0</v>
      </c>
      <c r="J57" s="136">
        <v>0</v>
      </c>
      <c r="K57" s="136">
        <v>0</v>
      </c>
      <c r="L57" s="136">
        <v>0</v>
      </c>
      <c r="M57" s="136">
        <v>0</v>
      </c>
      <c r="N57" s="136">
        <v>0</v>
      </c>
      <c r="O57" s="136">
        <v>0</v>
      </c>
      <c r="P57" s="136">
        <v>0</v>
      </c>
      <c r="Q57" s="136">
        <v>0</v>
      </c>
      <c r="R57" s="136">
        <v>0</v>
      </c>
      <c r="S57" s="136">
        <v>0</v>
      </c>
      <c r="T57" s="136">
        <v>0</v>
      </c>
      <c r="U57" s="136">
        <v>0</v>
      </c>
      <c r="V57" s="136">
        <v>0</v>
      </c>
      <c r="W57" s="136">
        <v>0</v>
      </c>
      <c r="X57" s="136">
        <v>0</v>
      </c>
      <c r="Y57" s="136">
        <v>0</v>
      </c>
      <c r="Z57" s="136">
        <v>0</v>
      </c>
      <c r="AA57" s="136">
        <v>0</v>
      </c>
      <c r="AB57" s="139">
        <f t="shared" si="3"/>
        <v>0</v>
      </c>
      <c r="AC57" s="139">
        <f t="shared" si="4"/>
        <v>0</v>
      </c>
    </row>
    <row r="58" spans="1:29" ht="36.75" customHeight="1" x14ac:dyDescent="0.25">
      <c r="A58" s="55" t="s">
        <v>55</v>
      </c>
      <c r="B58" s="73" t="s">
        <v>225</v>
      </c>
      <c r="C58" s="135">
        <f t="shared" si="5"/>
        <v>0</v>
      </c>
      <c r="D58" s="135">
        <v>0</v>
      </c>
      <c r="E58" s="153">
        <v>0</v>
      </c>
      <c r="F58" s="153">
        <f t="shared" si="6"/>
        <v>0</v>
      </c>
      <c r="G58" s="135">
        <v>0</v>
      </c>
      <c r="H58" s="135">
        <v>0</v>
      </c>
      <c r="I58" s="135">
        <v>0</v>
      </c>
      <c r="J58" s="135">
        <v>0</v>
      </c>
      <c r="K58" s="135">
        <v>0</v>
      </c>
      <c r="L58" s="138">
        <v>0</v>
      </c>
      <c r="M58" s="135">
        <v>0</v>
      </c>
      <c r="N58" s="135">
        <v>0</v>
      </c>
      <c r="O58" s="135">
        <v>0</v>
      </c>
      <c r="P58" s="135">
        <v>0</v>
      </c>
      <c r="Q58" s="135">
        <v>0</v>
      </c>
      <c r="R58" s="135">
        <v>0</v>
      </c>
      <c r="S58" s="135">
        <v>0</v>
      </c>
      <c r="T58" s="135">
        <v>0</v>
      </c>
      <c r="U58" s="135">
        <v>0</v>
      </c>
      <c r="V58" s="135">
        <v>0</v>
      </c>
      <c r="W58" s="135">
        <v>0</v>
      </c>
      <c r="X58" s="135">
        <v>0</v>
      </c>
      <c r="Y58" s="135">
        <v>0</v>
      </c>
      <c r="Z58" s="135">
        <v>0</v>
      </c>
      <c r="AA58" s="135">
        <v>0</v>
      </c>
      <c r="AB58" s="139">
        <f t="shared" si="3"/>
        <v>0</v>
      </c>
      <c r="AC58" s="139">
        <f t="shared" si="4"/>
        <v>0</v>
      </c>
    </row>
    <row r="59" spans="1:29" x14ac:dyDescent="0.25">
      <c r="A59" s="55" t="s">
        <v>53</v>
      </c>
      <c r="B59" s="54" t="s">
        <v>126</v>
      </c>
      <c r="C59" s="135">
        <f t="shared" si="5"/>
        <v>0</v>
      </c>
      <c r="D59" s="135">
        <v>0</v>
      </c>
      <c r="E59" s="153">
        <v>0</v>
      </c>
      <c r="F59" s="153">
        <f t="shared" si="6"/>
        <v>0</v>
      </c>
      <c r="G59" s="135">
        <v>0</v>
      </c>
      <c r="H59" s="135">
        <v>0</v>
      </c>
      <c r="I59" s="135">
        <v>0</v>
      </c>
      <c r="J59" s="135">
        <v>0</v>
      </c>
      <c r="K59" s="135">
        <v>0</v>
      </c>
      <c r="L59" s="138">
        <v>0</v>
      </c>
      <c r="M59" s="135">
        <v>0</v>
      </c>
      <c r="N59" s="135">
        <v>0</v>
      </c>
      <c r="O59" s="135">
        <v>0</v>
      </c>
      <c r="P59" s="135">
        <v>0</v>
      </c>
      <c r="Q59" s="135">
        <v>0</v>
      </c>
      <c r="R59" s="135">
        <v>0</v>
      </c>
      <c r="S59" s="135">
        <v>0</v>
      </c>
      <c r="T59" s="135">
        <v>0</v>
      </c>
      <c r="U59" s="135">
        <v>0</v>
      </c>
      <c r="V59" s="135">
        <v>0</v>
      </c>
      <c r="W59" s="135">
        <v>0</v>
      </c>
      <c r="X59" s="135">
        <v>0</v>
      </c>
      <c r="Y59" s="135">
        <v>0</v>
      </c>
      <c r="Z59" s="135">
        <v>0</v>
      </c>
      <c r="AA59" s="135">
        <v>0</v>
      </c>
      <c r="AB59" s="139">
        <f t="shared" si="3"/>
        <v>0</v>
      </c>
      <c r="AC59" s="139">
        <f t="shared" si="4"/>
        <v>0</v>
      </c>
    </row>
    <row r="60" spans="1:29" x14ac:dyDescent="0.25">
      <c r="A60" s="52" t="s">
        <v>219</v>
      </c>
      <c r="B60" s="53" t="s">
        <v>147</v>
      </c>
      <c r="C60" s="135">
        <f t="shared" si="5"/>
        <v>0</v>
      </c>
      <c r="D60" s="135">
        <v>0</v>
      </c>
      <c r="E60" s="153">
        <v>0</v>
      </c>
      <c r="F60" s="153">
        <f t="shared" si="6"/>
        <v>0</v>
      </c>
      <c r="G60" s="136">
        <v>0</v>
      </c>
      <c r="H60" s="136">
        <v>0</v>
      </c>
      <c r="I60" s="136">
        <v>0</v>
      </c>
      <c r="J60" s="136">
        <v>0</v>
      </c>
      <c r="K60" s="136">
        <v>0</v>
      </c>
      <c r="L60" s="136">
        <v>0</v>
      </c>
      <c r="M60" s="136">
        <v>0</v>
      </c>
      <c r="N60" s="136">
        <v>0</v>
      </c>
      <c r="O60" s="136">
        <v>0</v>
      </c>
      <c r="P60" s="136">
        <v>0</v>
      </c>
      <c r="Q60" s="136">
        <v>0</v>
      </c>
      <c r="R60" s="136">
        <v>0</v>
      </c>
      <c r="S60" s="136">
        <v>0</v>
      </c>
      <c r="T60" s="136">
        <v>0</v>
      </c>
      <c r="U60" s="136">
        <v>0</v>
      </c>
      <c r="V60" s="136">
        <v>0</v>
      </c>
      <c r="W60" s="136">
        <v>0</v>
      </c>
      <c r="X60" s="136">
        <v>0</v>
      </c>
      <c r="Y60" s="136">
        <v>0</v>
      </c>
      <c r="Z60" s="136">
        <v>0</v>
      </c>
      <c r="AA60" s="136">
        <v>0</v>
      </c>
      <c r="AB60" s="139">
        <f t="shared" si="3"/>
        <v>0</v>
      </c>
      <c r="AC60" s="139">
        <f t="shared" si="4"/>
        <v>0</v>
      </c>
    </row>
    <row r="61" spans="1:29" x14ac:dyDescent="0.25">
      <c r="A61" s="52" t="s">
        <v>220</v>
      </c>
      <c r="B61" s="53" t="s">
        <v>145</v>
      </c>
      <c r="C61" s="135">
        <f t="shared" si="5"/>
        <v>0</v>
      </c>
      <c r="D61" s="135">
        <v>0</v>
      </c>
      <c r="E61" s="153">
        <v>0</v>
      </c>
      <c r="F61" s="153">
        <f t="shared" si="6"/>
        <v>0</v>
      </c>
      <c r="G61" s="136">
        <v>0</v>
      </c>
      <c r="H61" s="136">
        <v>0</v>
      </c>
      <c r="I61" s="136">
        <v>0</v>
      </c>
      <c r="J61" s="136">
        <v>0</v>
      </c>
      <c r="K61" s="136">
        <v>0</v>
      </c>
      <c r="L61" s="136">
        <v>0</v>
      </c>
      <c r="M61" s="136">
        <v>0</v>
      </c>
      <c r="N61" s="136">
        <v>0</v>
      </c>
      <c r="O61" s="136">
        <v>0</v>
      </c>
      <c r="P61" s="136">
        <v>0</v>
      </c>
      <c r="Q61" s="136">
        <v>0</v>
      </c>
      <c r="R61" s="136">
        <v>0</v>
      </c>
      <c r="S61" s="136">
        <v>0</v>
      </c>
      <c r="T61" s="136">
        <v>0</v>
      </c>
      <c r="U61" s="136">
        <v>0</v>
      </c>
      <c r="V61" s="136">
        <v>0</v>
      </c>
      <c r="W61" s="136">
        <v>0</v>
      </c>
      <c r="X61" s="136">
        <v>0</v>
      </c>
      <c r="Y61" s="136">
        <v>0</v>
      </c>
      <c r="Z61" s="136">
        <v>0</v>
      </c>
      <c r="AA61" s="136">
        <v>0</v>
      </c>
      <c r="AB61" s="139">
        <f t="shared" si="3"/>
        <v>0</v>
      </c>
      <c r="AC61" s="139">
        <f t="shared" si="4"/>
        <v>0</v>
      </c>
    </row>
    <row r="62" spans="1:29" x14ac:dyDescent="0.25">
      <c r="A62" s="52" t="s">
        <v>221</v>
      </c>
      <c r="B62" s="53" t="s">
        <v>143</v>
      </c>
      <c r="C62" s="135">
        <f t="shared" si="5"/>
        <v>0</v>
      </c>
      <c r="D62" s="135">
        <v>0</v>
      </c>
      <c r="E62" s="153">
        <v>0</v>
      </c>
      <c r="F62" s="153">
        <f t="shared" si="6"/>
        <v>0</v>
      </c>
      <c r="G62" s="136">
        <v>0</v>
      </c>
      <c r="H62" s="136">
        <v>0</v>
      </c>
      <c r="I62" s="136">
        <v>0</v>
      </c>
      <c r="J62" s="136">
        <v>0</v>
      </c>
      <c r="K62" s="136">
        <v>0</v>
      </c>
      <c r="L62" s="136">
        <v>0</v>
      </c>
      <c r="M62" s="136">
        <v>0</v>
      </c>
      <c r="N62" s="136">
        <v>0</v>
      </c>
      <c r="O62" s="136">
        <v>0</v>
      </c>
      <c r="P62" s="136">
        <v>0</v>
      </c>
      <c r="Q62" s="136">
        <v>0</v>
      </c>
      <c r="R62" s="136">
        <v>0</v>
      </c>
      <c r="S62" s="136">
        <v>0</v>
      </c>
      <c r="T62" s="136">
        <v>0</v>
      </c>
      <c r="U62" s="136">
        <v>0</v>
      </c>
      <c r="V62" s="136">
        <v>0</v>
      </c>
      <c r="W62" s="136">
        <v>0</v>
      </c>
      <c r="X62" s="136">
        <v>0</v>
      </c>
      <c r="Y62" s="136">
        <v>0</v>
      </c>
      <c r="Z62" s="136">
        <v>0</v>
      </c>
      <c r="AA62" s="136">
        <v>0</v>
      </c>
      <c r="AB62" s="139">
        <f t="shared" si="3"/>
        <v>0</v>
      </c>
      <c r="AC62" s="139">
        <f t="shared" si="4"/>
        <v>0</v>
      </c>
    </row>
    <row r="63" spans="1:29" x14ac:dyDescent="0.25">
      <c r="A63" s="52" t="s">
        <v>222</v>
      </c>
      <c r="B63" s="53" t="s">
        <v>224</v>
      </c>
      <c r="C63" s="135">
        <f t="shared" si="5"/>
        <v>0</v>
      </c>
      <c r="D63" s="135">
        <v>0</v>
      </c>
      <c r="E63" s="153">
        <v>0</v>
      </c>
      <c r="F63" s="153">
        <f t="shared" si="6"/>
        <v>0</v>
      </c>
      <c r="G63" s="136">
        <v>0</v>
      </c>
      <c r="H63" s="136">
        <v>0</v>
      </c>
      <c r="I63" s="136">
        <v>0</v>
      </c>
      <c r="J63" s="136">
        <v>0</v>
      </c>
      <c r="K63" s="136">
        <v>0</v>
      </c>
      <c r="L63" s="136">
        <v>0</v>
      </c>
      <c r="M63" s="136">
        <v>0</v>
      </c>
      <c r="N63" s="136">
        <v>0</v>
      </c>
      <c r="O63" s="136">
        <v>0</v>
      </c>
      <c r="P63" s="136">
        <v>0</v>
      </c>
      <c r="Q63" s="136">
        <v>0</v>
      </c>
      <c r="R63" s="136">
        <v>0</v>
      </c>
      <c r="S63" s="136">
        <v>0</v>
      </c>
      <c r="T63" s="136">
        <v>0</v>
      </c>
      <c r="U63" s="136">
        <v>0</v>
      </c>
      <c r="V63" s="136">
        <v>0</v>
      </c>
      <c r="W63" s="136">
        <v>0</v>
      </c>
      <c r="X63" s="136">
        <v>0</v>
      </c>
      <c r="Y63" s="136">
        <v>0</v>
      </c>
      <c r="Z63" s="136">
        <v>0</v>
      </c>
      <c r="AA63" s="136">
        <v>0</v>
      </c>
      <c r="AB63" s="139">
        <f t="shared" si="3"/>
        <v>0</v>
      </c>
      <c r="AC63" s="139">
        <f t="shared" si="4"/>
        <v>0</v>
      </c>
    </row>
    <row r="64" spans="1:29" ht="18.75" x14ac:dyDescent="0.25">
      <c r="A64" s="52" t="s">
        <v>223</v>
      </c>
      <c r="B64" s="51" t="s">
        <v>121</v>
      </c>
      <c r="C64" s="135">
        <f t="shared" si="5"/>
        <v>0</v>
      </c>
      <c r="D64" s="135">
        <v>0</v>
      </c>
      <c r="E64" s="153">
        <v>0</v>
      </c>
      <c r="F64" s="153">
        <f t="shared" si="6"/>
        <v>0</v>
      </c>
      <c r="G64" s="136">
        <v>0</v>
      </c>
      <c r="H64" s="136">
        <v>0</v>
      </c>
      <c r="I64" s="136">
        <v>0</v>
      </c>
      <c r="J64" s="136">
        <v>0</v>
      </c>
      <c r="K64" s="136">
        <v>0</v>
      </c>
      <c r="L64" s="136">
        <v>0</v>
      </c>
      <c r="M64" s="136">
        <v>0</v>
      </c>
      <c r="N64" s="136">
        <v>0</v>
      </c>
      <c r="O64" s="136">
        <v>0</v>
      </c>
      <c r="P64" s="136">
        <v>0</v>
      </c>
      <c r="Q64" s="136">
        <v>0</v>
      </c>
      <c r="R64" s="136">
        <v>0</v>
      </c>
      <c r="S64" s="136">
        <v>0</v>
      </c>
      <c r="T64" s="136">
        <v>0</v>
      </c>
      <c r="U64" s="136">
        <v>0</v>
      </c>
      <c r="V64" s="136">
        <v>0</v>
      </c>
      <c r="W64" s="136">
        <v>0</v>
      </c>
      <c r="X64" s="136">
        <v>0</v>
      </c>
      <c r="Y64" s="136">
        <v>0</v>
      </c>
      <c r="Z64" s="136">
        <v>0</v>
      </c>
      <c r="AA64" s="136">
        <v>0</v>
      </c>
      <c r="AB64" s="139">
        <f t="shared" si="3"/>
        <v>0</v>
      </c>
      <c r="AC64" s="139">
        <f t="shared" si="4"/>
        <v>0</v>
      </c>
    </row>
    <row r="65" spans="1:28" x14ac:dyDescent="0.25">
      <c r="A65" s="49"/>
      <c r="B65" s="44"/>
      <c r="C65" s="44"/>
      <c r="D65" s="44"/>
      <c r="E65" s="44"/>
      <c r="F65" s="44"/>
      <c r="G65" s="44"/>
      <c r="H65" s="44"/>
      <c r="I65" s="44"/>
      <c r="J65" s="44"/>
      <c r="K65" s="44"/>
      <c r="L65" s="49"/>
      <c r="M65" s="49"/>
    </row>
    <row r="66" spans="1:28" ht="54" customHeight="1" x14ac:dyDescent="0.25">
      <c r="B66" s="389"/>
      <c r="C66" s="389"/>
      <c r="D66" s="389"/>
      <c r="E66" s="389"/>
      <c r="F66" s="389"/>
      <c r="G66" s="389"/>
      <c r="H66" s="389"/>
      <c r="I66" s="389"/>
      <c r="J66" s="46"/>
      <c r="K66" s="46"/>
      <c r="L66" s="48"/>
      <c r="M66" s="48"/>
      <c r="N66" s="48"/>
      <c r="O66" s="48"/>
      <c r="P66" s="48"/>
      <c r="Q66" s="48"/>
      <c r="R66" s="48"/>
      <c r="S66" s="48"/>
      <c r="T66" s="48"/>
      <c r="U66" s="48"/>
      <c r="V66" s="48"/>
      <c r="W66" s="48"/>
      <c r="X66" s="48"/>
      <c r="Y66" s="48"/>
      <c r="Z66" s="48"/>
      <c r="AA66" s="48"/>
      <c r="AB66" s="48"/>
    </row>
    <row r="68" spans="1:28" ht="50.25" customHeight="1" x14ac:dyDescent="0.25">
      <c r="B68" s="389"/>
      <c r="C68" s="389"/>
      <c r="D68" s="389"/>
      <c r="E68" s="389"/>
      <c r="F68" s="389"/>
      <c r="G68" s="389"/>
      <c r="H68" s="389"/>
      <c r="I68" s="389"/>
      <c r="J68" s="46"/>
      <c r="K68" s="46"/>
    </row>
    <row r="70" spans="1:28" ht="36.75" customHeight="1" x14ac:dyDescent="0.25">
      <c r="B70" s="389"/>
      <c r="C70" s="389"/>
      <c r="D70" s="389"/>
      <c r="E70" s="389"/>
      <c r="F70" s="389"/>
      <c r="G70" s="389"/>
      <c r="H70" s="389"/>
      <c r="I70" s="389"/>
      <c r="J70" s="46"/>
      <c r="K70" s="46"/>
    </row>
    <row r="71" spans="1:28" x14ac:dyDescent="0.25">
      <c r="N71" s="47"/>
    </row>
    <row r="72" spans="1:28" ht="51" customHeight="1" x14ac:dyDescent="0.25">
      <c r="B72" s="389"/>
      <c r="C72" s="389"/>
      <c r="D72" s="389"/>
      <c r="E72" s="389"/>
      <c r="F72" s="389"/>
      <c r="G72" s="389"/>
      <c r="H72" s="389"/>
      <c r="I72" s="389"/>
      <c r="J72" s="46"/>
      <c r="K72" s="46"/>
      <c r="N72" s="47"/>
    </row>
    <row r="73" spans="1:28" ht="32.25" customHeight="1" x14ac:dyDescent="0.25">
      <c r="B73" s="389"/>
      <c r="C73" s="389"/>
      <c r="D73" s="389"/>
      <c r="E73" s="389"/>
      <c r="F73" s="389"/>
      <c r="G73" s="389"/>
      <c r="H73" s="389"/>
      <c r="I73" s="389"/>
      <c r="J73" s="46"/>
      <c r="K73" s="46"/>
    </row>
    <row r="74" spans="1:28" ht="51.75" customHeight="1" x14ac:dyDescent="0.25">
      <c r="B74" s="389"/>
      <c r="C74" s="389"/>
      <c r="D74" s="389"/>
      <c r="E74" s="389"/>
      <c r="F74" s="389"/>
      <c r="G74" s="389"/>
      <c r="H74" s="389"/>
      <c r="I74" s="389"/>
      <c r="J74" s="46"/>
      <c r="K74" s="46"/>
    </row>
    <row r="75" spans="1:28" ht="21.75" customHeight="1" x14ac:dyDescent="0.25">
      <c r="B75" s="387"/>
      <c r="C75" s="387"/>
      <c r="D75" s="387"/>
      <c r="E75" s="387"/>
      <c r="F75" s="387"/>
      <c r="G75" s="387"/>
      <c r="H75" s="387"/>
      <c r="I75" s="387"/>
      <c r="J75" s="45"/>
      <c r="K75" s="45"/>
    </row>
    <row r="76" spans="1:28" ht="23.25" customHeight="1" x14ac:dyDescent="0.25"/>
    <row r="77" spans="1:28" ht="18.75" customHeight="1" x14ac:dyDescent="0.25">
      <c r="B77" s="388"/>
      <c r="C77" s="388"/>
      <c r="D77" s="388"/>
      <c r="E77" s="388"/>
      <c r="F77" s="388"/>
      <c r="G77" s="388"/>
      <c r="H77" s="388"/>
      <c r="I77" s="388"/>
      <c r="J77" s="44"/>
      <c r="K77" s="44"/>
    </row>
    <row r="81" s="43" customFormat="1" x14ac:dyDescent="0.25"/>
    <row r="82" s="43" customFormat="1" x14ac:dyDescent="0.25"/>
    <row r="83" s="43" customFormat="1" x14ac:dyDescent="0.25"/>
    <row r="84" s="43" customFormat="1" x14ac:dyDescent="0.25"/>
    <row r="85" s="43" customFormat="1" x14ac:dyDescent="0.25"/>
    <row r="86" s="43" customFormat="1" x14ac:dyDescent="0.25"/>
    <row r="87" s="43" customFormat="1" x14ac:dyDescent="0.25"/>
    <row r="88" s="43" customFormat="1" x14ac:dyDescent="0.25"/>
    <row r="89" s="43" customFormat="1" x14ac:dyDescent="0.25"/>
    <row r="90" s="43" customFormat="1" x14ac:dyDescent="0.25"/>
    <row r="91" s="43" customFormat="1" x14ac:dyDescent="0.25"/>
    <row r="92" s="43" customFormat="1" x14ac:dyDescent="0.25"/>
  </sheetData>
  <mergeCells count="39">
    <mergeCell ref="X20:AA20"/>
    <mergeCell ref="T20:W20"/>
    <mergeCell ref="T21:U21"/>
    <mergeCell ref="V21:W21"/>
    <mergeCell ref="X21:Y21"/>
    <mergeCell ref="Z21:AA21"/>
    <mergeCell ref="A4:AC4"/>
    <mergeCell ref="A12:AC12"/>
    <mergeCell ref="A9:AC9"/>
    <mergeCell ref="A11:AC11"/>
    <mergeCell ref="A8:AC8"/>
    <mergeCell ref="A6:AC6"/>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conditionalFormatting sqref="C24:AC64">
    <cfRule type="cellIs" dxfId="0" priority="1" operator="notEqual">
      <formula>0</formula>
    </cfRule>
  </conditionalFormatting>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pageSetUpPr fitToPage="1"/>
  </sheetPr>
  <dimension ref="A1:AJ77"/>
  <sheetViews>
    <sheetView zoomScale="70" zoomScaleNormal="70" zoomScaleSheetLayoutView="70" workbookViewId="0">
      <selection activeCell="H31" sqref="H31"/>
    </sheetView>
  </sheetViews>
  <sheetFormatPr defaultColWidth="9.140625" defaultRowHeight="15.75" x14ac:dyDescent="0.25"/>
  <cols>
    <col min="1" max="1" width="9.140625" style="43"/>
    <col min="2" max="2" width="57.85546875" style="43" customWidth="1"/>
    <col min="3" max="3" width="13" style="43" customWidth="1"/>
    <col min="4" max="5" width="17.85546875" style="43" customWidth="1"/>
    <col min="6" max="6" width="18.42578125" style="43" customWidth="1"/>
    <col min="7" max="7" width="17.140625" style="43" customWidth="1"/>
    <col min="8" max="15" width="9.28515625" style="43" customWidth="1"/>
    <col min="16" max="17" width="8" style="43" customWidth="1"/>
    <col min="18" max="19" width="8.5703125" style="43" customWidth="1"/>
    <col min="20" max="21" width="8" style="43" customWidth="1"/>
    <col min="22" max="23" width="8.5703125" style="43" customWidth="1"/>
    <col min="24" max="25" width="8" style="43" customWidth="1"/>
    <col min="26" max="26" width="8.42578125" style="43" customWidth="1"/>
    <col min="27" max="27" width="8.5703125" style="43" customWidth="1"/>
    <col min="28" max="28" width="13.140625" style="43" customWidth="1"/>
    <col min="29" max="29" width="24.85546875" style="43" customWidth="1"/>
    <col min="30" max="35" width="9.140625" style="43"/>
    <col min="36" max="36" width="13.28515625" style="43" customWidth="1"/>
    <col min="37" max="16384" width="9.140625" style="43"/>
  </cols>
  <sheetData>
    <row r="1" spans="1:29" ht="18.75" x14ac:dyDescent="0.25">
      <c r="AC1" s="28" t="s">
        <v>65</v>
      </c>
    </row>
    <row r="2" spans="1:29" ht="18.75" x14ac:dyDescent="0.3">
      <c r="AC2" s="12" t="s">
        <v>7</v>
      </c>
    </row>
    <row r="3" spans="1:29" ht="18.75" x14ac:dyDescent="0.3">
      <c r="AC3" s="12" t="s">
        <v>64</v>
      </c>
    </row>
    <row r="4" spans="1:29" ht="18.75" customHeight="1" x14ac:dyDescent="0.25">
      <c r="A4" s="320" t="str">
        <f>'6.1. Паспорт сетевой график'!A5:K5</f>
        <v>Год раскрытия информации: 2024 год</v>
      </c>
      <c r="B4" s="320"/>
      <c r="C4" s="320"/>
      <c r="D4" s="320"/>
      <c r="E4" s="320"/>
      <c r="F4" s="320"/>
      <c r="G4" s="320"/>
      <c r="H4" s="320"/>
      <c r="I4" s="320"/>
      <c r="J4" s="320"/>
      <c r="K4" s="320"/>
      <c r="L4" s="320"/>
      <c r="M4" s="320"/>
      <c r="N4" s="320"/>
      <c r="O4" s="320"/>
      <c r="P4" s="320"/>
      <c r="Q4" s="320"/>
      <c r="R4" s="320"/>
      <c r="S4" s="320"/>
      <c r="T4" s="320"/>
      <c r="U4" s="320"/>
      <c r="V4" s="320"/>
      <c r="W4" s="320"/>
      <c r="X4" s="320"/>
      <c r="Y4" s="320"/>
      <c r="Z4" s="320"/>
      <c r="AA4" s="320"/>
      <c r="AB4" s="320"/>
      <c r="AC4" s="320"/>
    </row>
    <row r="5" spans="1:29" ht="18.75" x14ac:dyDescent="0.3">
      <c r="AC5" s="12"/>
    </row>
    <row r="6" spans="1:29" ht="18.75" x14ac:dyDescent="0.25">
      <c r="A6" s="409" t="s">
        <v>6</v>
      </c>
      <c r="B6" s="409"/>
      <c r="C6" s="409"/>
      <c r="D6" s="409"/>
      <c r="E6" s="409"/>
      <c r="F6" s="409"/>
      <c r="G6" s="409"/>
      <c r="H6" s="409"/>
      <c r="I6" s="409"/>
      <c r="J6" s="409"/>
      <c r="K6" s="409"/>
      <c r="L6" s="409"/>
      <c r="M6" s="409"/>
      <c r="N6" s="409"/>
      <c r="O6" s="409"/>
      <c r="P6" s="409"/>
      <c r="Q6" s="409"/>
      <c r="R6" s="409"/>
      <c r="S6" s="409"/>
      <c r="T6" s="409"/>
      <c r="U6" s="409"/>
      <c r="V6" s="409"/>
      <c r="W6" s="409"/>
      <c r="X6" s="409"/>
      <c r="Y6" s="409"/>
      <c r="Z6" s="409"/>
      <c r="AA6" s="409"/>
      <c r="AB6" s="409"/>
      <c r="AC6" s="409"/>
    </row>
    <row r="7" spans="1:29" ht="18.75" x14ac:dyDescent="0.25">
      <c r="A7" s="305"/>
      <c r="B7" s="305"/>
      <c r="C7" s="305"/>
      <c r="D7" s="305"/>
      <c r="E7" s="305"/>
      <c r="F7" s="305"/>
      <c r="G7" s="305"/>
      <c r="H7" s="178"/>
      <c r="I7" s="178"/>
      <c r="J7" s="178"/>
      <c r="K7" s="178"/>
      <c r="L7" s="178"/>
      <c r="M7" s="178"/>
      <c r="N7" s="178"/>
      <c r="O7" s="178"/>
      <c r="P7" s="178"/>
      <c r="Q7" s="178"/>
      <c r="R7" s="178"/>
      <c r="S7" s="178"/>
      <c r="T7" s="178"/>
      <c r="U7" s="178"/>
      <c r="V7" s="178"/>
      <c r="W7" s="178"/>
      <c r="X7" s="178"/>
      <c r="Y7" s="178"/>
      <c r="Z7" s="178"/>
      <c r="AA7" s="178"/>
      <c r="AB7" s="178"/>
      <c r="AC7" s="178"/>
    </row>
    <row r="8" spans="1:29" x14ac:dyDescent="0.25">
      <c r="A8" s="410" t="str">
        <f>'6.1. Паспорт сетевой график'!A9</f>
        <v xml:space="preserve">Акционерное общество "Западная энергетическая компания" </v>
      </c>
      <c r="B8" s="410"/>
      <c r="C8" s="410"/>
      <c r="D8" s="410"/>
      <c r="E8" s="410"/>
      <c r="F8" s="410"/>
      <c r="G8" s="410"/>
      <c r="H8" s="410"/>
      <c r="I8" s="410"/>
      <c r="J8" s="410"/>
      <c r="K8" s="410"/>
      <c r="L8" s="410"/>
      <c r="M8" s="410"/>
      <c r="N8" s="410"/>
      <c r="O8" s="410"/>
      <c r="P8" s="410"/>
      <c r="Q8" s="410"/>
      <c r="R8" s="410"/>
      <c r="S8" s="410"/>
      <c r="T8" s="410"/>
      <c r="U8" s="410"/>
      <c r="V8" s="410"/>
      <c r="W8" s="410"/>
      <c r="X8" s="410"/>
      <c r="Y8" s="410"/>
      <c r="Z8" s="410"/>
      <c r="AA8" s="410"/>
      <c r="AB8" s="410"/>
      <c r="AC8" s="410"/>
    </row>
    <row r="9" spans="1:29" ht="18.75" customHeight="1" x14ac:dyDescent="0.25">
      <c r="A9" s="327" t="s">
        <v>5</v>
      </c>
      <c r="B9" s="327"/>
      <c r="C9" s="327"/>
      <c r="D9" s="327"/>
      <c r="E9" s="327"/>
      <c r="F9" s="327"/>
      <c r="G9" s="327"/>
      <c r="H9" s="327"/>
      <c r="I9" s="327"/>
      <c r="J9" s="327"/>
      <c r="K9" s="327"/>
      <c r="L9" s="327"/>
      <c r="M9" s="327"/>
      <c r="N9" s="327"/>
      <c r="O9" s="327"/>
      <c r="P9" s="327"/>
      <c r="Q9" s="327"/>
      <c r="R9" s="327"/>
      <c r="S9" s="327"/>
      <c r="T9" s="327"/>
      <c r="U9" s="327"/>
      <c r="V9" s="327"/>
      <c r="W9" s="327"/>
      <c r="X9" s="327"/>
      <c r="Y9" s="327"/>
      <c r="Z9" s="327"/>
      <c r="AA9" s="327"/>
      <c r="AB9" s="327"/>
      <c r="AC9" s="327"/>
    </row>
    <row r="10" spans="1:29" ht="18.75" x14ac:dyDescent="0.25">
      <c r="A10" s="305"/>
      <c r="B10" s="305"/>
      <c r="C10" s="305"/>
      <c r="D10" s="305"/>
      <c r="E10" s="305"/>
      <c r="F10" s="305"/>
      <c r="G10" s="305"/>
      <c r="H10" s="178"/>
      <c r="I10" s="178"/>
      <c r="J10" s="178"/>
      <c r="K10" s="178"/>
      <c r="L10" s="178"/>
      <c r="M10" s="178"/>
      <c r="N10" s="178"/>
      <c r="O10" s="178"/>
      <c r="P10" s="178"/>
      <c r="Q10" s="178"/>
      <c r="R10" s="178"/>
      <c r="S10" s="178"/>
      <c r="T10" s="178"/>
      <c r="U10" s="178"/>
      <c r="V10" s="178"/>
      <c r="W10" s="178"/>
      <c r="X10" s="178"/>
      <c r="Y10" s="178"/>
      <c r="Z10" s="178"/>
      <c r="AA10" s="178"/>
      <c r="AB10" s="178"/>
      <c r="AC10" s="178"/>
    </row>
    <row r="11" spans="1:29" x14ac:dyDescent="0.25">
      <c r="A11" s="410" t="str">
        <f>'6.1. Паспорт сетевой график'!A12</f>
        <v>O 24-14</v>
      </c>
      <c r="B11" s="410"/>
      <c r="C11" s="410"/>
      <c r="D11" s="410"/>
      <c r="E11" s="410"/>
      <c r="F11" s="410"/>
      <c r="G11" s="410"/>
      <c r="H11" s="410"/>
      <c r="I11" s="410"/>
      <c r="J11" s="410"/>
      <c r="K11" s="410"/>
      <c r="L11" s="410"/>
      <c r="M11" s="410"/>
      <c r="N11" s="410"/>
      <c r="O11" s="410"/>
      <c r="P11" s="410"/>
      <c r="Q11" s="410"/>
      <c r="R11" s="410"/>
      <c r="S11" s="410"/>
      <c r="T11" s="410"/>
      <c r="U11" s="410"/>
      <c r="V11" s="410"/>
      <c r="W11" s="410"/>
      <c r="X11" s="410"/>
      <c r="Y11" s="410"/>
      <c r="Z11" s="410"/>
      <c r="AA11" s="410"/>
      <c r="AB11" s="410"/>
      <c r="AC11" s="410"/>
    </row>
    <row r="12" spans="1:29" x14ac:dyDescent="0.25">
      <c r="A12" s="327" t="s">
        <v>4</v>
      </c>
      <c r="B12" s="327"/>
      <c r="C12" s="327"/>
      <c r="D12" s="327"/>
      <c r="E12" s="327"/>
      <c r="F12" s="327"/>
      <c r="G12" s="327"/>
      <c r="H12" s="327"/>
      <c r="I12" s="327"/>
      <c r="J12" s="327"/>
      <c r="K12" s="327"/>
      <c r="L12" s="327"/>
      <c r="M12" s="327"/>
      <c r="N12" s="327"/>
      <c r="O12" s="327"/>
      <c r="P12" s="327"/>
      <c r="Q12" s="327"/>
      <c r="R12" s="327"/>
      <c r="S12" s="327"/>
      <c r="T12" s="327"/>
      <c r="U12" s="327"/>
      <c r="V12" s="327"/>
      <c r="W12" s="327"/>
      <c r="X12" s="327"/>
      <c r="Y12" s="327"/>
      <c r="Z12" s="327"/>
      <c r="AA12" s="327"/>
      <c r="AB12" s="327"/>
      <c r="AC12" s="327"/>
    </row>
    <row r="13" spans="1:29" ht="16.5" customHeight="1" x14ac:dyDescent="0.3">
      <c r="A13" s="179"/>
      <c r="B13" s="179"/>
      <c r="C13" s="179"/>
      <c r="D13" s="179"/>
      <c r="E13" s="179"/>
      <c r="F13" s="179"/>
      <c r="G13" s="179"/>
      <c r="H13" s="59"/>
      <c r="I13" s="59"/>
      <c r="J13" s="59"/>
      <c r="K13" s="59"/>
      <c r="L13" s="59"/>
      <c r="M13" s="59"/>
      <c r="N13" s="59"/>
      <c r="O13" s="59"/>
      <c r="P13" s="59"/>
      <c r="Q13" s="59"/>
      <c r="R13" s="59"/>
      <c r="S13" s="59"/>
      <c r="T13" s="59"/>
      <c r="U13" s="59"/>
      <c r="V13" s="59"/>
      <c r="W13" s="59"/>
      <c r="X13" s="59"/>
      <c r="Y13" s="59"/>
      <c r="Z13" s="59"/>
      <c r="AA13" s="59"/>
      <c r="AB13" s="59"/>
      <c r="AC13" s="59"/>
    </row>
    <row r="14" spans="1:29" ht="36" customHeight="1" x14ac:dyDescent="0.25">
      <c r="A14" s="329" t="str">
        <f>'6.1. Паспорт сетевой график'!A15</f>
        <v xml:space="preserve">Реконструкция КЛ 10 кВ от ТП-994 до ТП-996 1 сек.с заменой  кабеля на кабель большего сечения, протяженностью 0,180 км </v>
      </c>
      <c r="B14" s="329"/>
      <c r="C14" s="329"/>
      <c r="D14" s="329"/>
      <c r="E14" s="329"/>
      <c r="F14" s="329"/>
      <c r="G14" s="329"/>
      <c r="H14" s="329"/>
      <c r="I14" s="329"/>
      <c r="J14" s="329"/>
      <c r="K14" s="329"/>
      <c r="L14" s="329"/>
      <c r="M14" s="329"/>
      <c r="N14" s="329"/>
      <c r="O14" s="329"/>
      <c r="P14" s="329"/>
      <c r="Q14" s="329"/>
      <c r="R14" s="329"/>
      <c r="S14" s="329"/>
      <c r="T14" s="329"/>
      <c r="U14" s="329"/>
      <c r="V14" s="329"/>
      <c r="W14" s="329"/>
      <c r="X14" s="329"/>
      <c r="Y14" s="329"/>
      <c r="Z14" s="329"/>
      <c r="AA14" s="329"/>
      <c r="AB14" s="329"/>
      <c r="AC14" s="329"/>
    </row>
    <row r="15" spans="1:29" ht="15.75" customHeight="1" x14ac:dyDescent="0.25">
      <c r="A15" s="327" t="s">
        <v>3</v>
      </c>
      <c r="B15" s="327"/>
      <c r="C15" s="327"/>
      <c r="D15" s="327"/>
      <c r="E15" s="327"/>
      <c r="F15" s="327"/>
      <c r="G15" s="327"/>
      <c r="H15" s="327"/>
      <c r="I15" s="327"/>
      <c r="J15" s="327"/>
      <c r="K15" s="327"/>
      <c r="L15" s="327"/>
      <c r="M15" s="327"/>
      <c r="N15" s="327"/>
      <c r="O15" s="327"/>
      <c r="P15" s="327"/>
      <c r="Q15" s="327"/>
      <c r="R15" s="327"/>
      <c r="S15" s="327"/>
      <c r="T15" s="327"/>
      <c r="U15" s="327"/>
      <c r="V15" s="327"/>
      <c r="W15" s="327"/>
      <c r="X15" s="327"/>
      <c r="Y15" s="327"/>
      <c r="Z15" s="327"/>
      <c r="AA15" s="327"/>
      <c r="AB15" s="327"/>
      <c r="AC15" s="327"/>
    </row>
    <row r="16" spans="1:29" x14ac:dyDescent="0.25">
      <c r="A16" s="391"/>
      <c r="B16" s="391"/>
      <c r="C16" s="391"/>
      <c r="D16" s="391"/>
      <c r="E16" s="391"/>
      <c r="F16" s="391"/>
      <c r="G16" s="391"/>
      <c r="H16" s="391"/>
      <c r="I16" s="391"/>
      <c r="J16" s="391"/>
      <c r="K16" s="391"/>
      <c r="L16" s="391"/>
      <c r="M16" s="391"/>
      <c r="N16" s="391"/>
      <c r="O16" s="391"/>
      <c r="P16" s="391"/>
      <c r="Q16" s="391"/>
      <c r="R16" s="391"/>
      <c r="S16" s="391"/>
      <c r="T16" s="391"/>
      <c r="U16" s="391"/>
      <c r="V16" s="391"/>
      <c r="W16" s="391"/>
      <c r="X16" s="391"/>
      <c r="Y16" s="391"/>
      <c r="Z16" s="391"/>
      <c r="AA16" s="391"/>
      <c r="AB16" s="391"/>
      <c r="AC16" s="391"/>
    </row>
    <row r="18" spans="1:36" x14ac:dyDescent="0.25">
      <c r="A18" s="393" t="s">
        <v>423</v>
      </c>
      <c r="B18" s="393"/>
      <c r="C18" s="393"/>
      <c r="D18" s="393"/>
      <c r="E18" s="393"/>
      <c r="F18" s="393"/>
      <c r="G18" s="393"/>
      <c r="H18" s="393"/>
      <c r="I18" s="393"/>
      <c r="J18" s="393"/>
      <c r="K18" s="393"/>
      <c r="L18" s="393"/>
      <c r="M18" s="393"/>
      <c r="N18" s="393"/>
      <c r="O18" s="393"/>
      <c r="P18" s="393"/>
      <c r="Q18" s="393"/>
      <c r="R18" s="393"/>
      <c r="S18" s="393"/>
      <c r="T18" s="393"/>
      <c r="U18" s="393"/>
      <c r="V18" s="393"/>
      <c r="W18" s="393"/>
      <c r="X18" s="393"/>
      <c r="Y18" s="393"/>
      <c r="Z18" s="393"/>
      <c r="AA18" s="393"/>
      <c r="AB18" s="393"/>
      <c r="AC18" s="393"/>
    </row>
    <row r="20" spans="1:36" ht="33" customHeight="1" x14ac:dyDescent="0.25">
      <c r="A20" s="378" t="s">
        <v>183</v>
      </c>
      <c r="B20" s="378" t="s">
        <v>182</v>
      </c>
      <c r="C20" s="406" t="s">
        <v>181</v>
      </c>
      <c r="D20" s="406"/>
      <c r="E20" s="401" t="s">
        <v>180</v>
      </c>
      <c r="F20" s="402"/>
      <c r="G20" s="378" t="s">
        <v>611</v>
      </c>
      <c r="H20" s="407">
        <v>2025</v>
      </c>
      <c r="I20" s="408"/>
      <c r="J20" s="408"/>
      <c r="K20" s="408"/>
      <c r="L20" s="407">
        <v>2026</v>
      </c>
      <c r="M20" s="408"/>
      <c r="N20" s="408"/>
      <c r="O20" s="408"/>
      <c r="P20" s="407">
        <v>2027</v>
      </c>
      <c r="Q20" s="408"/>
      <c r="R20" s="408"/>
      <c r="S20" s="408"/>
      <c r="T20" s="407">
        <v>2028</v>
      </c>
      <c r="U20" s="408"/>
      <c r="V20" s="408"/>
      <c r="W20" s="408"/>
      <c r="X20" s="407">
        <v>2029</v>
      </c>
      <c r="Y20" s="408"/>
      <c r="Z20" s="408"/>
      <c r="AA20" s="408"/>
      <c r="AB20" s="405" t="s">
        <v>179</v>
      </c>
      <c r="AC20" s="405"/>
      <c r="AD20" s="58"/>
      <c r="AE20" s="58"/>
      <c r="AF20" s="58"/>
    </row>
    <row r="21" spans="1:36" ht="99.75" customHeight="1" x14ac:dyDescent="0.25">
      <c r="A21" s="379"/>
      <c r="B21" s="379"/>
      <c r="C21" s="406"/>
      <c r="D21" s="406"/>
      <c r="E21" s="403"/>
      <c r="F21" s="404"/>
      <c r="G21" s="379"/>
      <c r="H21" s="406" t="s">
        <v>1</v>
      </c>
      <c r="I21" s="406"/>
      <c r="J21" s="406" t="s">
        <v>178</v>
      </c>
      <c r="K21" s="406"/>
      <c r="L21" s="406" t="s">
        <v>1</v>
      </c>
      <c r="M21" s="406"/>
      <c r="N21" s="406" t="s">
        <v>178</v>
      </c>
      <c r="O21" s="406"/>
      <c r="P21" s="406" t="s">
        <v>1</v>
      </c>
      <c r="Q21" s="406"/>
      <c r="R21" s="406" t="s">
        <v>178</v>
      </c>
      <c r="S21" s="406"/>
      <c r="T21" s="406" t="s">
        <v>1</v>
      </c>
      <c r="U21" s="406"/>
      <c r="V21" s="406" t="s">
        <v>178</v>
      </c>
      <c r="W21" s="406"/>
      <c r="X21" s="406" t="s">
        <v>1</v>
      </c>
      <c r="Y21" s="406"/>
      <c r="Z21" s="406" t="s">
        <v>178</v>
      </c>
      <c r="AA21" s="406"/>
      <c r="AB21" s="405"/>
      <c r="AC21" s="405"/>
    </row>
    <row r="22" spans="1:36" ht="89.25" customHeight="1" x14ac:dyDescent="0.25">
      <c r="A22" s="380"/>
      <c r="B22" s="380"/>
      <c r="C22" s="149" t="s">
        <v>1</v>
      </c>
      <c r="D22" s="149" t="s">
        <v>178</v>
      </c>
      <c r="E22" s="314" t="s">
        <v>610</v>
      </c>
      <c r="F22" s="149" t="s">
        <v>610</v>
      </c>
      <c r="G22" s="380"/>
      <c r="H22" s="180" t="s">
        <v>404</v>
      </c>
      <c r="I22" s="180" t="s">
        <v>405</v>
      </c>
      <c r="J22" s="180" t="s">
        <v>404</v>
      </c>
      <c r="K22" s="180" t="s">
        <v>405</v>
      </c>
      <c r="L22" s="180" t="s">
        <v>404</v>
      </c>
      <c r="M22" s="180" t="s">
        <v>405</v>
      </c>
      <c r="N22" s="180" t="s">
        <v>404</v>
      </c>
      <c r="O22" s="180" t="s">
        <v>405</v>
      </c>
      <c r="P22" s="180" t="s">
        <v>404</v>
      </c>
      <c r="Q22" s="180" t="s">
        <v>405</v>
      </c>
      <c r="R22" s="180" t="s">
        <v>404</v>
      </c>
      <c r="S22" s="180" t="s">
        <v>405</v>
      </c>
      <c r="T22" s="180" t="s">
        <v>404</v>
      </c>
      <c r="U22" s="180" t="s">
        <v>405</v>
      </c>
      <c r="V22" s="180" t="s">
        <v>404</v>
      </c>
      <c r="W22" s="180" t="s">
        <v>405</v>
      </c>
      <c r="X22" s="180" t="s">
        <v>404</v>
      </c>
      <c r="Y22" s="180" t="s">
        <v>405</v>
      </c>
      <c r="Z22" s="180" t="s">
        <v>404</v>
      </c>
      <c r="AA22" s="180" t="s">
        <v>405</v>
      </c>
      <c r="AB22" s="149" t="s">
        <v>1</v>
      </c>
      <c r="AC22" s="149" t="s">
        <v>567</v>
      </c>
    </row>
    <row r="23" spans="1:36" ht="19.5" customHeight="1" x14ac:dyDescent="0.25">
      <c r="A23" s="309">
        <v>1</v>
      </c>
      <c r="B23" s="309">
        <v>2</v>
      </c>
      <c r="C23" s="309">
        <v>3</v>
      </c>
      <c r="D23" s="309">
        <v>4</v>
      </c>
      <c r="E23" s="315">
        <v>5</v>
      </c>
      <c r="F23" s="309">
        <f>E23+1</f>
        <v>6</v>
      </c>
      <c r="G23" s="309">
        <f t="shared" ref="G23:AC23" si="0">F23+1</f>
        <v>7</v>
      </c>
      <c r="H23" s="309">
        <f t="shared" si="0"/>
        <v>8</v>
      </c>
      <c r="I23" s="309">
        <f t="shared" si="0"/>
        <v>9</v>
      </c>
      <c r="J23" s="309">
        <f t="shared" si="0"/>
        <v>10</v>
      </c>
      <c r="K23" s="309">
        <f t="shared" si="0"/>
        <v>11</v>
      </c>
      <c r="L23" s="309">
        <f t="shared" si="0"/>
        <v>12</v>
      </c>
      <c r="M23" s="309">
        <f t="shared" si="0"/>
        <v>13</v>
      </c>
      <c r="N23" s="309">
        <f t="shared" si="0"/>
        <v>14</v>
      </c>
      <c r="O23" s="309">
        <f t="shared" si="0"/>
        <v>15</v>
      </c>
      <c r="P23" s="309">
        <f t="shared" si="0"/>
        <v>16</v>
      </c>
      <c r="Q23" s="309">
        <f t="shared" si="0"/>
        <v>17</v>
      </c>
      <c r="R23" s="309">
        <f t="shared" si="0"/>
        <v>18</v>
      </c>
      <c r="S23" s="309">
        <f t="shared" si="0"/>
        <v>19</v>
      </c>
      <c r="T23" s="309">
        <f t="shared" si="0"/>
        <v>20</v>
      </c>
      <c r="U23" s="309">
        <f t="shared" si="0"/>
        <v>21</v>
      </c>
      <c r="V23" s="309">
        <f t="shared" si="0"/>
        <v>22</v>
      </c>
      <c r="W23" s="309">
        <f t="shared" si="0"/>
        <v>23</v>
      </c>
      <c r="X23" s="309">
        <f t="shared" si="0"/>
        <v>24</v>
      </c>
      <c r="Y23" s="309">
        <f t="shared" si="0"/>
        <v>25</v>
      </c>
      <c r="Z23" s="309">
        <f t="shared" si="0"/>
        <v>26</v>
      </c>
      <c r="AA23" s="309">
        <f t="shared" si="0"/>
        <v>27</v>
      </c>
      <c r="AB23" s="309">
        <f t="shared" si="0"/>
        <v>28</v>
      </c>
      <c r="AC23" s="309">
        <f t="shared" si="0"/>
        <v>29</v>
      </c>
    </row>
    <row r="24" spans="1:36" ht="47.25" customHeight="1" x14ac:dyDescent="0.25">
      <c r="A24" s="181">
        <v>1</v>
      </c>
      <c r="B24" s="182" t="s">
        <v>177</v>
      </c>
      <c r="C24" s="183">
        <f>C30*1.2</f>
        <v>1.048937175372</v>
      </c>
      <c r="D24" s="186" t="s">
        <v>556</v>
      </c>
      <c r="E24" s="316">
        <v>1.048937175372</v>
      </c>
      <c r="F24" s="186">
        <f>C24</f>
        <v>1.048937175372</v>
      </c>
      <c r="G24" s="183">
        <f>'6.2. Паспорт фин осв ввод утв'!P24</f>
        <v>0</v>
      </c>
      <c r="H24" s="186">
        <f>C24</f>
        <v>1.048937175372</v>
      </c>
      <c r="I24" s="186">
        <v>4</v>
      </c>
      <c r="J24" s="186" t="s">
        <v>556</v>
      </c>
      <c r="K24" s="186" t="s">
        <v>556</v>
      </c>
      <c r="L24" s="183">
        <v>0</v>
      </c>
      <c r="M24" s="183">
        <f t="shared" ref="M24:Y24" si="1">SUM(M25:M29)</f>
        <v>0</v>
      </c>
      <c r="N24" s="186" t="s">
        <v>556</v>
      </c>
      <c r="O24" s="186" t="s">
        <v>556</v>
      </c>
      <c r="P24" s="183">
        <f t="shared" si="1"/>
        <v>0</v>
      </c>
      <c r="Q24" s="183">
        <f t="shared" si="1"/>
        <v>0</v>
      </c>
      <c r="R24" s="186" t="s">
        <v>556</v>
      </c>
      <c r="S24" s="186" t="s">
        <v>556</v>
      </c>
      <c r="T24" s="183">
        <v>0</v>
      </c>
      <c r="U24" s="183">
        <f t="shared" si="1"/>
        <v>0</v>
      </c>
      <c r="V24" s="186" t="s">
        <v>556</v>
      </c>
      <c r="W24" s="186" t="s">
        <v>556</v>
      </c>
      <c r="X24" s="183">
        <v>0</v>
      </c>
      <c r="Y24" s="183">
        <f t="shared" si="1"/>
        <v>0</v>
      </c>
      <c r="Z24" s="186" t="s">
        <v>556</v>
      </c>
      <c r="AA24" s="186" t="s">
        <v>556</v>
      </c>
      <c r="AB24" s="183">
        <f t="shared" ref="AB24:AB64" si="2">G24+H24+L24+P24+T24+X24</f>
        <v>1.048937175372</v>
      </c>
      <c r="AC24" s="190">
        <f>SUM(Z24,V24,R24,N24,J24)</f>
        <v>0</v>
      </c>
    </row>
    <row r="25" spans="1:36" ht="24" customHeight="1" x14ac:dyDescent="0.25">
      <c r="A25" s="184" t="s">
        <v>176</v>
      </c>
      <c r="B25" s="185" t="s">
        <v>175</v>
      </c>
      <c r="C25" s="183">
        <f>'6.2. Паспорт фин осв ввод утв'!C25</f>
        <v>0</v>
      </c>
      <c r="D25" s="186" t="s">
        <v>556</v>
      </c>
      <c r="E25" s="316">
        <v>0</v>
      </c>
      <c r="F25" s="186">
        <f t="shared" ref="F25:F64" si="3">C25</f>
        <v>0</v>
      </c>
      <c r="G25" s="186">
        <f>'6.2. Паспорт фин осв ввод утв'!P25</f>
        <v>0</v>
      </c>
      <c r="H25" s="186">
        <f t="shared" ref="H25:H64" si="4">C25</f>
        <v>0</v>
      </c>
      <c r="I25" s="186">
        <v>0</v>
      </c>
      <c r="J25" s="186" t="s">
        <v>556</v>
      </c>
      <c r="K25" s="186" t="s">
        <v>556</v>
      </c>
      <c r="L25" s="183">
        <f>C25</f>
        <v>0</v>
      </c>
      <c r="M25" s="186">
        <v>0</v>
      </c>
      <c r="N25" s="186" t="s">
        <v>556</v>
      </c>
      <c r="O25" s="186" t="s">
        <v>556</v>
      </c>
      <c r="P25" s="186">
        <v>0</v>
      </c>
      <c r="Q25" s="186">
        <v>0</v>
      </c>
      <c r="R25" s="186" t="s">
        <v>556</v>
      </c>
      <c r="S25" s="186" t="s">
        <v>556</v>
      </c>
      <c r="T25" s="183">
        <v>0</v>
      </c>
      <c r="U25" s="186">
        <v>0</v>
      </c>
      <c r="V25" s="186" t="s">
        <v>556</v>
      </c>
      <c r="W25" s="186" t="s">
        <v>556</v>
      </c>
      <c r="X25" s="183">
        <v>0</v>
      </c>
      <c r="Y25" s="186">
        <v>0</v>
      </c>
      <c r="Z25" s="186" t="s">
        <v>556</v>
      </c>
      <c r="AA25" s="186" t="s">
        <v>556</v>
      </c>
      <c r="AB25" s="183">
        <f t="shared" si="2"/>
        <v>0</v>
      </c>
      <c r="AC25" s="190">
        <f t="shared" ref="AC25:AC64" si="5">SUM(Z25,V25,R25,N25,J25)</f>
        <v>0</v>
      </c>
    </row>
    <row r="26" spans="1:36" x14ac:dyDescent="0.25">
      <c r="A26" s="184" t="s">
        <v>174</v>
      </c>
      <c r="B26" s="185" t="s">
        <v>173</v>
      </c>
      <c r="C26" s="183">
        <f>'6.2. Паспорт фин осв ввод утв'!C26</f>
        <v>0</v>
      </c>
      <c r="D26" s="186" t="s">
        <v>556</v>
      </c>
      <c r="E26" s="316">
        <v>0</v>
      </c>
      <c r="F26" s="186">
        <f t="shared" si="3"/>
        <v>0</v>
      </c>
      <c r="G26" s="186">
        <f>'6.2. Паспорт фин осв ввод утв'!P26</f>
        <v>0</v>
      </c>
      <c r="H26" s="186">
        <f t="shared" si="4"/>
        <v>0</v>
      </c>
      <c r="I26" s="186">
        <v>0</v>
      </c>
      <c r="J26" s="186" t="s">
        <v>556</v>
      </c>
      <c r="K26" s="186" t="s">
        <v>556</v>
      </c>
      <c r="L26" s="183">
        <f>C26</f>
        <v>0</v>
      </c>
      <c r="M26" s="186">
        <v>0</v>
      </c>
      <c r="N26" s="186" t="s">
        <v>556</v>
      </c>
      <c r="O26" s="186" t="s">
        <v>556</v>
      </c>
      <c r="P26" s="186">
        <v>0</v>
      </c>
      <c r="Q26" s="186">
        <v>0</v>
      </c>
      <c r="R26" s="186" t="s">
        <v>556</v>
      </c>
      <c r="S26" s="186" t="s">
        <v>556</v>
      </c>
      <c r="T26" s="183">
        <v>0</v>
      </c>
      <c r="U26" s="186">
        <v>0</v>
      </c>
      <c r="V26" s="186" t="s">
        <v>556</v>
      </c>
      <c r="W26" s="186" t="s">
        <v>556</v>
      </c>
      <c r="X26" s="183">
        <v>0</v>
      </c>
      <c r="Y26" s="186">
        <v>0</v>
      </c>
      <c r="Z26" s="186" t="s">
        <v>556</v>
      </c>
      <c r="AA26" s="186" t="s">
        <v>556</v>
      </c>
      <c r="AB26" s="183">
        <f t="shared" si="2"/>
        <v>0</v>
      </c>
      <c r="AC26" s="190">
        <f t="shared" si="5"/>
        <v>0</v>
      </c>
    </row>
    <row r="27" spans="1:36" ht="31.5" x14ac:dyDescent="0.25">
      <c r="A27" s="184" t="s">
        <v>172</v>
      </c>
      <c r="B27" s="185" t="s">
        <v>360</v>
      </c>
      <c r="C27" s="183">
        <f>C24</f>
        <v>1.048937175372</v>
      </c>
      <c r="D27" s="186" t="s">
        <v>556</v>
      </c>
      <c r="E27" s="316">
        <v>1.048937175372</v>
      </c>
      <c r="F27" s="186">
        <f t="shared" si="3"/>
        <v>1.048937175372</v>
      </c>
      <c r="G27" s="186">
        <f>'6.2. Паспорт фин осв ввод утв'!P27</f>
        <v>0</v>
      </c>
      <c r="H27" s="186">
        <f t="shared" si="4"/>
        <v>1.048937175372</v>
      </c>
      <c r="I27" s="186">
        <v>4</v>
      </c>
      <c r="J27" s="186" t="s">
        <v>556</v>
      </c>
      <c r="K27" s="186" t="s">
        <v>556</v>
      </c>
      <c r="L27" s="183">
        <v>0</v>
      </c>
      <c r="M27" s="186">
        <v>0</v>
      </c>
      <c r="N27" s="186" t="s">
        <v>556</v>
      </c>
      <c r="O27" s="186" t="s">
        <v>556</v>
      </c>
      <c r="P27" s="186">
        <v>0</v>
      </c>
      <c r="Q27" s="186">
        <v>0</v>
      </c>
      <c r="R27" s="186" t="s">
        <v>556</v>
      </c>
      <c r="S27" s="186" t="s">
        <v>556</v>
      </c>
      <c r="T27" s="183">
        <v>0</v>
      </c>
      <c r="U27" s="186">
        <v>0</v>
      </c>
      <c r="V27" s="186" t="s">
        <v>556</v>
      </c>
      <c r="W27" s="186" t="s">
        <v>556</v>
      </c>
      <c r="X27" s="183">
        <v>0</v>
      </c>
      <c r="Y27" s="186">
        <v>0</v>
      </c>
      <c r="Z27" s="186" t="s">
        <v>556</v>
      </c>
      <c r="AA27" s="186" t="s">
        <v>556</v>
      </c>
      <c r="AB27" s="183">
        <f t="shared" si="2"/>
        <v>1.048937175372</v>
      </c>
      <c r="AC27" s="190">
        <f t="shared" si="5"/>
        <v>0</v>
      </c>
    </row>
    <row r="28" spans="1:36" x14ac:dyDescent="0.25">
      <c r="A28" s="184" t="s">
        <v>171</v>
      </c>
      <c r="B28" s="185" t="s">
        <v>568</v>
      </c>
      <c r="C28" s="183">
        <f>'6.2. Паспорт фин осв ввод утв'!C28</f>
        <v>0</v>
      </c>
      <c r="D28" s="186" t="s">
        <v>556</v>
      </c>
      <c r="E28" s="316">
        <v>0</v>
      </c>
      <c r="F28" s="186">
        <f t="shared" si="3"/>
        <v>0</v>
      </c>
      <c r="G28" s="186">
        <f>'6.2. Паспорт фин осв ввод утв'!P28</f>
        <v>0</v>
      </c>
      <c r="H28" s="186">
        <f t="shared" si="4"/>
        <v>0</v>
      </c>
      <c r="I28" s="186">
        <v>0</v>
      </c>
      <c r="J28" s="186" t="s">
        <v>556</v>
      </c>
      <c r="K28" s="186" t="s">
        <v>556</v>
      </c>
      <c r="L28" s="183">
        <f>C28</f>
        <v>0</v>
      </c>
      <c r="M28" s="186">
        <v>0</v>
      </c>
      <c r="N28" s="186" t="s">
        <v>556</v>
      </c>
      <c r="O28" s="186" t="s">
        <v>556</v>
      </c>
      <c r="P28" s="186">
        <v>0</v>
      </c>
      <c r="Q28" s="186">
        <v>0</v>
      </c>
      <c r="R28" s="186" t="s">
        <v>556</v>
      </c>
      <c r="S28" s="186" t="s">
        <v>556</v>
      </c>
      <c r="T28" s="183">
        <v>0</v>
      </c>
      <c r="U28" s="186">
        <v>0</v>
      </c>
      <c r="V28" s="186" t="s">
        <v>556</v>
      </c>
      <c r="W28" s="186" t="s">
        <v>556</v>
      </c>
      <c r="X28" s="183">
        <v>0</v>
      </c>
      <c r="Y28" s="186">
        <v>0</v>
      </c>
      <c r="Z28" s="186" t="s">
        <v>556</v>
      </c>
      <c r="AA28" s="186" t="s">
        <v>556</v>
      </c>
      <c r="AB28" s="183">
        <f t="shared" si="2"/>
        <v>0</v>
      </c>
      <c r="AC28" s="190">
        <f t="shared" si="5"/>
        <v>0</v>
      </c>
    </row>
    <row r="29" spans="1:36" x14ac:dyDescent="0.25">
      <c r="A29" s="184" t="s">
        <v>169</v>
      </c>
      <c r="B29" s="56" t="s">
        <v>168</v>
      </c>
      <c r="C29" s="183">
        <f>'6.2. Паспорт фин осв ввод утв'!C29</f>
        <v>0</v>
      </c>
      <c r="D29" s="186" t="s">
        <v>556</v>
      </c>
      <c r="E29" s="316">
        <v>0</v>
      </c>
      <c r="F29" s="186">
        <f t="shared" si="3"/>
        <v>0</v>
      </c>
      <c r="G29" s="186">
        <f>'6.2. Паспорт фин осв ввод утв'!P29</f>
        <v>0</v>
      </c>
      <c r="H29" s="186">
        <f t="shared" si="4"/>
        <v>0</v>
      </c>
      <c r="I29" s="186">
        <v>0</v>
      </c>
      <c r="J29" s="186" t="s">
        <v>556</v>
      </c>
      <c r="K29" s="186" t="s">
        <v>556</v>
      </c>
      <c r="L29" s="183">
        <f>C29</f>
        <v>0</v>
      </c>
      <c r="M29" s="186">
        <v>0</v>
      </c>
      <c r="N29" s="186" t="s">
        <v>556</v>
      </c>
      <c r="O29" s="186" t="s">
        <v>556</v>
      </c>
      <c r="P29" s="186">
        <v>0</v>
      </c>
      <c r="Q29" s="186">
        <v>0</v>
      </c>
      <c r="R29" s="186" t="s">
        <v>556</v>
      </c>
      <c r="S29" s="186" t="s">
        <v>556</v>
      </c>
      <c r="T29" s="183">
        <v>0</v>
      </c>
      <c r="U29" s="186">
        <v>0</v>
      </c>
      <c r="V29" s="186" t="s">
        <v>556</v>
      </c>
      <c r="W29" s="186" t="s">
        <v>556</v>
      </c>
      <c r="X29" s="183">
        <v>0</v>
      </c>
      <c r="Y29" s="186">
        <v>0</v>
      </c>
      <c r="Z29" s="186" t="s">
        <v>556</v>
      </c>
      <c r="AA29" s="186" t="s">
        <v>556</v>
      </c>
      <c r="AB29" s="183">
        <f t="shared" si="2"/>
        <v>0</v>
      </c>
      <c r="AC29" s="190">
        <f t="shared" si="5"/>
        <v>0</v>
      </c>
    </row>
    <row r="30" spans="1:36" s="306" customFormat="1" ht="47.25" x14ac:dyDescent="0.25">
      <c r="A30" s="181" t="s">
        <v>60</v>
      </c>
      <c r="B30" s="182" t="s">
        <v>167</v>
      </c>
      <c r="C30" s="183">
        <f>SUM(C31:C34)</f>
        <v>0.87411431281000007</v>
      </c>
      <c r="D30" s="186" t="s">
        <v>556</v>
      </c>
      <c r="E30" s="316">
        <v>0.87411431281000007</v>
      </c>
      <c r="F30" s="186">
        <f t="shared" si="3"/>
        <v>0.87411431281000007</v>
      </c>
      <c r="G30" s="183">
        <f>'6.2. Паспорт фин осв ввод утв'!P30</f>
        <v>0</v>
      </c>
      <c r="H30" s="186">
        <f t="shared" si="4"/>
        <v>0.87411431281000007</v>
      </c>
      <c r="I30" s="186">
        <v>4</v>
      </c>
      <c r="J30" s="186" t="s">
        <v>556</v>
      </c>
      <c r="K30" s="186" t="s">
        <v>556</v>
      </c>
      <c r="L30" s="183">
        <v>0</v>
      </c>
      <c r="M30" s="183">
        <v>0</v>
      </c>
      <c r="N30" s="186" t="s">
        <v>556</v>
      </c>
      <c r="O30" s="186" t="s">
        <v>556</v>
      </c>
      <c r="P30" s="183">
        <v>0</v>
      </c>
      <c r="Q30" s="183">
        <v>0</v>
      </c>
      <c r="R30" s="186" t="s">
        <v>556</v>
      </c>
      <c r="S30" s="186" t="s">
        <v>556</v>
      </c>
      <c r="T30" s="183">
        <v>0</v>
      </c>
      <c r="U30" s="183">
        <v>0</v>
      </c>
      <c r="V30" s="186" t="s">
        <v>556</v>
      </c>
      <c r="W30" s="186" t="s">
        <v>556</v>
      </c>
      <c r="X30" s="183">
        <v>0</v>
      </c>
      <c r="Y30" s="183">
        <v>0</v>
      </c>
      <c r="Z30" s="186" t="s">
        <v>556</v>
      </c>
      <c r="AA30" s="186" t="s">
        <v>556</v>
      </c>
      <c r="AB30" s="183">
        <f t="shared" si="2"/>
        <v>0.87411431281000007</v>
      </c>
      <c r="AC30" s="190">
        <f t="shared" si="5"/>
        <v>0</v>
      </c>
      <c r="AE30" s="313"/>
      <c r="AF30" s="313"/>
      <c r="AG30" s="313"/>
      <c r="AH30" s="313"/>
      <c r="AI30" s="313"/>
      <c r="AJ30" s="313"/>
    </row>
    <row r="31" spans="1:36" x14ac:dyDescent="0.25">
      <c r="A31" s="181" t="s">
        <v>166</v>
      </c>
      <c r="B31" s="185" t="s">
        <v>165</v>
      </c>
      <c r="C31" s="183">
        <v>5.6266263640000001E-2</v>
      </c>
      <c r="D31" s="186" t="s">
        <v>556</v>
      </c>
      <c r="E31" s="316">
        <v>5.6266263640000001E-2</v>
      </c>
      <c r="F31" s="186">
        <f t="shared" si="3"/>
        <v>5.6266263640000001E-2</v>
      </c>
      <c r="G31" s="186">
        <f>'6.2. Паспорт фин осв ввод утв'!P31</f>
        <v>0</v>
      </c>
      <c r="H31" s="186">
        <f t="shared" si="4"/>
        <v>5.6266263640000001E-2</v>
      </c>
      <c r="I31" s="186">
        <v>1</v>
      </c>
      <c r="J31" s="186" t="s">
        <v>556</v>
      </c>
      <c r="K31" s="186" t="s">
        <v>556</v>
      </c>
      <c r="L31" s="183">
        <v>0</v>
      </c>
      <c r="M31" s="186">
        <v>0</v>
      </c>
      <c r="N31" s="186" t="s">
        <v>556</v>
      </c>
      <c r="O31" s="186" t="s">
        <v>556</v>
      </c>
      <c r="P31" s="186">
        <v>0</v>
      </c>
      <c r="Q31" s="186">
        <v>0</v>
      </c>
      <c r="R31" s="186" t="s">
        <v>556</v>
      </c>
      <c r="S31" s="186" t="s">
        <v>556</v>
      </c>
      <c r="T31" s="183">
        <v>0</v>
      </c>
      <c r="U31" s="186">
        <v>0</v>
      </c>
      <c r="V31" s="186" t="s">
        <v>556</v>
      </c>
      <c r="W31" s="186" t="s">
        <v>556</v>
      </c>
      <c r="X31" s="183">
        <v>0</v>
      </c>
      <c r="Y31" s="186">
        <v>0</v>
      </c>
      <c r="Z31" s="186" t="s">
        <v>556</v>
      </c>
      <c r="AA31" s="186" t="s">
        <v>556</v>
      </c>
      <c r="AB31" s="183">
        <f t="shared" si="2"/>
        <v>5.6266263640000001E-2</v>
      </c>
      <c r="AC31" s="190">
        <f t="shared" si="5"/>
        <v>0</v>
      </c>
    </row>
    <row r="32" spans="1:36" ht="31.5" x14ac:dyDescent="0.25">
      <c r="A32" s="181" t="s">
        <v>164</v>
      </c>
      <c r="B32" s="185" t="s">
        <v>163</v>
      </c>
      <c r="C32" s="183">
        <v>0.73014546999000007</v>
      </c>
      <c r="D32" s="186" t="s">
        <v>556</v>
      </c>
      <c r="E32" s="316">
        <v>0.73014546999000007</v>
      </c>
      <c r="F32" s="186">
        <f t="shared" si="3"/>
        <v>0.73014546999000007</v>
      </c>
      <c r="G32" s="186">
        <f>'6.2. Паспорт фин осв ввод утв'!P32</f>
        <v>0</v>
      </c>
      <c r="H32" s="186">
        <f t="shared" si="4"/>
        <v>0.73014546999000007</v>
      </c>
      <c r="I32" s="186">
        <v>3</v>
      </c>
      <c r="J32" s="186" t="s">
        <v>556</v>
      </c>
      <c r="K32" s="186" t="s">
        <v>556</v>
      </c>
      <c r="L32" s="183">
        <v>0</v>
      </c>
      <c r="M32" s="186">
        <v>0</v>
      </c>
      <c r="N32" s="186" t="s">
        <v>556</v>
      </c>
      <c r="O32" s="186" t="s">
        <v>556</v>
      </c>
      <c r="P32" s="186">
        <v>0</v>
      </c>
      <c r="Q32" s="186">
        <v>0</v>
      </c>
      <c r="R32" s="186" t="s">
        <v>556</v>
      </c>
      <c r="S32" s="186" t="s">
        <v>556</v>
      </c>
      <c r="T32" s="183">
        <v>0</v>
      </c>
      <c r="U32" s="186">
        <v>0</v>
      </c>
      <c r="V32" s="186" t="s">
        <v>556</v>
      </c>
      <c r="W32" s="186" t="s">
        <v>556</v>
      </c>
      <c r="X32" s="183">
        <v>0</v>
      </c>
      <c r="Y32" s="186">
        <v>0</v>
      </c>
      <c r="Z32" s="186" t="s">
        <v>556</v>
      </c>
      <c r="AA32" s="186" t="s">
        <v>556</v>
      </c>
      <c r="AB32" s="183">
        <f t="shared" si="2"/>
        <v>0.73014546999000007</v>
      </c>
      <c r="AC32" s="190">
        <f t="shared" si="5"/>
        <v>0</v>
      </c>
    </row>
    <row r="33" spans="1:29" x14ac:dyDescent="0.25">
      <c r="A33" s="181" t="s">
        <v>162</v>
      </c>
      <c r="B33" s="185" t="s">
        <v>161</v>
      </c>
      <c r="C33" s="183">
        <v>0</v>
      </c>
      <c r="D33" s="186" t="s">
        <v>556</v>
      </c>
      <c r="E33" s="316">
        <v>0</v>
      </c>
      <c r="F33" s="186">
        <f t="shared" si="3"/>
        <v>0</v>
      </c>
      <c r="G33" s="186">
        <f>'6.2. Паспорт фин осв ввод утв'!P33</f>
        <v>0</v>
      </c>
      <c r="H33" s="186">
        <f t="shared" si="4"/>
        <v>0</v>
      </c>
      <c r="I33" s="186">
        <v>3</v>
      </c>
      <c r="J33" s="186" t="s">
        <v>556</v>
      </c>
      <c r="K33" s="186" t="s">
        <v>556</v>
      </c>
      <c r="L33" s="183">
        <f>C33</f>
        <v>0</v>
      </c>
      <c r="M33" s="186">
        <v>0</v>
      </c>
      <c r="N33" s="186" t="s">
        <v>556</v>
      </c>
      <c r="O33" s="186" t="s">
        <v>556</v>
      </c>
      <c r="P33" s="186">
        <v>0</v>
      </c>
      <c r="Q33" s="186">
        <v>0</v>
      </c>
      <c r="R33" s="186" t="s">
        <v>556</v>
      </c>
      <c r="S33" s="186" t="s">
        <v>556</v>
      </c>
      <c r="T33" s="183">
        <v>0</v>
      </c>
      <c r="U33" s="186">
        <v>0</v>
      </c>
      <c r="V33" s="186" t="s">
        <v>556</v>
      </c>
      <c r="W33" s="186" t="s">
        <v>556</v>
      </c>
      <c r="X33" s="183">
        <v>0</v>
      </c>
      <c r="Y33" s="186">
        <v>0</v>
      </c>
      <c r="Z33" s="186" t="s">
        <v>556</v>
      </c>
      <c r="AA33" s="186" t="s">
        <v>556</v>
      </c>
      <c r="AB33" s="183">
        <f t="shared" si="2"/>
        <v>0</v>
      </c>
      <c r="AC33" s="190">
        <f t="shared" si="5"/>
        <v>0</v>
      </c>
    </row>
    <row r="34" spans="1:29" x14ac:dyDescent="0.25">
      <c r="A34" s="181" t="s">
        <v>160</v>
      </c>
      <c r="B34" s="185" t="s">
        <v>159</v>
      </c>
      <c r="C34" s="183">
        <v>8.7702579180000004E-2</v>
      </c>
      <c r="D34" s="186" t="s">
        <v>556</v>
      </c>
      <c r="E34" s="316">
        <v>8.7702579180000004E-2</v>
      </c>
      <c r="F34" s="186">
        <f t="shared" si="3"/>
        <v>8.7702579180000004E-2</v>
      </c>
      <c r="G34" s="186">
        <f>'6.2. Паспорт фин осв ввод утв'!P34</f>
        <v>0</v>
      </c>
      <c r="H34" s="186">
        <f t="shared" si="4"/>
        <v>8.7702579180000004E-2</v>
      </c>
      <c r="I34" s="186">
        <v>4</v>
      </c>
      <c r="J34" s="186" t="s">
        <v>556</v>
      </c>
      <c r="K34" s="186" t="s">
        <v>556</v>
      </c>
      <c r="L34" s="183">
        <v>0</v>
      </c>
      <c r="M34" s="186">
        <v>0</v>
      </c>
      <c r="N34" s="186" t="s">
        <v>556</v>
      </c>
      <c r="O34" s="186" t="s">
        <v>556</v>
      </c>
      <c r="P34" s="186">
        <v>0</v>
      </c>
      <c r="Q34" s="186">
        <v>0</v>
      </c>
      <c r="R34" s="186" t="s">
        <v>556</v>
      </c>
      <c r="S34" s="186" t="s">
        <v>556</v>
      </c>
      <c r="T34" s="183">
        <v>0</v>
      </c>
      <c r="U34" s="186">
        <v>0</v>
      </c>
      <c r="V34" s="186" t="s">
        <v>556</v>
      </c>
      <c r="W34" s="186" t="s">
        <v>556</v>
      </c>
      <c r="X34" s="183">
        <v>0</v>
      </c>
      <c r="Y34" s="186">
        <v>0</v>
      </c>
      <c r="Z34" s="186" t="s">
        <v>556</v>
      </c>
      <c r="AA34" s="186" t="s">
        <v>556</v>
      </c>
      <c r="AB34" s="183">
        <f t="shared" si="2"/>
        <v>8.7702579180000004E-2</v>
      </c>
      <c r="AC34" s="190">
        <f t="shared" si="5"/>
        <v>0</v>
      </c>
    </row>
    <row r="35" spans="1:29" s="306" customFormat="1" ht="31.5" x14ac:dyDescent="0.25">
      <c r="A35" s="181" t="s">
        <v>59</v>
      </c>
      <c r="B35" s="182" t="s">
        <v>158</v>
      </c>
      <c r="C35" s="183">
        <f>'6.2. Паспорт фин осв ввод утв'!C35</f>
        <v>0</v>
      </c>
      <c r="D35" s="186" t="s">
        <v>556</v>
      </c>
      <c r="E35" s="316">
        <v>0</v>
      </c>
      <c r="F35" s="186">
        <f t="shared" si="3"/>
        <v>0</v>
      </c>
      <c r="G35" s="183">
        <f>'6.2. Паспорт фин осв ввод утв'!P35</f>
        <v>0</v>
      </c>
      <c r="H35" s="186">
        <f t="shared" si="4"/>
        <v>0</v>
      </c>
      <c r="I35" s="183">
        <v>0</v>
      </c>
      <c r="J35" s="186" t="s">
        <v>556</v>
      </c>
      <c r="K35" s="186" t="s">
        <v>556</v>
      </c>
      <c r="L35" s="183">
        <f t="shared" ref="L35:L40" si="6">C35</f>
        <v>0</v>
      </c>
      <c r="M35" s="183">
        <v>0</v>
      </c>
      <c r="N35" s="186" t="s">
        <v>556</v>
      </c>
      <c r="O35" s="186" t="s">
        <v>556</v>
      </c>
      <c r="P35" s="183">
        <v>0</v>
      </c>
      <c r="Q35" s="183">
        <v>0</v>
      </c>
      <c r="R35" s="186" t="s">
        <v>556</v>
      </c>
      <c r="S35" s="186" t="s">
        <v>556</v>
      </c>
      <c r="T35" s="183">
        <v>0</v>
      </c>
      <c r="U35" s="183">
        <v>0</v>
      </c>
      <c r="V35" s="186" t="s">
        <v>556</v>
      </c>
      <c r="W35" s="186" t="s">
        <v>556</v>
      </c>
      <c r="X35" s="183">
        <v>0</v>
      </c>
      <c r="Y35" s="183">
        <v>0</v>
      </c>
      <c r="Z35" s="186" t="s">
        <v>556</v>
      </c>
      <c r="AA35" s="186" t="s">
        <v>556</v>
      </c>
      <c r="AB35" s="183">
        <f t="shared" si="2"/>
        <v>0</v>
      </c>
      <c r="AC35" s="190">
        <f t="shared" si="5"/>
        <v>0</v>
      </c>
    </row>
    <row r="36" spans="1:29" ht="31.5" x14ac:dyDescent="0.25">
      <c r="A36" s="184" t="s">
        <v>157</v>
      </c>
      <c r="B36" s="187" t="s">
        <v>156</v>
      </c>
      <c r="C36" s="183">
        <f>'6.2. Паспорт фин осв ввод утв'!C36</f>
        <v>0</v>
      </c>
      <c r="D36" s="186" t="s">
        <v>556</v>
      </c>
      <c r="E36" s="316">
        <v>0</v>
      </c>
      <c r="F36" s="186">
        <f t="shared" si="3"/>
        <v>0</v>
      </c>
      <c r="G36" s="186">
        <f>'6.2. Паспорт фин осв ввод утв'!P36</f>
        <v>0</v>
      </c>
      <c r="H36" s="186">
        <f t="shared" si="4"/>
        <v>0</v>
      </c>
      <c r="I36" s="186">
        <v>0</v>
      </c>
      <c r="J36" s="186" t="s">
        <v>556</v>
      </c>
      <c r="K36" s="186" t="s">
        <v>556</v>
      </c>
      <c r="L36" s="183">
        <f t="shared" si="6"/>
        <v>0</v>
      </c>
      <c r="M36" s="186">
        <v>0</v>
      </c>
      <c r="N36" s="186" t="s">
        <v>556</v>
      </c>
      <c r="O36" s="186" t="s">
        <v>556</v>
      </c>
      <c r="P36" s="186">
        <v>0</v>
      </c>
      <c r="Q36" s="186">
        <v>0</v>
      </c>
      <c r="R36" s="186" t="s">
        <v>556</v>
      </c>
      <c r="S36" s="186" t="s">
        <v>556</v>
      </c>
      <c r="T36" s="183">
        <v>0</v>
      </c>
      <c r="U36" s="186">
        <v>0</v>
      </c>
      <c r="V36" s="186" t="s">
        <v>556</v>
      </c>
      <c r="W36" s="186" t="s">
        <v>556</v>
      </c>
      <c r="X36" s="183">
        <v>0</v>
      </c>
      <c r="Y36" s="186">
        <v>0</v>
      </c>
      <c r="Z36" s="186" t="s">
        <v>556</v>
      </c>
      <c r="AA36" s="186" t="s">
        <v>556</v>
      </c>
      <c r="AB36" s="183">
        <f t="shared" si="2"/>
        <v>0</v>
      </c>
      <c r="AC36" s="190">
        <f t="shared" si="5"/>
        <v>0</v>
      </c>
    </row>
    <row r="37" spans="1:29" x14ac:dyDescent="0.25">
      <c r="A37" s="184" t="s">
        <v>155</v>
      </c>
      <c r="B37" s="187" t="s">
        <v>145</v>
      </c>
      <c r="C37" s="183">
        <f>'6.2. Паспорт фин осв ввод утв'!C37</f>
        <v>0</v>
      </c>
      <c r="D37" s="186" t="s">
        <v>556</v>
      </c>
      <c r="E37" s="316">
        <v>0</v>
      </c>
      <c r="F37" s="186">
        <f t="shared" si="3"/>
        <v>0</v>
      </c>
      <c r="G37" s="186">
        <f>'6.2. Паспорт фин осв ввод утв'!P37</f>
        <v>0</v>
      </c>
      <c r="H37" s="186">
        <f t="shared" si="4"/>
        <v>0</v>
      </c>
      <c r="I37" s="186">
        <v>0</v>
      </c>
      <c r="J37" s="186" t="s">
        <v>556</v>
      </c>
      <c r="K37" s="186" t="s">
        <v>556</v>
      </c>
      <c r="L37" s="183">
        <f t="shared" si="6"/>
        <v>0</v>
      </c>
      <c r="M37" s="186">
        <v>0</v>
      </c>
      <c r="N37" s="186" t="s">
        <v>556</v>
      </c>
      <c r="O37" s="186" t="s">
        <v>556</v>
      </c>
      <c r="P37" s="186">
        <v>0</v>
      </c>
      <c r="Q37" s="186">
        <v>0</v>
      </c>
      <c r="R37" s="186" t="s">
        <v>556</v>
      </c>
      <c r="S37" s="186" t="s">
        <v>556</v>
      </c>
      <c r="T37" s="183">
        <v>0</v>
      </c>
      <c r="U37" s="186">
        <v>0</v>
      </c>
      <c r="V37" s="186" t="s">
        <v>556</v>
      </c>
      <c r="W37" s="186" t="s">
        <v>556</v>
      </c>
      <c r="X37" s="183">
        <v>0</v>
      </c>
      <c r="Y37" s="186">
        <v>0</v>
      </c>
      <c r="Z37" s="186" t="s">
        <v>556</v>
      </c>
      <c r="AA37" s="186" t="s">
        <v>556</v>
      </c>
      <c r="AB37" s="183">
        <f t="shared" si="2"/>
        <v>0</v>
      </c>
      <c r="AC37" s="190">
        <f t="shared" si="5"/>
        <v>0</v>
      </c>
    </row>
    <row r="38" spans="1:29" x14ac:dyDescent="0.25">
      <c r="A38" s="184" t="s">
        <v>154</v>
      </c>
      <c r="B38" s="187" t="s">
        <v>143</v>
      </c>
      <c r="C38" s="183">
        <f>'6.2. Паспорт фин осв ввод утв'!C38</f>
        <v>0</v>
      </c>
      <c r="D38" s="186" t="s">
        <v>556</v>
      </c>
      <c r="E38" s="316">
        <v>0</v>
      </c>
      <c r="F38" s="186">
        <f t="shared" si="3"/>
        <v>0</v>
      </c>
      <c r="G38" s="186">
        <f>'6.2. Паспорт фин осв ввод утв'!P38</f>
        <v>0</v>
      </c>
      <c r="H38" s="186">
        <f t="shared" si="4"/>
        <v>0</v>
      </c>
      <c r="I38" s="186">
        <v>0</v>
      </c>
      <c r="J38" s="186" t="s">
        <v>556</v>
      </c>
      <c r="K38" s="186" t="s">
        <v>556</v>
      </c>
      <c r="L38" s="183">
        <f t="shared" si="6"/>
        <v>0</v>
      </c>
      <c r="M38" s="186">
        <v>0</v>
      </c>
      <c r="N38" s="186" t="s">
        <v>556</v>
      </c>
      <c r="O38" s="186" t="s">
        <v>556</v>
      </c>
      <c r="P38" s="186">
        <v>0</v>
      </c>
      <c r="Q38" s="186">
        <v>0</v>
      </c>
      <c r="R38" s="186" t="s">
        <v>556</v>
      </c>
      <c r="S38" s="186" t="s">
        <v>556</v>
      </c>
      <c r="T38" s="183">
        <v>0</v>
      </c>
      <c r="U38" s="186">
        <v>0</v>
      </c>
      <c r="V38" s="186" t="s">
        <v>556</v>
      </c>
      <c r="W38" s="186" t="s">
        <v>556</v>
      </c>
      <c r="X38" s="183">
        <v>0</v>
      </c>
      <c r="Y38" s="186">
        <v>0</v>
      </c>
      <c r="Z38" s="186" t="s">
        <v>556</v>
      </c>
      <c r="AA38" s="186" t="s">
        <v>556</v>
      </c>
      <c r="AB38" s="183">
        <f t="shared" si="2"/>
        <v>0</v>
      </c>
      <c r="AC38" s="190">
        <f t="shared" si="5"/>
        <v>0</v>
      </c>
    </row>
    <row r="39" spans="1:29" ht="31.5" x14ac:dyDescent="0.25">
      <c r="A39" s="184" t="s">
        <v>153</v>
      </c>
      <c r="B39" s="185" t="s">
        <v>141</v>
      </c>
      <c r="C39" s="183">
        <f>'6.2. Паспорт фин осв ввод утв'!C39</f>
        <v>0</v>
      </c>
      <c r="D39" s="186" t="s">
        <v>556</v>
      </c>
      <c r="E39" s="316">
        <v>0</v>
      </c>
      <c r="F39" s="186">
        <f t="shared" si="3"/>
        <v>0</v>
      </c>
      <c r="G39" s="186">
        <f>'6.2. Паспорт фин осв ввод утв'!P39</f>
        <v>0</v>
      </c>
      <c r="H39" s="186">
        <f t="shared" si="4"/>
        <v>0</v>
      </c>
      <c r="I39" s="186">
        <v>0</v>
      </c>
      <c r="J39" s="186" t="s">
        <v>556</v>
      </c>
      <c r="K39" s="186" t="s">
        <v>556</v>
      </c>
      <c r="L39" s="183">
        <f t="shared" si="6"/>
        <v>0</v>
      </c>
      <c r="M39" s="186">
        <v>0</v>
      </c>
      <c r="N39" s="186" t="s">
        <v>556</v>
      </c>
      <c r="O39" s="186" t="s">
        <v>556</v>
      </c>
      <c r="P39" s="186">
        <v>0</v>
      </c>
      <c r="Q39" s="186">
        <v>0</v>
      </c>
      <c r="R39" s="186" t="s">
        <v>556</v>
      </c>
      <c r="S39" s="186" t="s">
        <v>556</v>
      </c>
      <c r="T39" s="183">
        <v>0</v>
      </c>
      <c r="U39" s="186">
        <v>0</v>
      </c>
      <c r="V39" s="186" t="s">
        <v>556</v>
      </c>
      <c r="W39" s="186" t="s">
        <v>556</v>
      </c>
      <c r="X39" s="183">
        <v>0</v>
      </c>
      <c r="Y39" s="186">
        <v>0</v>
      </c>
      <c r="Z39" s="186" t="s">
        <v>556</v>
      </c>
      <c r="AA39" s="186" t="s">
        <v>556</v>
      </c>
      <c r="AB39" s="183">
        <f t="shared" si="2"/>
        <v>0</v>
      </c>
      <c r="AC39" s="190">
        <f t="shared" si="5"/>
        <v>0</v>
      </c>
    </row>
    <row r="40" spans="1:29" ht="31.5" x14ac:dyDescent="0.25">
      <c r="A40" s="184" t="s">
        <v>152</v>
      </c>
      <c r="B40" s="185" t="s">
        <v>139</v>
      </c>
      <c r="C40" s="183">
        <f>'6.2. Паспорт фин осв ввод утв'!C40</f>
        <v>0</v>
      </c>
      <c r="D40" s="186" t="s">
        <v>556</v>
      </c>
      <c r="E40" s="316">
        <v>0</v>
      </c>
      <c r="F40" s="186">
        <f t="shared" si="3"/>
        <v>0</v>
      </c>
      <c r="G40" s="186">
        <f>'6.2. Паспорт фин осв ввод утв'!P40</f>
        <v>0</v>
      </c>
      <c r="H40" s="186">
        <f t="shared" si="4"/>
        <v>0</v>
      </c>
      <c r="I40" s="186">
        <v>0</v>
      </c>
      <c r="J40" s="186" t="s">
        <v>556</v>
      </c>
      <c r="K40" s="186" t="s">
        <v>556</v>
      </c>
      <c r="L40" s="183">
        <f t="shared" si="6"/>
        <v>0</v>
      </c>
      <c r="M40" s="186">
        <v>0</v>
      </c>
      <c r="N40" s="186" t="s">
        <v>556</v>
      </c>
      <c r="O40" s="186" t="s">
        <v>556</v>
      </c>
      <c r="P40" s="186">
        <v>0</v>
      </c>
      <c r="Q40" s="186">
        <v>0</v>
      </c>
      <c r="R40" s="186" t="s">
        <v>556</v>
      </c>
      <c r="S40" s="186" t="s">
        <v>556</v>
      </c>
      <c r="T40" s="183">
        <v>0</v>
      </c>
      <c r="U40" s="186">
        <v>0</v>
      </c>
      <c r="V40" s="186" t="s">
        <v>556</v>
      </c>
      <c r="W40" s="186" t="s">
        <v>556</v>
      </c>
      <c r="X40" s="183">
        <v>0</v>
      </c>
      <c r="Y40" s="186">
        <v>0</v>
      </c>
      <c r="Z40" s="186" t="s">
        <v>556</v>
      </c>
      <c r="AA40" s="186" t="s">
        <v>556</v>
      </c>
      <c r="AB40" s="183">
        <f t="shared" si="2"/>
        <v>0</v>
      </c>
      <c r="AC40" s="190">
        <f t="shared" si="5"/>
        <v>0</v>
      </c>
    </row>
    <row r="41" spans="1:29" x14ac:dyDescent="0.25">
      <c r="A41" s="184" t="s">
        <v>151</v>
      </c>
      <c r="B41" s="185" t="s">
        <v>137</v>
      </c>
      <c r="C41" s="183">
        <v>0.18</v>
      </c>
      <c r="D41" s="186" t="s">
        <v>556</v>
      </c>
      <c r="E41" s="316">
        <v>0.18</v>
      </c>
      <c r="F41" s="186">
        <f t="shared" si="3"/>
        <v>0.18</v>
      </c>
      <c r="G41" s="186">
        <f>'6.2. Паспорт фин осв ввод утв'!P41</f>
        <v>0</v>
      </c>
      <c r="H41" s="186">
        <f t="shared" si="4"/>
        <v>0.18</v>
      </c>
      <c r="I41" s="186">
        <v>4</v>
      </c>
      <c r="J41" s="186" t="s">
        <v>556</v>
      </c>
      <c r="K41" s="186" t="s">
        <v>556</v>
      </c>
      <c r="L41" s="183">
        <v>0</v>
      </c>
      <c r="M41" s="186">
        <v>0</v>
      </c>
      <c r="N41" s="186" t="s">
        <v>556</v>
      </c>
      <c r="O41" s="186" t="s">
        <v>556</v>
      </c>
      <c r="P41" s="186">
        <v>0</v>
      </c>
      <c r="Q41" s="186">
        <v>0</v>
      </c>
      <c r="R41" s="186" t="s">
        <v>556</v>
      </c>
      <c r="S41" s="186" t="s">
        <v>556</v>
      </c>
      <c r="T41" s="183">
        <v>0</v>
      </c>
      <c r="U41" s="186">
        <v>0</v>
      </c>
      <c r="V41" s="186" t="s">
        <v>556</v>
      </c>
      <c r="W41" s="186" t="s">
        <v>556</v>
      </c>
      <c r="X41" s="183">
        <v>0</v>
      </c>
      <c r="Y41" s="186">
        <v>0</v>
      </c>
      <c r="Z41" s="186" t="s">
        <v>556</v>
      </c>
      <c r="AA41" s="186" t="s">
        <v>556</v>
      </c>
      <c r="AB41" s="183">
        <f t="shared" si="2"/>
        <v>0.18</v>
      </c>
      <c r="AC41" s="190">
        <f t="shared" si="5"/>
        <v>0</v>
      </c>
    </row>
    <row r="42" spans="1:29" ht="18.75" x14ac:dyDescent="0.25">
      <c r="A42" s="184" t="s">
        <v>150</v>
      </c>
      <c r="B42" s="187" t="s">
        <v>569</v>
      </c>
      <c r="C42" s="183">
        <f>'6.2. Паспорт фин осв ввод утв'!C42</f>
        <v>0</v>
      </c>
      <c r="D42" s="186" t="s">
        <v>556</v>
      </c>
      <c r="E42" s="316">
        <v>0</v>
      </c>
      <c r="F42" s="186">
        <f t="shared" si="3"/>
        <v>0</v>
      </c>
      <c r="G42" s="186">
        <f>'6.2. Паспорт фин осв ввод утв'!P42</f>
        <v>0</v>
      </c>
      <c r="H42" s="186">
        <f t="shared" si="4"/>
        <v>0</v>
      </c>
      <c r="I42" s="186">
        <v>0</v>
      </c>
      <c r="J42" s="186" t="s">
        <v>556</v>
      </c>
      <c r="K42" s="186" t="s">
        <v>556</v>
      </c>
      <c r="L42" s="183">
        <f t="shared" ref="L42:L48" si="7">C42</f>
        <v>0</v>
      </c>
      <c r="M42" s="186">
        <v>0</v>
      </c>
      <c r="N42" s="186" t="s">
        <v>556</v>
      </c>
      <c r="O42" s="186" t="s">
        <v>556</v>
      </c>
      <c r="P42" s="186">
        <v>0</v>
      </c>
      <c r="Q42" s="186">
        <v>0</v>
      </c>
      <c r="R42" s="186" t="s">
        <v>556</v>
      </c>
      <c r="S42" s="186" t="s">
        <v>556</v>
      </c>
      <c r="T42" s="183">
        <v>0</v>
      </c>
      <c r="U42" s="186">
        <v>0</v>
      </c>
      <c r="V42" s="186" t="s">
        <v>556</v>
      </c>
      <c r="W42" s="186" t="s">
        <v>556</v>
      </c>
      <c r="X42" s="183">
        <v>0</v>
      </c>
      <c r="Y42" s="186">
        <v>0</v>
      </c>
      <c r="Z42" s="186" t="s">
        <v>556</v>
      </c>
      <c r="AA42" s="186" t="s">
        <v>556</v>
      </c>
      <c r="AB42" s="183">
        <f t="shared" si="2"/>
        <v>0</v>
      </c>
      <c r="AC42" s="190">
        <f t="shared" si="5"/>
        <v>0</v>
      </c>
    </row>
    <row r="43" spans="1:29" s="306" customFormat="1" x14ac:dyDescent="0.25">
      <c r="A43" s="181" t="s">
        <v>58</v>
      </c>
      <c r="B43" s="182" t="s">
        <v>149</v>
      </c>
      <c r="C43" s="183">
        <f>'6.2. Паспорт фин осв ввод утв'!C43</f>
        <v>0</v>
      </c>
      <c r="D43" s="186" t="s">
        <v>556</v>
      </c>
      <c r="E43" s="316">
        <v>0</v>
      </c>
      <c r="F43" s="186">
        <f t="shared" si="3"/>
        <v>0</v>
      </c>
      <c r="G43" s="183">
        <f>'6.2. Паспорт фин осв ввод утв'!P43</f>
        <v>0</v>
      </c>
      <c r="H43" s="186">
        <f t="shared" si="4"/>
        <v>0</v>
      </c>
      <c r="I43" s="183">
        <v>0</v>
      </c>
      <c r="J43" s="186" t="s">
        <v>556</v>
      </c>
      <c r="K43" s="186" t="s">
        <v>556</v>
      </c>
      <c r="L43" s="183">
        <f t="shared" si="7"/>
        <v>0</v>
      </c>
      <c r="M43" s="183">
        <v>0</v>
      </c>
      <c r="N43" s="186" t="s">
        <v>556</v>
      </c>
      <c r="O43" s="186" t="s">
        <v>556</v>
      </c>
      <c r="P43" s="183">
        <v>0</v>
      </c>
      <c r="Q43" s="183">
        <v>0</v>
      </c>
      <c r="R43" s="186" t="s">
        <v>556</v>
      </c>
      <c r="S43" s="186" t="s">
        <v>556</v>
      </c>
      <c r="T43" s="183">
        <v>0</v>
      </c>
      <c r="U43" s="183">
        <v>0</v>
      </c>
      <c r="V43" s="186" t="s">
        <v>556</v>
      </c>
      <c r="W43" s="186" t="s">
        <v>556</v>
      </c>
      <c r="X43" s="183">
        <v>0</v>
      </c>
      <c r="Y43" s="183">
        <v>0</v>
      </c>
      <c r="Z43" s="186" t="s">
        <v>556</v>
      </c>
      <c r="AA43" s="186" t="s">
        <v>556</v>
      </c>
      <c r="AB43" s="183">
        <f t="shared" si="2"/>
        <v>0</v>
      </c>
      <c r="AC43" s="190">
        <f t="shared" si="5"/>
        <v>0</v>
      </c>
    </row>
    <row r="44" spans="1:29" x14ac:dyDescent="0.25">
      <c r="A44" s="184" t="s">
        <v>148</v>
      </c>
      <c r="B44" s="185" t="s">
        <v>147</v>
      </c>
      <c r="C44" s="183">
        <f>'6.2. Паспорт фин осв ввод утв'!C44</f>
        <v>0</v>
      </c>
      <c r="D44" s="186" t="s">
        <v>556</v>
      </c>
      <c r="E44" s="316">
        <v>0</v>
      </c>
      <c r="F44" s="186">
        <f t="shared" si="3"/>
        <v>0</v>
      </c>
      <c r="G44" s="186">
        <f>'6.2. Паспорт фин осв ввод утв'!P44</f>
        <v>0</v>
      </c>
      <c r="H44" s="186">
        <f t="shared" si="4"/>
        <v>0</v>
      </c>
      <c r="I44" s="186">
        <v>0</v>
      </c>
      <c r="J44" s="186" t="s">
        <v>556</v>
      </c>
      <c r="K44" s="186" t="s">
        <v>556</v>
      </c>
      <c r="L44" s="183">
        <f t="shared" si="7"/>
        <v>0</v>
      </c>
      <c r="M44" s="186">
        <v>0</v>
      </c>
      <c r="N44" s="186" t="s">
        <v>556</v>
      </c>
      <c r="O44" s="186" t="s">
        <v>556</v>
      </c>
      <c r="P44" s="186">
        <v>0</v>
      </c>
      <c r="Q44" s="186">
        <v>0</v>
      </c>
      <c r="R44" s="186" t="s">
        <v>556</v>
      </c>
      <c r="S44" s="186" t="s">
        <v>556</v>
      </c>
      <c r="T44" s="183">
        <v>0</v>
      </c>
      <c r="U44" s="186">
        <v>0</v>
      </c>
      <c r="V44" s="186" t="s">
        <v>556</v>
      </c>
      <c r="W44" s="186" t="s">
        <v>556</v>
      </c>
      <c r="X44" s="183">
        <v>0</v>
      </c>
      <c r="Y44" s="186">
        <v>0</v>
      </c>
      <c r="Z44" s="186" t="s">
        <v>556</v>
      </c>
      <c r="AA44" s="186" t="s">
        <v>556</v>
      </c>
      <c r="AB44" s="183">
        <f t="shared" si="2"/>
        <v>0</v>
      </c>
      <c r="AC44" s="190">
        <f t="shared" si="5"/>
        <v>0</v>
      </c>
    </row>
    <row r="45" spans="1:29" x14ac:dyDescent="0.25">
      <c r="A45" s="184" t="s">
        <v>146</v>
      </c>
      <c r="B45" s="185" t="s">
        <v>145</v>
      </c>
      <c r="C45" s="183">
        <f>'6.2. Паспорт фин осв ввод утв'!C45</f>
        <v>0</v>
      </c>
      <c r="D45" s="186" t="s">
        <v>556</v>
      </c>
      <c r="E45" s="316">
        <v>0</v>
      </c>
      <c r="F45" s="186">
        <f t="shared" si="3"/>
        <v>0</v>
      </c>
      <c r="G45" s="186">
        <f>'6.2. Паспорт фин осв ввод утв'!P45</f>
        <v>0</v>
      </c>
      <c r="H45" s="186">
        <f t="shared" si="4"/>
        <v>0</v>
      </c>
      <c r="I45" s="186">
        <v>0</v>
      </c>
      <c r="J45" s="186" t="s">
        <v>556</v>
      </c>
      <c r="K45" s="186" t="s">
        <v>556</v>
      </c>
      <c r="L45" s="183">
        <f t="shared" si="7"/>
        <v>0</v>
      </c>
      <c r="M45" s="186">
        <v>0</v>
      </c>
      <c r="N45" s="186" t="s">
        <v>556</v>
      </c>
      <c r="O45" s="186" t="s">
        <v>556</v>
      </c>
      <c r="P45" s="186">
        <v>0</v>
      </c>
      <c r="Q45" s="186">
        <v>0</v>
      </c>
      <c r="R45" s="186" t="s">
        <v>556</v>
      </c>
      <c r="S45" s="186" t="s">
        <v>556</v>
      </c>
      <c r="T45" s="183">
        <v>0</v>
      </c>
      <c r="U45" s="186">
        <v>0</v>
      </c>
      <c r="V45" s="186" t="s">
        <v>556</v>
      </c>
      <c r="W45" s="186" t="s">
        <v>556</v>
      </c>
      <c r="X45" s="183">
        <v>0</v>
      </c>
      <c r="Y45" s="186">
        <v>0</v>
      </c>
      <c r="Z45" s="186" t="s">
        <v>556</v>
      </c>
      <c r="AA45" s="186" t="s">
        <v>556</v>
      </c>
      <c r="AB45" s="183">
        <f t="shared" si="2"/>
        <v>0</v>
      </c>
      <c r="AC45" s="190">
        <f t="shared" si="5"/>
        <v>0</v>
      </c>
    </row>
    <row r="46" spans="1:29" x14ac:dyDescent="0.25">
      <c r="A46" s="184" t="s">
        <v>144</v>
      </c>
      <c r="B46" s="185" t="s">
        <v>143</v>
      </c>
      <c r="C46" s="183">
        <f>'6.2. Паспорт фин осв ввод утв'!C46</f>
        <v>0</v>
      </c>
      <c r="D46" s="186" t="s">
        <v>556</v>
      </c>
      <c r="E46" s="316">
        <v>0</v>
      </c>
      <c r="F46" s="186">
        <f t="shared" si="3"/>
        <v>0</v>
      </c>
      <c r="G46" s="186">
        <f>'6.2. Паспорт фин осв ввод утв'!P46</f>
        <v>0</v>
      </c>
      <c r="H46" s="186">
        <f t="shared" si="4"/>
        <v>0</v>
      </c>
      <c r="I46" s="186">
        <v>0</v>
      </c>
      <c r="J46" s="186" t="s">
        <v>556</v>
      </c>
      <c r="K46" s="186" t="s">
        <v>556</v>
      </c>
      <c r="L46" s="183">
        <f t="shared" si="7"/>
        <v>0</v>
      </c>
      <c r="M46" s="186">
        <v>0</v>
      </c>
      <c r="N46" s="186" t="s">
        <v>556</v>
      </c>
      <c r="O46" s="186" t="s">
        <v>556</v>
      </c>
      <c r="P46" s="186">
        <v>0</v>
      </c>
      <c r="Q46" s="186">
        <v>0</v>
      </c>
      <c r="R46" s="186" t="s">
        <v>556</v>
      </c>
      <c r="S46" s="186" t="s">
        <v>556</v>
      </c>
      <c r="T46" s="183">
        <v>0</v>
      </c>
      <c r="U46" s="186">
        <v>0</v>
      </c>
      <c r="V46" s="186" t="s">
        <v>556</v>
      </c>
      <c r="W46" s="186" t="s">
        <v>556</v>
      </c>
      <c r="X46" s="183">
        <v>0</v>
      </c>
      <c r="Y46" s="186">
        <v>0</v>
      </c>
      <c r="Z46" s="186" t="s">
        <v>556</v>
      </c>
      <c r="AA46" s="186" t="s">
        <v>556</v>
      </c>
      <c r="AB46" s="183">
        <f t="shared" si="2"/>
        <v>0</v>
      </c>
      <c r="AC46" s="190">
        <f t="shared" si="5"/>
        <v>0</v>
      </c>
    </row>
    <row r="47" spans="1:29" ht="31.5" x14ac:dyDescent="0.25">
      <c r="A47" s="184" t="s">
        <v>142</v>
      </c>
      <c r="B47" s="185" t="s">
        <v>141</v>
      </c>
      <c r="C47" s="183">
        <f>'6.2. Паспорт фин осв ввод утв'!C47</f>
        <v>0</v>
      </c>
      <c r="D47" s="186" t="s">
        <v>556</v>
      </c>
      <c r="E47" s="316">
        <v>0</v>
      </c>
      <c r="F47" s="186">
        <f t="shared" si="3"/>
        <v>0</v>
      </c>
      <c r="G47" s="186">
        <f>'6.2. Паспорт фин осв ввод утв'!P47</f>
        <v>0</v>
      </c>
      <c r="H47" s="186">
        <f t="shared" si="4"/>
        <v>0</v>
      </c>
      <c r="I47" s="186">
        <v>0</v>
      </c>
      <c r="J47" s="186" t="s">
        <v>556</v>
      </c>
      <c r="K47" s="186" t="s">
        <v>556</v>
      </c>
      <c r="L47" s="183">
        <f t="shared" si="7"/>
        <v>0</v>
      </c>
      <c r="M47" s="186">
        <v>0</v>
      </c>
      <c r="N47" s="186" t="s">
        <v>556</v>
      </c>
      <c r="O47" s="186" t="s">
        <v>556</v>
      </c>
      <c r="P47" s="186">
        <v>0</v>
      </c>
      <c r="Q47" s="186">
        <v>0</v>
      </c>
      <c r="R47" s="186" t="s">
        <v>556</v>
      </c>
      <c r="S47" s="186" t="s">
        <v>556</v>
      </c>
      <c r="T47" s="183">
        <v>0</v>
      </c>
      <c r="U47" s="186">
        <v>0</v>
      </c>
      <c r="V47" s="186" t="s">
        <v>556</v>
      </c>
      <c r="W47" s="186" t="s">
        <v>556</v>
      </c>
      <c r="X47" s="183">
        <v>0</v>
      </c>
      <c r="Y47" s="186">
        <v>0</v>
      </c>
      <c r="Z47" s="186" t="s">
        <v>556</v>
      </c>
      <c r="AA47" s="186" t="s">
        <v>556</v>
      </c>
      <c r="AB47" s="183">
        <f t="shared" si="2"/>
        <v>0</v>
      </c>
      <c r="AC47" s="190">
        <f t="shared" si="5"/>
        <v>0</v>
      </c>
    </row>
    <row r="48" spans="1:29" ht="31.5" x14ac:dyDescent="0.25">
      <c r="A48" s="184" t="s">
        <v>140</v>
      </c>
      <c r="B48" s="185" t="s">
        <v>139</v>
      </c>
      <c r="C48" s="183">
        <f>'6.2. Паспорт фин осв ввод утв'!C48</f>
        <v>0</v>
      </c>
      <c r="D48" s="186" t="s">
        <v>556</v>
      </c>
      <c r="E48" s="316">
        <v>0</v>
      </c>
      <c r="F48" s="186">
        <f t="shared" si="3"/>
        <v>0</v>
      </c>
      <c r="G48" s="186">
        <f>'6.2. Паспорт фин осв ввод утв'!P48</f>
        <v>0</v>
      </c>
      <c r="H48" s="186">
        <f t="shared" si="4"/>
        <v>0</v>
      </c>
      <c r="I48" s="186">
        <v>0</v>
      </c>
      <c r="J48" s="186" t="s">
        <v>556</v>
      </c>
      <c r="K48" s="186" t="s">
        <v>556</v>
      </c>
      <c r="L48" s="183">
        <f t="shared" si="7"/>
        <v>0</v>
      </c>
      <c r="M48" s="186">
        <v>0</v>
      </c>
      <c r="N48" s="186" t="s">
        <v>556</v>
      </c>
      <c r="O48" s="186" t="s">
        <v>556</v>
      </c>
      <c r="P48" s="186">
        <v>0</v>
      </c>
      <c r="Q48" s="186">
        <v>0</v>
      </c>
      <c r="R48" s="186" t="s">
        <v>556</v>
      </c>
      <c r="S48" s="186" t="s">
        <v>556</v>
      </c>
      <c r="T48" s="183">
        <v>0</v>
      </c>
      <c r="U48" s="186">
        <v>0</v>
      </c>
      <c r="V48" s="186" t="s">
        <v>556</v>
      </c>
      <c r="W48" s="186" t="s">
        <v>556</v>
      </c>
      <c r="X48" s="183">
        <v>0</v>
      </c>
      <c r="Y48" s="186">
        <v>0</v>
      </c>
      <c r="Z48" s="186" t="s">
        <v>556</v>
      </c>
      <c r="AA48" s="186" t="s">
        <v>556</v>
      </c>
      <c r="AB48" s="183">
        <f t="shared" si="2"/>
        <v>0</v>
      </c>
      <c r="AC48" s="190">
        <f t="shared" si="5"/>
        <v>0</v>
      </c>
    </row>
    <row r="49" spans="1:29" x14ac:dyDescent="0.25">
      <c r="A49" s="184" t="s">
        <v>138</v>
      </c>
      <c r="B49" s="185" t="s">
        <v>137</v>
      </c>
      <c r="C49" s="183">
        <f>C41</f>
        <v>0.18</v>
      </c>
      <c r="D49" s="186" t="s">
        <v>556</v>
      </c>
      <c r="E49" s="316">
        <v>0.18</v>
      </c>
      <c r="F49" s="186">
        <f t="shared" si="3"/>
        <v>0.18</v>
      </c>
      <c r="G49" s="186">
        <f>'6.2. Паспорт фин осв ввод утв'!P49</f>
        <v>0</v>
      </c>
      <c r="H49" s="186">
        <f t="shared" si="4"/>
        <v>0.18</v>
      </c>
      <c r="I49" s="186">
        <v>4</v>
      </c>
      <c r="J49" s="186" t="s">
        <v>556</v>
      </c>
      <c r="K49" s="186" t="s">
        <v>556</v>
      </c>
      <c r="L49" s="183">
        <v>0</v>
      </c>
      <c r="M49" s="186">
        <v>0</v>
      </c>
      <c r="N49" s="186" t="s">
        <v>556</v>
      </c>
      <c r="O49" s="186" t="s">
        <v>556</v>
      </c>
      <c r="P49" s="186">
        <v>0</v>
      </c>
      <c r="Q49" s="186">
        <v>0</v>
      </c>
      <c r="R49" s="186" t="s">
        <v>556</v>
      </c>
      <c r="S49" s="186" t="s">
        <v>556</v>
      </c>
      <c r="T49" s="183">
        <v>0</v>
      </c>
      <c r="U49" s="186">
        <v>0</v>
      </c>
      <c r="V49" s="186" t="s">
        <v>556</v>
      </c>
      <c r="W49" s="186" t="s">
        <v>556</v>
      </c>
      <c r="X49" s="183">
        <v>0</v>
      </c>
      <c r="Y49" s="186">
        <v>0</v>
      </c>
      <c r="Z49" s="186" t="s">
        <v>556</v>
      </c>
      <c r="AA49" s="186" t="s">
        <v>556</v>
      </c>
      <c r="AB49" s="183">
        <f t="shared" si="2"/>
        <v>0.18</v>
      </c>
      <c r="AC49" s="190">
        <f t="shared" si="5"/>
        <v>0</v>
      </c>
    </row>
    <row r="50" spans="1:29" ht="18.75" x14ac:dyDescent="0.25">
      <c r="A50" s="184" t="s">
        <v>136</v>
      </c>
      <c r="B50" s="187" t="s">
        <v>569</v>
      </c>
      <c r="C50" s="183">
        <f>'6.2. Паспорт фин осв ввод утв'!C50</f>
        <v>0</v>
      </c>
      <c r="D50" s="186" t="s">
        <v>556</v>
      </c>
      <c r="E50" s="316">
        <v>0</v>
      </c>
      <c r="F50" s="186">
        <f t="shared" si="3"/>
        <v>0</v>
      </c>
      <c r="G50" s="186">
        <f>'6.2. Паспорт фин осв ввод утв'!P50</f>
        <v>0</v>
      </c>
      <c r="H50" s="186">
        <f t="shared" si="4"/>
        <v>0</v>
      </c>
      <c r="I50" s="186">
        <v>0</v>
      </c>
      <c r="J50" s="186" t="s">
        <v>556</v>
      </c>
      <c r="K50" s="186" t="s">
        <v>556</v>
      </c>
      <c r="L50" s="183">
        <f>C50</f>
        <v>0</v>
      </c>
      <c r="M50" s="186">
        <v>0</v>
      </c>
      <c r="N50" s="186" t="s">
        <v>556</v>
      </c>
      <c r="O50" s="186" t="s">
        <v>556</v>
      </c>
      <c r="P50" s="186">
        <v>0</v>
      </c>
      <c r="Q50" s="186">
        <v>0</v>
      </c>
      <c r="R50" s="186" t="s">
        <v>556</v>
      </c>
      <c r="S50" s="186" t="s">
        <v>556</v>
      </c>
      <c r="T50" s="183">
        <v>0</v>
      </c>
      <c r="U50" s="186">
        <v>0</v>
      </c>
      <c r="V50" s="186" t="s">
        <v>556</v>
      </c>
      <c r="W50" s="186" t="s">
        <v>556</v>
      </c>
      <c r="X50" s="183">
        <v>0</v>
      </c>
      <c r="Y50" s="186">
        <v>0</v>
      </c>
      <c r="Z50" s="186" t="s">
        <v>556</v>
      </c>
      <c r="AA50" s="186" t="s">
        <v>556</v>
      </c>
      <c r="AB50" s="183">
        <f t="shared" si="2"/>
        <v>0</v>
      </c>
      <c r="AC50" s="190">
        <f t="shared" si="5"/>
        <v>0</v>
      </c>
    </row>
    <row r="51" spans="1:29" s="306" customFormat="1" ht="35.25" customHeight="1" x14ac:dyDescent="0.25">
      <c r="A51" s="181" t="s">
        <v>56</v>
      </c>
      <c r="B51" s="182" t="s">
        <v>134</v>
      </c>
      <c r="C51" s="183">
        <f>'6.2. Паспорт фин осв ввод утв'!C51</f>
        <v>0</v>
      </c>
      <c r="D51" s="186" t="s">
        <v>556</v>
      </c>
      <c r="E51" s="316">
        <v>0</v>
      </c>
      <c r="F51" s="186">
        <f t="shared" si="3"/>
        <v>0</v>
      </c>
      <c r="G51" s="183">
        <f>'6.2. Паспорт фин осв ввод утв'!P51</f>
        <v>0</v>
      </c>
      <c r="H51" s="186">
        <f t="shared" si="4"/>
        <v>0</v>
      </c>
      <c r="I51" s="183">
        <v>0</v>
      </c>
      <c r="J51" s="186" t="s">
        <v>556</v>
      </c>
      <c r="K51" s="186" t="s">
        <v>556</v>
      </c>
      <c r="L51" s="183">
        <f>C51</f>
        <v>0</v>
      </c>
      <c r="M51" s="183">
        <v>0</v>
      </c>
      <c r="N51" s="186" t="s">
        <v>556</v>
      </c>
      <c r="O51" s="186" t="s">
        <v>556</v>
      </c>
      <c r="P51" s="183">
        <v>0</v>
      </c>
      <c r="Q51" s="183">
        <v>0</v>
      </c>
      <c r="R51" s="186" t="s">
        <v>556</v>
      </c>
      <c r="S51" s="186" t="s">
        <v>556</v>
      </c>
      <c r="T51" s="183">
        <v>0</v>
      </c>
      <c r="U51" s="183">
        <v>0</v>
      </c>
      <c r="V51" s="186" t="s">
        <v>556</v>
      </c>
      <c r="W51" s="186" t="s">
        <v>556</v>
      </c>
      <c r="X51" s="183">
        <v>0</v>
      </c>
      <c r="Y51" s="183">
        <v>0</v>
      </c>
      <c r="Z51" s="186" t="s">
        <v>556</v>
      </c>
      <c r="AA51" s="186" t="s">
        <v>556</v>
      </c>
      <c r="AB51" s="183">
        <f t="shared" si="2"/>
        <v>0</v>
      </c>
      <c r="AC51" s="190">
        <f t="shared" si="5"/>
        <v>0</v>
      </c>
    </row>
    <row r="52" spans="1:29" x14ac:dyDescent="0.25">
      <c r="A52" s="184" t="s">
        <v>133</v>
      </c>
      <c r="B52" s="185" t="s">
        <v>132</v>
      </c>
      <c r="C52" s="183">
        <f>C30</f>
        <v>0.87411431281000007</v>
      </c>
      <c r="D52" s="186" t="s">
        <v>556</v>
      </c>
      <c r="E52" s="316">
        <v>0.87411431281000007</v>
      </c>
      <c r="F52" s="186">
        <f t="shared" si="3"/>
        <v>0.87411431281000007</v>
      </c>
      <c r="G52" s="186">
        <f>'6.2. Паспорт фин осв ввод утв'!P52</f>
        <v>0</v>
      </c>
      <c r="H52" s="186">
        <f t="shared" si="4"/>
        <v>0.87411431281000007</v>
      </c>
      <c r="I52" s="186">
        <v>0</v>
      </c>
      <c r="J52" s="186" t="s">
        <v>556</v>
      </c>
      <c r="K52" s="186" t="s">
        <v>556</v>
      </c>
      <c r="L52" s="183">
        <v>0</v>
      </c>
      <c r="M52" s="186">
        <v>0</v>
      </c>
      <c r="N52" s="186" t="s">
        <v>556</v>
      </c>
      <c r="O52" s="186" t="s">
        <v>556</v>
      </c>
      <c r="P52" s="186">
        <v>0</v>
      </c>
      <c r="Q52" s="186">
        <v>0</v>
      </c>
      <c r="R52" s="186" t="s">
        <v>556</v>
      </c>
      <c r="S52" s="186" t="s">
        <v>556</v>
      </c>
      <c r="T52" s="183">
        <v>0</v>
      </c>
      <c r="U52" s="186">
        <v>0</v>
      </c>
      <c r="V52" s="186" t="s">
        <v>556</v>
      </c>
      <c r="W52" s="186" t="s">
        <v>556</v>
      </c>
      <c r="X52" s="183">
        <v>0</v>
      </c>
      <c r="Y52" s="186">
        <v>0</v>
      </c>
      <c r="Z52" s="186" t="s">
        <v>556</v>
      </c>
      <c r="AA52" s="186" t="s">
        <v>556</v>
      </c>
      <c r="AB52" s="183">
        <f t="shared" si="2"/>
        <v>0.87411431281000007</v>
      </c>
      <c r="AC52" s="190">
        <f t="shared" si="5"/>
        <v>0</v>
      </c>
    </row>
    <row r="53" spans="1:29" x14ac:dyDescent="0.25">
      <c r="A53" s="184" t="s">
        <v>131</v>
      </c>
      <c r="B53" s="185" t="s">
        <v>125</v>
      </c>
      <c r="C53" s="183">
        <f>'6.2. Паспорт фин осв ввод утв'!C53</f>
        <v>0</v>
      </c>
      <c r="D53" s="186" t="s">
        <v>556</v>
      </c>
      <c r="E53" s="316">
        <v>0</v>
      </c>
      <c r="F53" s="186">
        <f t="shared" si="3"/>
        <v>0</v>
      </c>
      <c r="G53" s="186">
        <f>'6.2. Паспорт фин осв ввод утв'!P53</f>
        <v>0</v>
      </c>
      <c r="H53" s="186">
        <f t="shared" si="4"/>
        <v>0</v>
      </c>
      <c r="I53" s="186">
        <v>0</v>
      </c>
      <c r="J53" s="186" t="s">
        <v>556</v>
      </c>
      <c r="K53" s="186" t="s">
        <v>556</v>
      </c>
      <c r="L53" s="183">
        <f>C53</f>
        <v>0</v>
      </c>
      <c r="M53" s="186">
        <v>0</v>
      </c>
      <c r="N53" s="186" t="s">
        <v>556</v>
      </c>
      <c r="O53" s="186" t="s">
        <v>556</v>
      </c>
      <c r="P53" s="186">
        <v>0</v>
      </c>
      <c r="Q53" s="186">
        <v>0</v>
      </c>
      <c r="R53" s="186" t="s">
        <v>556</v>
      </c>
      <c r="S53" s="186" t="s">
        <v>556</v>
      </c>
      <c r="T53" s="183">
        <v>0</v>
      </c>
      <c r="U53" s="186">
        <v>0</v>
      </c>
      <c r="V53" s="186" t="s">
        <v>556</v>
      </c>
      <c r="W53" s="186" t="s">
        <v>556</v>
      </c>
      <c r="X53" s="183">
        <v>0</v>
      </c>
      <c r="Y53" s="186">
        <v>0</v>
      </c>
      <c r="Z53" s="186" t="s">
        <v>556</v>
      </c>
      <c r="AA53" s="186" t="s">
        <v>556</v>
      </c>
      <c r="AB53" s="183">
        <f t="shared" si="2"/>
        <v>0</v>
      </c>
      <c r="AC53" s="190">
        <f t="shared" si="5"/>
        <v>0</v>
      </c>
    </row>
    <row r="54" spans="1:29" x14ac:dyDescent="0.25">
      <c r="A54" s="184" t="s">
        <v>130</v>
      </c>
      <c r="B54" s="187" t="s">
        <v>124</v>
      </c>
      <c r="C54" s="183">
        <f>'6.2. Паспорт фин осв ввод утв'!C54</f>
        <v>0</v>
      </c>
      <c r="D54" s="186" t="s">
        <v>556</v>
      </c>
      <c r="E54" s="316">
        <v>0</v>
      </c>
      <c r="F54" s="186">
        <f t="shared" si="3"/>
        <v>0</v>
      </c>
      <c r="G54" s="186">
        <f>'6.2. Паспорт фин осв ввод утв'!P54</f>
        <v>0</v>
      </c>
      <c r="H54" s="186">
        <f t="shared" si="4"/>
        <v>0</v>
      </c>
      <c r="I54" s="186">
        <v>0</v>
      </c>
      <c r="J54" s="186" t="s">
        <v>556</v>
      </c>
      <c r="K54" s="186" t="s">
        <v>556</v>
      </c>
      <c r="L54" s="183">
        <f>C54</f>
        <v>0</v>
      </c>
      <c r="M54" s="186">
        <v>0</v>
      </c>
      <c r="N54" s="186" t="s">
        <v>556</v>
      </c>
      <c r="O54" s="186" t="s">
        <v>556</v>
      </c>
      <c r="P54" s="186">
        <v>0</v>
      </c>
      <c r="Q54" s="186">
        <v>0</v>
      </c>
      <c r="R54" s="186" t="s">
        <v>556</v>
      </c>
      <c r="S54" s="186" t="s">
        <v>556</v>
      </c>
      <c r="T54" s="183">
        <v>0</v>
      </c>
      <c r="U54" s="186">
        <v>0</v>
      </c>
      <c r="V54" s="186" t="s">
        <v>556</v>
      </c>
      <c r="W54" s="186" t="s">
        <v>556</v>
      </c>
      <c r="X54" s="183">
        <v>0</v>
      </c>
      <c r="Y54" s="186">
        <v>0</v>
      </c>
      <c r="Z54" s="186" t="s">
        <v>556</v>
      </c>
      <c r="AA54" s="186" t="s">
        <v>556</v>
      </c>
      <c r="AB54" s="183">
        <f t="shared" si="2"/>
        <v>0</v>
      </c>
      <c r="AC54" s="190">
        <f t="shared" si="5"/>
        <v>0</v>
      </c>
    </row>
    <row r="55" spans="1:29" x14ac:dyDescent="0.25">
      <c r="A55" s="184" t="s">
        <v>129</v>
      </c>
      <c r="B55" s="187" t="s">
        <v>123</v>
      </c>
      <c r="C55" s="183">
        <f>'6.2. Паспорт фин осв ввод утв'!C55</f>
        <v>0</v>
      </c>
      <c r="D55" s="186" t="s">
        <v>556</v>
      </c>
      <c r="E55" s="316">
        <v>0</v>
      </c>
      <c r="F55" s="186">
        <f t="shared" si="3"/>
        <v>0</v>
      </c>
      <c r="G55" s="186">
        <f>'6.2. Паспорт фин осв ввод утв'!P55</f>
        <v>0</v>
      </c>
      <c r="H55" s="186">
        <f t="shared" si="4"/>
        <v>0</v>
      </c>
      <c r="I55" s="186">
        <v>0</v>
      </c>
      <c r="J55" s="186" t="s">
        <v>556</v>
      </c>
      <c r="K55" s="186" t="s">
        <v>556</v>
      </c>
      <c r="L55" s="183">
        <f>C55</f>
        <v>0</v>
      </c>
      <c r="M55" s="186">
        <v>0</v>
      </c>
      <c r="N55" s="186" t="s">
        <v>556</v>
      </c>
      <c r="O55" s="186" t="s">
        <v>556</v>
      </c>
      <c r="P55" s="186">
        <v>0</v>
      </c>
      <c r="Q55" s="186">
        <v>0</v>
      </c>
      <c r="R55" s="186" t="s">
        <v>556</v>
      </c>
      <c r="S55" s="186" t="s">
        <v>556</v>
      </c>
      <c r="T55" s="183">
        <v>0</v>
      </c>
      <c r="U55" s="186">
        <v>0</v>
      </c>
      <c r="V55" s="186" t="s">
        <v>556</v>
      </c>
      <c r="W55" s="186" t="s">
        <v>556</v>
      </c>
      <c r="X55" s="183">
        <v>0</v>
      </c>
      <c r="Y55" s="186">
        <v>0</v>
      </c>
      <c r="Z55" s="186" t="s">
        <v>556</v>
      </c>
      <c r="AA55" s="186" t="s">
        <v>556</v>
      </c>
      <c r="AB55" s="183">
        <f t="shared" si="2"/>
        <v>0</v>
      </c>
      <c r="AC55" s="190">
        <f t="shared" si="5"/>
        <v>0</v>
      </c>
    </row>
    <row r="56" spans="1:29" x14ac:dyDescent="0.25">
      <c r="A56" s="184" t="s">
        <v>128</v>
      </c>
      <c r="B56" s="187" t="s">
        <v>122</v>
      </c>
      <c r="C56" s="183">
        <f>C49</f>
        <v>0.18</v>
      </c>
      <c r="D56" s="186" t="s">
        <v>556</v>
      </c>
      <c r="E56" s="316">
        <v>0.18</v>
      </c>
      <c r="F56" s="186">
        <f t="shared" si="3"/>
        <v>0.18</v>
      </c>
      <c r="G56" s="186">
        <f>'6.2. Паспорт фин осв ввод утв'!P56</f>
        <v>0</v>
      </c>
      <c r="H56" s="186">
        <f t="shared" si="4"/>
        <v>0.18</v>
      </c>
      <c r="I56" s="186">
        <v>4</v>
      </c>
      <c r="J56" s="186" t="s">
        <v>556</v>
      </c>
      <c r="K56" s="186" t="s">
        <v>556</v>
      </c>
      <c r="L56" s="183">
        <v>0</v>
      </c>
      <c r="M56" s="186">
        <v>0</v>
      </c>
      <c r="N56" s="186" t="s">
        <v>556</v>
      </c>
      <c r="O56" s="186" t="s">
        <v>556</v>
      </c>
      <c r="P56" s="186">
        <v>0</v>
      </c>
      <c r="Q56" s="186">
        <v>0</v>
      </c>
      <c r="R56" s="186" t="s">
        <v>556</v>
      </c>
      <c r="S56" s="186" t="s">
        <v>556</v>
      </c>
      <c r="T56" s="183">
        <v>0</v>
      </c>
      <c r="U56" s="186">
        <v>0</v>
      </c>
      <c r="V56" s="186" t="s">
        <v>556</v>
      </c>
      <c r="W56" s="186" t="s">
        <v>556</v>
      </c>
      <c r="X56" s="183">
        <v>0</v>
      </c>
      <c r="Y56" s="186">
        <v>0</v>
      </c>
      <c r="Z56" s="186" t="s">
        <v>556</v>
      </c>
      <c r="AA56" s="186" t="s">
        <v>556</v>
      </c>
      <c r="AB56" s="183">
        <f t="shared" si="2"/>
        <v>0.18</v>
      </c>
      <c r="AC56" s="190">
        <f t="shared" si="5"/>
        <v>0</v>
      </c>
    </row>
    <row r="57" spans="1:29" ht="18.75" x14ac:dyDescent="0.25">
      <c r="A57" s="184" t="s">
        <v>127</v>
      </c>
      <c r="B57" s="187" t="s">
        <v>570</v>
      </c>
      <c r="C57" s="183">
        <f>'6.2. Паспорт фин осв ввод утв'!C57</f>
        <v>0</v>
      </c>
      <c r="D57" s="186" t="s">
        <v>556</v>
      </c>
      <c r="E57" s="316">
        <v>0</v>
      </c>
      <c r="F57" s="186">
        <f t="shared" si="3"/>
        <v>0</v>
      </c>
      <c r="G57" s="186">
        <f>'6.2. Паспорт фин осв ввод утв'!P57</f>
        <v>0</v>
      </c>
      <c r="H57" s="186">
        <f t="shared" si="4"/>
        <v>0</v>
      </c>
      <c r="I57" s="186">
        <v>0</v>
      </c>
      <c r="J57" s="186" t="s">
        <v>556</v>
      </c>
      <c r="K57" s="186" t="s">
        <v>556</v>
      </c>
      <c r="L57" s="183">
        <f t="shared" ref="L57:L62" si="8">C57</f>
        <v>0</v>
      </c>
      <c r="M57" s="186">
        <v>0</v>
      </c>
      <c r="N57" s="186" t="s">
        <v>556</v>
      </c>
      <c r="O57" s="186" t="s">
        <v>556</v>
      </c>
      <c r="P57" s="186">
        <v>0</v>
      </c>
      <c r="Q57" s="186">
        <v>0</v>
      </c>
      <c r="R57" s="186" t="s">
        <v>556</v>
      </c>
      <c r="S57" s="186" t="s">
        <v>556</v>
      </c>
      <c r="T57" s="183">
        <v>0</v>
      </c>
      <c r="U57" s="186">
        <v>0</v>
      </c>
      <c r="V57" s="186" t="s">
        <v>556</v>
      </c>
      <c r="W57" s="186" t="s">
        <v>556</v>
      </c>
      <c r="X57" s="183">
        <v>0</v>
      </c>
      <c r="Y57" s="186">
        <v>0</v>
      </c>
      <c r="Z57" s="186" t="s">
        <v>556</v>
      </c>
      <c r="AA57" s="186" t="s">
        <v>556</v>
      </c>
      <c r="AB57" s="183">
        <f t="shared" si="2"/>
        <v>0</v>
      </c>
      <c r="AC57" s="190">
        <f t="shared" si="5"/>
        <v>0</v>
      </c>
    </row>
    <row r="58" spans="1:29" s="306" customFormat="1" ht="36.75" customHeight="1" x14ac:dyDescent="0.25">
      <c r="A58" s="181" t="s">
        <v>55</v>
      </c>
      <c r="B58" s="188" t="s">
        <v>225</v>
      </c>
      <c r="C58" s="183">
        <f>'6.2. Паспорт фин осв ввод утв'!C58</f>
        <v>0</v>
      </c>
      <c r="D58" s="186" t="s">
        <v>556</v>
      </c>
      <c r="E58" s="316">
        <v>0</v>
      </c>
      <c r="F58" s="186">
        <f t="shared" si="3"/>
        <v>0</v>
      </c>
      <c r="G58" s="183">
        <f>'6.2. Паспорт фин осв ввод утв'!P58</f>
        <v>0</v>
      </c>
      <c r="H58" s="186">
        <f t="shared" si="4"/>
        <v>0</v>
      </c>
      <c r="I58" s="183">
        <v>0</v>
      </c>
      <c r="J58" s="186" t="s">
        <v>556</v>
      </c>
      <c r="K58" s="186" t="s">
        <v>556</v>
      </c>
      <c r="L58" s="183">
        <f t="shared" si="8"/>
        <v>0</v>
      </c>
      <c r="M58" s="183">
        <v>0</v>
      </c>
      <c r="N58" s="186" t="s">
        <v>556</v>
      </c>
      <c r="O58" s="186" t="s">
        <v>556</v>
      </c>
      <c r="P58" s="183">
        <v>0</v>
      </c>
      <c r="Q58" s="183">
        <v>0</v>
      </c>
      <c r="R58" s="186" t="s">
        <v>556</v>
      </c>
      <c r="S58" s="186" t="s">
        <v>556</v>
      </c>
      <c r="T58" s="183">
        <v>0</v>
      </c>
      <c r="U58" s="183">
        <v>0</v>
      </c>
      <c r="V58" s="186" t="s">
        <v>556</v>
      </c>
      <c r="W58" s="186" t="s">
        <v>556</v>
      </c>
      <c r="X58" s="183">
        <v>0</v>
      </c>
      <c r="Y58" s="183">
        <f t="shared" ref="Y58" si="9">Y52</f>
        <v>0</v>
      </c>
      <c r="Z58" s="186" t="s">
        <v>556</v>
      </c>
      <c r="AA58" s="186" t="s">
        <v>556</v>
      </c>
      <c r="AB58" s="183">
        <f t="shared" si="2"/>
        <v>0</v>
      </c>
      <c r="AC58" s="190">
        <f t="shared" si="5"/>
        <v>0</v>
      </c>
    </row>
    <row r="59" spans="1:29" s="306" customFormat="1" x14ac:dyDescent="0.25">
      <c r="A59" s="181" t="s">
        <v>53</v>
      </c>
      <c r="B59" s="182" t="s">
        <v>126</v>
      </c>
      <c r="C59" s="183">
        <f>'6.2. Паспорт фин осв ввод утв'!C59</f>
        <v>0</v>
      </c>
      <c r="D59" s="186" t="s">
        <v>556</v>
      </c>
      <c r="E59" s="316">
        <v>0</v>
      </c>
      <c r="F59" s="186">
        <f t="shared" si="3"/>
        <v>0</v>
      </c>
      <c r="G59" s="183">
        <f>'6.2. Паспорт фин осв ввод утв'!P59</f>
        <v>0</v>
      </c>
      <c r="H59" s="186">
        <f t="shared" si="4"/>
        <v>0</v>
      </c>
      <c r="I59" s="183">
        <v>0</v>
      </c>
      <c r="J59" s="186" t="s">
        <v>556</v>
      </c>
      <c r="K59" s="186" t="s">
        <v>556</v>
      </c>
      <c r="L59" s="183">
        <f t="shared" si="8"/>
        <v>0</v>
      </c>
      <c r="M59" s="183">
        <v>0</v>
      </c>
      <c r="N59" s="186" t="s">
        <v>556</v>
      </c>
      <c r="O59" s="186" t="s">
        <v>556</v>
      </c>
      <c r="P59" s="183">
        <v>0</v>
      </c>
      <c r="Q59" s="183">
        <v>0</v>
      </c>
      <c r="R59" s="186" t="s">
        <v>556</v>
      </c>
      <c r="S59" s="186" t="s">
        <v>556</v>
      </c>
      <c r="T59" s="183">
        <v>0</v>
      </c>
      <c r="U59" s="183">
        <v>0</v>
      </c>
      <c r="V59" s="186" t="s">
        <v>556</v>
      </c>
      <c r="W59" s="186" t="s">
        <v>556</v>
      </c>
      <c r="X59" s="183">
        <v>0</v>
      </c>
      <c r="Y59" s="183">
        <v>0</v>
      </c>
      <c r="Z59" s="186" t="s">
        <v>556</v>
      </c>
      <c r="AA59" s="186" t="s">
        <v>556</v>
      </c>
      <c r="AB59" s="183">
        <f t="shared" si="2"/>
        <v>0</v>
      </c>
      <c r="AC59" s="190">
        <f t="shared" si="5"/>
        <v>0</v>
      </c>
    </row>
    <row r="60" spans="1:29" x14ac:dyDescent="0.25">
      <c r="A60" s="184" t="s">
        <v>219</v>
      </c>
      <c r="B60" s="189" t="s">
        <v>147</v>
      </c>
      <c r="C60" s="183">
        <f>'6.2. Паспорт фин осв ввод утв'!C60</f>
        <v>0</v>
      </c>
      <c r="D60" s="186" t="s">
        <v>556</v>
      </c>
      <c r="E60" s="316">
        <v>0</v>
      </c>
      <c r="F60" s="186">
        <f t="shared" si="3"/>
        <v>0</v>
      </c>
      <c r="G60" s="186">
        <f>'6.2. Паспорт фин осв ввод утв'!P60</f>
        <v>0</v>
      </c>
      <c r="H60" s="186">
        <f t="shared" si="4"/>
        <v>0</v>
      </c>
      <c r="I60" s="186">
        <v>0</v>
      </c>
      <c r="J60" s="186" t="s">
        <v>556</v>
      </c>
      <c r="K60" s="186" t="s">
        <v>556</v>
      </c>
      <c r="L60" s="183">
        <f t="shared" si="8"/>
        <v>0</v>
      </c>
      <c r="M60" s="186">
        <v>0</v>
      </c>
      <c r="N60" s="186" t="s">
        <v>556</v>
      </c>
      <c r="O60" s="186" t="s">
        <v>556</v>
      </c>
      <c r="P60" s="186">
        <v>0</v>
      </c>
      <c r="Q60" s="186">
        <v>0</v>
      </c>
      <c r="R60" s="186" t="s">
        <v>556</v>
      </c>
      <c r="S60" s="186" t="s">
        <v>556</v>
      </c>
      <c r="T60" s="183">
        <v>0</v>
      </c>
      <c r="U60" s="186">
        <v>0</v>
      </c>
      <c r="V60" s="186" t="s">
        <v>556</v>
      </c>
      <c r="W60" s="186" t="s">
        <v>556</v>
      </c>
      <c r="X60" s="183">
        <v>0</v>
      </c>
      <c r="Y60" s="186">
        <v>0</v>
      </c>
      <c r="Z60" s="186" t="s">
        <v>556</v>
      </c>
      <c r="AA60" s="186" t="s">
        <v>556</v>
      </c>
      <c r="AB60" s="183">
        <f t="shared" si="2"/>
        <v>0</v>
      </c>
      <c r="AC60" s="190">
        <f t="shared" si="5"/>
        <v>0</v>
      </c>
    </row>
    <row r="61" spans="1:29" x14ac:dyDescent="0.25">
      <c r="A61" s="184" t="s">
        <v>220</v>
      </c>
      <c r="B61" s="189" t="s">
        <v>145</v>
      </c>
      <c r="C61" s="183">
        <f>'6.2. Паспорт фин осв ввод утв'!C61</f>
        <v>0</v>
      </c>
      <c r="D61" s="186" t="s">
        <v>556</v>
      </c>
      <c r="E61" s="316">
        <v>0</v>
      </c>
      <c r="F61" s="186">
        <f t="shared" si="3"/>
        <v>0</v>
      </c>
      <c r="G61" s="186">
        <f>'6.2. Паспорт фин осв ввод утв'!P61</f>
        <v>0</v>
      </c>
      <c r="H61" s="186">
        <f t="shared" si="4"/>
        <v>0</v>
      </c>
      <c r="I61" s="186">
        <v>0</v>
      </c>
      <c r="J61" s="186" t="s">
        <v>556</v>
      </c>
      <c r="K61" s="186" t="s">
        <v>556</v>
      </c>
      <c r="L61" s="183">
        <f t="shared" si="8"/>
        <v>0</v>
      </c>
      <c r="M61" s="186">
        <v>0</v>
      </c>
      <c r="N61" s="186" t="s">
        <v>556</v>
      </c>
      <c r="O61" s="186" t="s">
        <v>556</v>
      </c>
      <c r="P61" s="186">
        <v>0</v>
      </c>
      <c r="Q61" s="186">
        <v>0</v>
      </c>
      <c r="R61" s="186" t="s">
        <v>556</v>
      </c>
      <c r="S61" s="186" t="s">
        <v>556</v>
      </c>
      <c r="T61" s="183">
        <v>0</v>
      </c>
      <c r="U61" s="186">
        <v>0</v>
      </c>
      <c r="V61" s="186" t="s">
        <v>556</v>
      </c>
      <c r="W61" s="186" t="s">
        <v>556</v>
      </c>
      <c r="X61" s="183">
        <v>0</v>
      </c>
      <c r="Y61" s="186">
        <v>0</v>
      </c>
      <c r="Z61" s="186" t="s">
        <v>556</v>
      </c>
      <c r="AA61" s="186" t="s">
        <v>556</v>
      </c>
      <c r="AB61" s="183">
        <f t="shared" si="2"/>
        <v>0</v>
      </c>
      <c r="AC61" s="190">
        <f t="shared" si="5"/>
        <v>0</v>
      </c>
    </row>
    <row r="62" spans="1:29" x14ac:dyDescent="0.25">
      <c r="A62" s="184" t="s">
        <v>221</v>
      </c>
      <c r="B62" s="189" t="s">
        <v>143</v>
      </c>
      <c r="C62" s="183">
        <f>'6.2. Паспорт фин осв ввод утв'!C62</f>
        <v>0</v>
      </c>
      <c r="D62" s="186" t="s">
        <v>556</v>
      </c>
      <c r="E62" s="316">
        <v>0</v>
      </c>
      <c r="F62" s="186">
        <f t="shared" si="3"/>
        <v>0</v>
      </c>
      <c r="G62" s="186">
        <f>'6.2. Паспорт фин осв ввод утв'!P62</f>
        <v>0</v>
      </c>
      <c r="H62" s="186">
        <f t="shared" si="4"/>
        <v>0</v>
      </c>
      <c r="I62" s="186">
        <v>0</v>
      </c>
      <c r="J62" s="186" t="s">
        <v>556</v>
      </c>
      <c r="K62" s="186" t="s">
        <v>556</v>
      </c>
      <c r="L62" s="183">
        <f t="shared" si="8"/>
        <v>0</v>
      </c>
      <c r="M62" s="186">
        <v>0</v>
      </c>
      <c r="N62" s="186" t="s">
        <v>556</v>
      </c>
      <c r="O62" s="186" t="s">
        <v>556</v>
      </c>
      <c r="P62" s="186">
        <v>0</v>
      </c>
      <c r="Q62" s="186">
        <v>0</v>
      </c>
      <c r="R62" s="186" t="s">
        <v>556</v>
      </c>
      <c r="S62" s="186" t="s">
        <v>556</v>
      </c>
      <c r="T62" s="183">
        <v>0</v>
      </c>
      <c r="U62" s="186">
        <v>0</v>
      </c>
      <c r="V62" s="186" t="s">
        <v>556</v>
      </c>
      <c r="W62" s="186" t="s">
        <v>556</v>
      </c>
      <c r="X62" s="183">
        <v>0</v>
      </c>
      <c r="Y62" s="186">
        <v>0</v>
      </c>
      <c r="Z62" s="186" t="s">
        <v>556</v>
      </c>
      <c r="AA62" s="186" t="s">
        <v>556</v>
      </c>
      <c r="AB62" s="183">
        <f t="shared" si="2"/>
        <v>0</v>
      </c>
      <c r="AC62" s="190">
        <f t="shared" si="5"/>
        <v>0</v>
      </c>
    </row>
    <row r="63" spans="1:29" x14ac:dyDescent="0.25">
      <c r="A63" s="184" t="s">
        <v>222</v>
      </c>
      <c r="B63" s="189" t="s">
        <v>224</v>
      </c>
      <c r="C63" s="183">
        <f>C49</f>
        <v>0.18</v>
      </c>
      <c r="D63" s="186" t="s">
        <v>556</v>
      </c>
      <c r="E63" s="316">
        <v>0.18</v>
      </c>
      <c r="F63" s="186">
        <f t="shared" si="3"/>
        <v>0.18</v>
      </c>
      <c r="G63" s="186">
        <f>'6.2. Паспорт фин осв ввод утв'!P63</f>
        <v>0</v>
      </c>
      <c r="H63" s="186">
        <f t="shared" si="4"/>
        <v>0.18</v>
      </c>
      <c r="I63" s="186">
        <v>4</v>
      </c>
      <c r="J63" s="186" t="s">
        <v>556</v>
      </c>
      <c r="K63" s="186" t="s">
        <v>556</v>
      </c>
      <c r="L63" s="183">
        <v>0</v>
      </c>
      <c r="M63" s="186">
        <v>0</v>
      </c>
      <c r="N63" s="186" t="s">
        <v>556</v>
      </c>
      <c r="O63" s="186" t="s">
        <v>556</v>
      </c>
      <c r="P63" s="186">
        <v>0</v>
      </c>
      <c r="Q63" s="186">
        <v>0</v>
      </c>
      <c r="R63" s="186" t="s">
        <v>556</v>
      </c>
      <c r="S63" s="186" t="s">
        <v>556</v>
      </c>
      <c r="T63" s="183">
        <v>0</v>
      </c>
      <c r="U63" s="186">
        <v>0</v>
      </c>
      <c r="V63" s="186" t="s">
        <v>556</v>
      </c>
      <c r="W63" s="186" t="s">
        <v>556</v>
      </c>
      <c r="X63" s="183">
        <v>0</v>
      </c>
      <c r="Y63" s="186">
        <v>0</v>
      </c>
      <c r="Z63" s="186" t="s">
        <v>556</v>
      </c>
      <c r="AA63" s="186" t="s">
        <v>556</v>
      </c>
      <c r="AB63" s="183">
        <f t="shared" si="2"/>
        <v>0.18</v>
      </c>
      <c r="AC63" s="190">
        <f t="shared" si="5"/>
        <v>0</v>
      </c>
    </row>
    <row r="64" spans="1:29" ht="18.75" x14ac:dyDescent="0.25">
      <c r="A64" s="184" t="s">
        <v>223</v>
      </c>
      <c r="B64" s="187" t="s">
        <v>570</v>
      </c>
      <c r="C64" s="183">
        <f>'6.2. Паспорт фин осв ввод утв'!C64</f>
        <v>0</v>
      </c>
      <c r="D64" s="186" t="s">
        <v>556</v>
      </c>
      <c r="E64" s="316">
        <v>0</v>
      </c>
      <c r="F64" s="186">
        <f t="shared" si="3"/>
        <v>0</v>
      </c>
      <c r="G64" s="186">
        <f>'6.2. Паспорт фин осв ввод утв'!P64</f>
        <v>0</v>
      </c>
      <c r="H64" s="186">
        <f t="shared" si="4"/>
        <v>0</v>
      </c>
      <c r="I64" s="186">
        <v>0</v>
      </c>
      <c r="J64" s="186" t="s">
        <v>556</v>
      </c>
      <c r="K64" s="186" t="s">
        <v>556</v>
      </c>
      <c r="L64" s="183">
        <f>C64</f>
        <v>0</v>
      </c>
      <c r="M64" s="186">
        <v>0</v>
      </c>
      <c r="N64" s="186" t="s">
        <v>556</v>
      </c>
      <c r="O64" s="186" t="s">
        <v>556</v>
      </c>
      <c r="P64" s="186">
        <v>0</v>
      </c>
      <c r="Q64" s="186">
        <v>0</v>
      </c>
      <c r="R64" s="186" t="s">
        <v>556</v>
      </c>
      <c r="S64" s="186" t="s">
        <v>556</v>
      </c>
      <c r="T64" s="183">
        <v>0</v>
      </c>
      <c r="U64" s="186">
        <v>0</v>
      </c>
      <c r="V64" s="186" t="s">
        <v>556</v>
      </c>
      <c r="W64" s="186" t="s">
        <v>556</v>
      </c>
      <c r="X64" s="183">
        <v>0</v>
      </c>
      <c r="Y64" s="186">
        <v>0</v>
      </c>
      <c r="Z64" s="186" t="s">
        <v>556</v>
      </c>
      <c r="AA64" s="186" t="s">
        <v>556</v>
      </c>
      <c r="AB64" s="183">
        <f t="shared" si="2"/>
        <v>0</v>
      </c>
      <c r="AC64" s="190">
        <f t="shared" si="5"/>
        <v>0</v>
      </c>
    </row>
    <row r="65" spans="1:28" x14ac:dyDescent="0.25">
      <c r="A65" s="49"/>
      <c r="B65" s="44"/>
      <c r="C65" s="44"/>
      <c r="D65" s="44"/>
      <c r="E65" s="44"/>
      <c r="F65" s="44"/>
      <c r="G65" s="44"/>
    </row>
    <row r="66" spans="1:28" ht="54" customHeight="1" x14ac:dyDescent="0.25">
      <c r="B66" s="389"/>
      <c r="C66" s="389"/>
      <c r="D66" s="389"/>
      <c r="E66" s="389"/>
      <c r="F66" s="389"/>
      <c r="G66" s="46"/>
      <c r="H66" s="48"/>
      <c r="I66" s="48"/>
      <c r="J66" s="48"/>
      <c r="K66" s="48"/>
      <c r="L66" s="48"/>
      <c r="M66" s="48"/>
      <c r="N66" s="48"/>
      <c r="O66" s="48"/>
      <c r="P66" s="48"/>
      <c r="Q66" s="48"/>
      <c r="R66" s="48"/>
      <c r="S66" s="48"/>
      <c r="T66" s="48"/>
      <c r="U66" s="48"/>
      <c r="V66" s="48"/>
      <c r="W66" s="48"/>
      <c r="X66" s="48"/>
      <c r="Y66" s="48"/>
      <c r="Z66" s="48"/>
      <c r="AA66" s="48"/>
      <c r="AB66" s="48"/>
    </row>
    <row r="68" spans="1:28" ht="50.25" customHeight="1" x14ac:dyDescent="0.25">
      <c r="B68" s="389"/>
      <c r="C68" s="389"/>
      <c r="D68" s="389"/>
      <c r="E68" s="389"/>
      <c r="F68" s="389"/>
      <c r="G68" s="46"/>
    </row>
    <row r="70" spans="1:28" ht="36.75" customHeight="1" x14ac:dyDescent="0.25">
      <c r="B70" s="389"/>
      <c r="C70" s="389"/>
      <c r="D70" s="389"/>
      <c r="E70" s="389"/>
      <c r="F70" s="389"/>
      <c r="G70" s="46"/>
    </row>
    <row r="72" spans="1:28" ht="51" customHeight="1" x14ac:dyDescent="0.25">
      <c r="B72" s="389"/>
      <c r="C72" s="389"/>
      <c r="D72" s="389"/>
      <c r="E72" s="389"/>
      <c r="F72" s="389"/>
      <c r="G72" s="46"/>
    </row>
    <row r="73" spans="1:28" ht="32.25" customHeight="1" x14ac:dyDescent="0.25">
      <c r="B73" s="389"/>
      <c r="C73" s="389"/>
      <c r="D73" s="389"/>
      <c r="E73" s="389"/>
      <c r="F73" s="389"/>
      <c r="G73" s="46"/>
    </row>
    <row r="74" spans="1:28" ht="51.75" customHeight="1" x14ac:dyDescent="0.25">
      <c r="B74" s="389"/>
      <c r="C74" s="389"/>
      <c r="D74" s="389"/>
      <c r="E74" s="389"/>
      <c r="F74" s="389"/>
      <c r="G74" s="46"/>
    </row>
    <row r="75" spans="1:28" ht="21.75" customHeight="1" x14ac:dyDescent="0.25">
      <c r="B75" s="387"/>
      <c r="C75" s="387"/>
      <c r="D75" s="387"/>
      <c r="E75" s="387"/>
      <c r="F75" s="387"/>
      <c r="G75" s="45"/>
    </row>
    <row r="76" spans="1:28" ht="23.25" customHeight="1" x14ac:dyDescent="0.25"/>
    <row r="77" spans="1:28" ht="18.75" customHeight="1" x14ac:dyDescent="0.25">
      <c r="B77" s="388"/>
      <c r="C77" s="388"/>
      <c r="D77" s="388"/>
      <c r="E77" s="388"/>
      <c r="F77" s="388"/>
      <c r="G77" s="44"/>
    </row>
  </sheetData>
  <mergeCells count="39">
    <mergeCell ref="A14:AC14"/>
    <mergeCell ref="A15:AC15"/>
    <mergeCell ref="A16:AC16"/>
    <mergeCell ref="A18:AC18"/>
    <mergeCell ref="A20:A22"/>
    <mergeCell ref="B20:B22"/>
    <mergeCell ref="C20:D21"/>
    <mergeCell ref="V21:W21"/>
    <mergeCell ref="X21:Y21"/>
    <mergeCell ref="A12:AC12"/>
    <mergeCell ref="A4:AC4"/>
    <mergeCell ref="A6:AC6"/>
    <mergeCell ref="A8:AC8"/>
    <mergeCell ref="A9:AC9"/>
    <mergeCell ref="A11:AC11"/>
    <mergeCell ref="G20:G22"/>
    <mergeCell ref="H20:K20"/>
    <mergeCell ref="L20:O20"/>
    <mergeCell ref="T20:W20"/>
    <mergeCell ref="X20:AA20"/>
    <mergeCell ref="AB20:AC21"/>
    <mergeCell ref="H21:I21"/>
    <mergeCell ref="J21:K21"/>
    <mergeCell ref="L21:M21"/>
    <mergeCell ref="N21:O21"/>
    <mergeCell ref="P21:Q21"/>
    <mergeCell ref="R21:S21"/>
    <mergeCell ref="T21:U21"/>
    <mergeCell ref="P20:S20"/>
    <mergeCell ref="Z21:AA21"/>
    <mergeCell ref="E20:F21"/>
    <mergeCell ref="B75:F75"/>
    <mergeCell ref="B77:F77"/>
    <mergeCell ref="B66:F66"/>
    <mergeCell ref="B68:F68"/>
    <mergeCell ref="B72:F72"/>
    <mergeCell ref="B73:F73"/>
    <mergeCell ref="B74:F74"/>
    <mergeCell ref="B70:F70"/>
  </mergeCells>
  <pageMargins left="0.39370078740157483" right="0.39370078740157483" top="0.78740157480314965" bottom="0.39370078740157483" header="0.31496062992125984" footer="0.31496062992125984"/>
  <pageSetup paperSize="8" scale="50"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V26"/>
  <sheetViews>
    <sheetView view="pageBreakPreview" topLeftCell="A4" zoomScale="85" zoomScaleSheetLayoutView="85" workbookViewId="0">
      <selection activeCell="N22" sqref="N22:N24"/>
    </sheetView>
  </sheetViews>
  <sheetFormatPr defaultColWidth="9.140625"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28" t="s">
        <v>65</v>
      </c>
    </row>
    <row r="2" spans="1:48" ht="18.75" x14ac:dyDescent="0.3">
      <c r="AV2" s="12" t="s">
        <v>7</v>
      </c>
    </row>
    <row r="3" spans="1:48" ht="18.75" x14ac:dyDescent="0.3">
      <c r="AV3" s="12" t="s">
        <v>64</v>
      </c>
    </row>
    <row r="4" spans="1:48" ht="18.75" x14ac:dyDescent="0.3">
      <c r="AV4" s="12"/>
    </row>
    <row r="5" spans="1:48" ht="18.75" customHeight="1" x14ac:dyDescent="0.25">
      <c r="A5" s="320" t="str">
        <f>'1. паспорт местоположение'!A5:C5</f>
        <v>Год раскрытия информации: 2024 год</v>
      </c>
      <c r="B5" s="320"/>
      <c r="C5" s="320"/>
      <c r="D5" s="320"/>
      <c r="E5" s="320"/>
      <c r="F5" s="320"/>
      <c r="G5" s="320"/>
      <c r="H5" s="320"/>
      <c r="I5" s="320"/>
      <c r="J5" s="320"/>
      <c r="K5" s="320"/>
      <c r="L5" s="320"/>
      <c r="M5" s="320"/>
      <c r="N5" s="320"/>
      <c r="O5" s="320"/>
      <c r="P5" s="320"/>
      <c r="Q5" s="320"/>
      <c r="R5" s="320"/>
      <c r="S5" s="320"/>
      <c r="T5" s="320"/>
      <c r="U5" s="320"/>
      <c r="V5" s="320"/>
      <c r="W5" s="320"/>
      <c r="X5" s="320"/>
      <c r="Y5" s="320"/>
      <c r="Z5" s="320"/>
      <c r="AA5" s="320"/>
      <c r="AB5" s="320"/>
      <c r="AC5" s="320"/>
      <c r="AD5" s="320"/>
      <c r="AE5" s="320"/>
      <c r="AF5" s="320"/>
      <c r="AG5" s="320"/>
      <c r="AH5" s="320"/>
      <c r="AI5" s="320"/>
      <c r="AJ5" s="320"/>
      <c r="AK5" s="320"/>
      <c r="AL5" s="320"/>
      <c r="AM5" s="320"/>
      <c r="AN5" s="320"/>
      <c r="AO5" s="320"/>
      <c r="AP5" s="320"/>
      <c r="AQ5" s="320"/>
      <c r="AR5" s="320"/>
      <c r="AS5" s="320"/>
      <c r="AT5" s="320"/>
      <c r="AU5" s="320"/>
      <c r="AV5" s="320"/>
    </row>
    <row r="6" spans="1:48" ht="18.75" x14ac:dyDescent="0.3">
      <c r="AV6" s="12"/>
    </row>
    <row r="7" spans="1:48" ht="18.75" x14ac:dyDescent="0.25">
      <c r="A7" s="324" t="s">
        <v>6</v>
      </c>
      <c r="B7" s="324"/>
      <c r="C7" s="324"/>
      <c r="D7" s="324"/>
      <c r="E7" s="324"/>
      <c r="F7" s="324"/>
      <c r="G7" s="324"/>
      <c r="H7" s="324"/>
      <c r="I7" s="324"/>
      <c r="J7" s="324"/>
      <c r="K7" s="324"/>
      <c r="L7" s="324"/>
      <c r="M7" s="324"/>
      <c r="N7" s="324"/>
      <c r="O7" s="324"/>
      <c r="P7" s="324"/>
      <c r="Q7" s="324"/>
      <c r="R7" s="324"/>
      <c r="S7" s="324"/>
      <c r="T7" s="324"/>
      <c r="U7" s="324"/>
      <c r="V7" s="324"/>
      <c r="W7" s="324"/>
      <c r="X7" s="324"/>
      <c r="Y7" s="324"/>
      <c r="Z7" s="324"/>
      <c r="AA7" s="324"/>
      <c r="AB7" s="324"/>
      <c r="AC7" s="324"/>
      <c r="AD7" s="324"/>
      <c r="AE7" s="324"/>
      <c r="AF7" s="324"/>
      <c r="AG7" s="324"/>
      <c r="AH7" s="324"/>
      <c r="AI7" s="324"/>
      <c r="AJ7" s="324"/>
      <c r="AK7" s="324"/>
      <c r="AL7" s="324"/>
      <c r="AM7" s="324"/>
      <c r="AN7" s="324"/>
      <c r="AO7" s="324"/>
      <c r="AP7" s="324"/>
      <c r="AQ7" s="324"/>
      <c r="AR7" s="324"/>
      <c r="AS7" s="324"/>
      <c r="AT7" s="324"/>
      <c r="AU7" s="324"/>
      <c r="AV7" s="324"/>
    </row>
    <row r="8" spans="1:48" ht="18.75" x14ac:dyDescent="0.25">
      <c r="A8" s="324"/>
      <c r="B8" s="324"/>
      <c r="C8" s="324"/>
      <c r="D8" s="324"/>
      <c r="E8" s="324"/>
      <c r="F8" s="324"/>
      <c r="G8" s="324"/>
      <c r="H8" s="324"/>
      <c r="I8" s="324"/>
      <c r="J8" s="324"/>
      <c r="K8" s="324"/>
      <c r="L8" s="324"/>
      <c r="M8" s="324"/>
      <c r="N8" s="324"/>
      <c r="O8" s="324"/>
      <c r="P8" s="324"/>
      <c r="Q8" s="324"/>
      <c r="R8" s="324"/>
      <c r="S8" s="324"/>
      <c r="T8" s="324"/>
      <c r="U8" s="324"/>
      <c r="V8" s="324"/>
      <c r="W8" s="324"/>
      <c r="X8" s="324"/>
      <c r="Y8" s="324"/>
      <c r="Z8" s="324"/>
      <c r="AA8" s="324"/>
      <c r="AB8" s="324"/>
      <c r="AC8" s="324"/>
      <c r="AD8" s="324"/>
      <c r="AE8" s="324"/>
      <c r="AF8" s="324"/>
      <c r="AG8" s="324"/>
      <c r="AH8" s="324"/>
      <c r="AI8" s="324"/>
      <c r="AJ8" s="324"/>
      <c r="AK8" s="324"/>
      <c r="AL8" s="324"/>
      <c r="AM8" s="324"/>
      <c r="AN8" s="324"/>
      <c r="AO8" s="324"/>
      <c r="AP8" s="324"/>
      <c r="AQ8" s="324"/>
      <c r="AR8" s="324"/>
      <c r="AS8" s="324"/>
      <c r="AT8" s="324"/>
      <c r="AU8" s="324"/>
      <c r="AV8" s="324"/>
    </row>
    <row r="9" spans="1:48" x14ac:dyDescent="0.25">
      <c r="A9" s="331" t="str">
        <f>'1. паспорт местоположение'!A9:C9</f>
        <v xml:space="preserve">Акционерное общество "Западная энергетическая компания" </v>
      </c>
      <c r="B9" s="331"/>
      <c r="C9" s="331"/>
      <c r="D9" s="331"/>
      <c r="E9" s="331"/>
      <c r="F9" s="331"/>
      <c r="G9" s="331"/>
      <c r="H9" s="331"/>
      <c r="I9" s="331"/>
      <c r="J9" s="331"/>
      <c r="K9" s="331"/>
      <c r="L9" s="331"/>
      <c r="M9" s="331"/>
      <c r="N9" s="331"/>
      <c r="O9" s="331"/>
      <c r="P9" s="331"/>
      <c r="Q9" s="331"/>
      <c r="R9" s="331"/>
      <c r="S9" s="331"/>
      <c r="T9" s="331"/>
      <c r="U9" s="331"/>
      <c r="V9" s="331"/>
      <c r="W9" s="331"/>
      <c r="X9" s="331"/>
      <c r="Y9" s="331"/>
      <c r="Z9" s="331"/>
      <c r="AA9" s="331"/>
      <c r="AB9" s="331"/>
      <c r="AC9" s="331"/>
      <c r="AD9" s="331"/>
      <c r="AE9" s="331"/>
      <c r="AF9" s="331"/>
      <c r="AG9" s="331"/>
      <c r="AH9" s="331"/>
      <c r="AI9" s="331"/>
      <c r="AJ9" s="331"/>
      <c r="AK9" s="331"/>
      <c r="AL9" s="331"/>
      <c r="AM9" s="331"/>
      <c r="AN9" s="331"/>
      <c r="AO9" s="331"/>
      <c r="AP9" s="331"/>
      <c r="AQ9" s="331"/>
      <c r="AR9" s="331"/>
      <c r="AS9" s="331"/>
      <c r="AT9" s="331"/>
      <c r="AU9" s="331"/>
      <c r="AV9" s="331"/>
    </row>
    <row r="10" spans="1:48" ht="15.75" x14ac:dyDescent="0.25">
      <c r="A10" s="321" t="s">
        <v>5</v>
      </c>
      <c r="B10" s="321"/>
      <c r="C10" s="321"/>
      <c r="D10" s="321"/>
      <c r="E10" s="321"/>
      <c r="F10" s="321"/>
      <c r="G10" s="321"/>
      <c r="H10" s="321"/>
      <c r="I10" s="321"/>
      <c r="J10" s="321"/>
      <c r="K10" s="321"/>
      <c r="L10" s="321"/>
      <c r="M10" s="321"/>
      <c r="N10" s="321"/>
      <c r="O10" s="321"/>
      <c r="P10" s="321"/>
      <c r="Q10" s="321"/>
      <c r="R10" s="321"/>
      <c r="S10" s="321"/>
      <c r="T10" s="321"/>
      <c r="U10" s="321"/>
      <c r="V10" s="321"/>
      <c r="W10" s="321"/>
      <c r="X10" s="321"/>
      <c r="Y10" s="321"/>
      <c r="Z10" s="321"/>
      <c r="AA10" s="321"/>
      <c r="AB10" s="321"/>
      <c r="AC10" s="321"/>
      <c r="AD10" s="321"/>
      <c r="AE10" s="321"/>
      <c r="AF10" s="321"/>
      <c r="AG10" s="321"/>
      <c r="AH10" s="321"/>
      <c r="AI10" s="321"/>
      <c r="AJ10" s="321"/>
      <c r="AK10" s="321"/>
      <c r="AL10" s="321"/>
      <c r="AM10" s="321"/>
      <c r="AN10" s="321"/>
      <c r="AO10" s="321"/>
      <c r="AP10" s="321"/>
      <c r="AQ10" s="321"/>
      <c r="AR10" s="321"/>
      <c r="AS10" s="321"/>
      <c r="AT10" s="321"/>
      <c r="AU10" s="321"/>
      <c r="AV10" s="321"/>
    </row>
    <row r="11" spans="1:48" ht="18.75" x14ac:dyDescent="0.25">
      <c r="A11" s="324"/>
      <c r="B11" s="324"/>
      <c r="C11" s="324"/>
      <c r="D11" s="324"/>
      <c r="E11" s="324"/>
      <c r="F11" s="324"/>
      <c r="G11" s="324"/>
      <c r="H11" s="324"/>
      <c r="I11" s="324"/>
      <c r="J11" s="324"/>
      <c r="K11" s="324"/>
      <c r="L11" s="324"/>
      <c r="M11" s="324"/>
      <c r="N11" s="324"/>
      <c r="O11" s="324"/>
      <c r="P11" s="324"/>
      <c r="Q11" s="324"/>
      <c r="R11" s="324"/>
      <c r="S11" s="324"/>
      <c r="T11" s="324"/>
      <c r="U11" s="324"/>
      <c r="V11" s="324"/>
      <c r="W11" s="324"/>
      <c r="X11" s="324"/>
      <c r="Y11" s="324"/>
      <c r="Z11" s="324"/>
      <c r="AA11" s="324"/>
      <c r="AB11" s="324"/>
      <c r="AC11" s="324"/>
      <c r="AD11" s="324"/>
      <c r="AE11" s="324"/>
      <c r="AF11" s="324"/>
      <c r="AG11" s="324"/>
      <c r="AH11" s="324"/>
      <c r="AI11" s="324"/>
      <c r="AJ11" s="324"/>
      <c r="AK11" s="324"/>
      <c r="AL11" s="324"/>
      <c r="AM11" s="324"/>
      <c r="AN11" s="324"/>
      <c r="AO11" s="324"/>
      <c r="AP11" s="324"/>
      <c r="AQ11" s="324"/>
      <c r="AR11" s="324"/>
      <c r="AS11" s="324"/>
      <c r="AT11" s="324"/>
      <c r="AU11" s="324"/>
      <c r="AV11" s="324"/>
    </row>
    <row r="12" spans="1:48" x14ac:dyDescent="0.25">
      <c r="A12" s="331" t="str">
        <f>'1. паспорт местоположение'!A12:C12</f>
        <v>O 24-14</v>
      </c>
      <c r="B12" s="331"/>
      <c r="C12" s="331"/>
      <c r="D12" s="331"/>
      <c r="E12" s="331"/>
      <c r="F12" s="331"/>
      <c r="G12" s="331"/>
      <c r="H12" s="331"/>
      <c r="I12" s="331"/>
      <c r="J12" s="331"/>
      <c r="K12" s="331"/>
      <c r="L12" s="331"/>
      <c r="M12" s="331"/>
      <c r="N12" s="331"/>
      <c r="O12" s="331"/>
      <c r="P12" s="331"/>
      <c r="Q12" s="331"/>
      <c r="R12" s="331"/>
      <c r="S12" s="331"/>
      <c r="T12" s="331"/>
      <c r="U12" s="331"/>
      <c r="V12" s="331"/>
      <c r="W12" s="331"/>
      <c r="X12" s="331"/>
      <c r="Y12" s="331"/>
      <c r="Z12" s="331"/>
      <c r="AA12" s="331"/>
      <c r="AB12" s="331"/>
      <c r="AC12" s="331"/>
      <c r="AD12" s="331"/>
      <c r="AE12" s="331"/>
      <c r="AF12" s="331"/>
      <c r="AG12" s="331"/>
      <c r="AH12" s="331"/>
      <c r="AI12" s="331"/>
      <c r="AJ12" s="331"/>
      <c r="AK12" s="331"/>
      <c r="AL12" s="331"/>
      <c r="AM12" s="331"/>
      <c r="AN12" s="331"/>
      <c r="AO12" s="331"/>
      <c r="AP12" s="331"/>
      <c r="AQ12" s="331"/>
      <c r="AR12" s="331"/>
      <c r="AS12" s="331"/>
      <c r="AT12" s="331"/>
      <c r="AU12" s="331"/>
      <c r="AV12" s="331"/>
    </row>
    <row r="13" spans="1:48" ht="15.75" x14ac:dyDescent="0.25">
      <c r="A13" s="321" t="s">
        <v>4</v>
      </c>
      <c r="B13" s="321"/>
      <c r="C13" s="321"/>
      <c r="D13" s="321"/>
      <c r="E13" s="321"/>
      <c r="F13" s="321"/>
      <c r="G13" s="321"/>
      <c r="H13" s="321"/>
      <c r="I13" s="321"/>
      <c r="J13" s="321"/>
      <c r="K13" s="321"/>
      <c r="L13" s="321"/>
      <c r="M13" s="321"/>
      <c r="N13" s="321"/>
      <c r="O13" s="321"/>
      <c r="P13" s="321"/>
      <c r="Q13" s="321"/>
      <c r="R13" s="321"/>
      <c r="S13" s="321"/>
      <c r="T13" s="321"/>
      <c r="U13" s="321"/>
      <c r="V13" s="321"/>
      <c r="W13" s="321"/>
      <c r="X13" s="321"/>
      <c r="Y13" s="321"/>
      <c r="Z13" s="321"/>
      <c r="AA13" s="321"/>
      <c r="AB13" s="321"/>
      <c r="AC13" s="321"/>
      <c r="AD13" s="321"/>
      <c r="AE13" s="321"/>
      <c r="AF13" s="321"/>
      <c r="AG13" s="321"/>
      <c r="AH13" s="321"/>
      <c r="AI13" s="321"/>
      <c r="AJ13" s="321"/>
      <c r="AK13" s="321"/>
      <c r="AL13" s="321"/>
      <c r="AM13" s="321"/>
      <c r="AN13" s="321"/>
      <c r="AO13" s="321"/>
      <c r="AP13" s="321"/>
      <c r="AQ13" s="321"/>
      <c r="AR13" s="321"/>
      <c r="AS13" s="321"/>
      <c r="AT13" s="321"/>
      <c r="AU13" s="321"/>
      <c r="AV13" s="321"/>
    </row>
    <row r="14" spans="1:48" ht="18.75" x14ac:dyDescent="0.25">
      <c r="A14" s="335"/>
      <c r="B14" s="335"/>
      <c r="C14" s="335"/>
      <c r="D14" s="335"/>
      <c r="E14" s="335"/>
      <c r="F14" s="335"/>
      <c r="G14" s="335"/>
      <c r="H14" s="335"/>
      <c r="I14" s="335"/>
      <c r="J14" s="335"/>
      <c r="K14" s="335"/>
      <c r="L14" s="335"/>
      <c r="M14" s="335"/>
      <c r="N14" s="335"/>
      <c r="O14" s="335"/>
      <c r="P14" s="335"/>
      <c r="Q14" s="335"/>
      <c r="R14" s="335"/>
      <c r="S14" s="335"/>
      <c r="T14" s="335"/>
      <c r="U14" s="335"/>
      <c r="V14" s="335"/>
      <c r="W14" s="335"/>
      <c r="X14" s="335"/>
      <c r="Y14" s="335"/>
      <c r="Z14" s="335"/>
      <c r="AA14" s="335"/>
      <c r="AB14" s="335"/>
      <c r="AC14" s="335"/>
      <c r="AD14" s="335"/>
      <c r="AE14" s="335"/>
      <c r="AF14" s="335"/>
      <c r="AG14" s="335"/>
      <c r="AH14" s="335"/>
      <c r="AI14" s="335"/>
      <c r="AJ14" s="335"/>
      <c r="AK14" s="335"/>
      <c r="AL14" s="335"/>
      <c r="AM14" s="335"/>
      <c r="AN14" s="335"/>
      <c r="AO14" s="335"/>
      <c r="AP14" s="335"/>
      <c r="AQ14" s="335"/>
      <c r="AR14" s="335"/>
      <c r="AS14" s="335"/>
      <c r="AT14" s="335"/>
      <c r="AU14" s="335"/>
      <c r="AV14" s="335"/>
    </row>
    <row r="15" spans="1:48" x14ac:dyDescent="0.25">
      <c r="A15" s="331" t="str">
        <f>'1. паспорт местоположение'!A15</f>
        <v xml:space="preserve">Реконструкция КЛ 10 кВ от ТП-994 до ТП-996 1 сек.с заменой  кабеля на кабель большего сечения, протяженностью 0,180 км </v>
      </c>
      <c r="B15" s="331"/>
      <c r="C15" s="331"/>
      <c r="D15" s="331"/>
      <c r="E15" s="331"/>
      <c r="F15" s="331"/>
      <c r="G15" s="331"/>
      <c r="H15" s="331"/>
      <c r="I15" s="331"/>
      <c r="J15" s="331"/>
      <c r="K15" s="331"/>
      <c r="L15" s="331"/>
      <c r="M15" s="331"/>
      <c r="N15" s="331"/>
      <c r="O15" s="331"/>
      <c r="P15" s="331"/>
      <c r="Q15" s="331"/>
      <c r="R15" s="331"/>
      <c r="S15" s="331"/>
      <c r="T15" s="331"/>
      <c r="U15" s="331"/>
      <c r="V15" s="331"/>
      <c r="W15" s="331"/>
      <c r="X15" s="331"/>
      <c r="Y15" s="331"/>
      <c r="Z15" s="331"/>
      <c r="AA15" s="331"/>
      <c r="AB15" s="331"/>
      <c r="AC15" s="331"/>
      <c r="AD15" s="331"/>
      <c r="AE15" s="331"/>
      <c r="AF15" s="331"/>
      <c r="AG15" s="331"/>
      <c r="AH15" s="331"/>
      <c r="AI15" s="331"/>
      <c r="AJ15" s="331"/>
      <c r="AK15" s="331"/>
      <c r="AL15" s="331"/>
      <c r="AM15" s="331"/>
      <c r="AN15" s="331"/>
      <c r="AO15" s="331"/>
      <c r="AP15" s="331"/>
      <c r="AQ15" s="331"/>
      <c r="AR15" s="331"/>
      <c r="AS15" s="331"/>
      <c r="AT15" s="331"/>
      <c r="AU15" s="331"/>
      <c r="AV15" s="331"/>
    </row>
    <row r="16" spans="1:48" ht="15.75" x14ac:dyDescent="0.25">
      <c r="A16" s="321" t="s">
        <v>3</v>
      </c>
      <c r="B16" s="321"/>
      <c r="C16" s="321"/>
      <c r="D16" s="321"/>
      <c r="E16" s="321"/>
      <c r="F16" s="321"/>
      <c r="G16" s="321"/>
      <c r="H16" s="321"/>
      <c r="I16" s="321"/>
      <c r="J16" s="321"/>
      <c r="K16" s="321"/>
      <c r="L16" s="321"/>
      <c r="M16" s="321"/>
      <c r="N16" s="321"/>
      <c r="O16" s="321"/>
      <c r="P16" s="321"/>
      <c r="Q16" s="321"/>
      <c r="R16" s="321"/>
      <c r="S16" s="321"/>
      <c r="T16" s="321"/>
      <c r="U16" s="321"/>
      <c r="V16" s="321"/>
      <c r="W16" s="321"/>
      <c r="X16" s="321"/>
      <c r="Y16" s="321"/>
      <c r="Z16" s="321"/>
      <c r="AA16" s="321"/>
      <c r="AB16" s="321"/>
      <c r="AC16" s="321"/>
      <c r="AD16" s="321"/>
      <c r="AE16" s="321"/>
      <c r="AF16" s="321"/>
      <c r="AG16" s="321"/>
      <c r="AH16" s="321"/>
      <c r="AI16" s="321"/>
      <c r="AJ16" s="321"/>
      <c r="AK16" s="321"/>
      <c r="AL16" s="321"/>
      <c r="AM16" s="321"/>
      <c r="AN16" s="321"/>
      <c r="AO16" s="321"/>
      <c r="AP16" s="321"/>
      <c r="AQ16" s="321"/>
      <c r="AR16" s="321"/>
      <c r="AS16" s="321"/>
      <c r="AT16" s="321"/>
      <c r="AU16" s="321"/>
      <c r="AV16" s="321"/>
    </row>
    <row r="17" spans="1:48" x14ac:dyDescent="0.25">
      <c r="A17" s="355"/>
      <c r="B17" s="355"/>
      <c r="C17" s="355"/>
      <c r="D17" s="355"/>
      <c r="E17" s="355"/>
      <c r="F17" s="355"/>
      <c r="G17" s="355"/>
      <c r="H17" s="355"/>
      <c r="I17" s="355"/>
      <c r="J17" s="355"/>
      <c r="K17" s="355"/>
      <c r="L17" s="355"/>
      <c r="M17" s="355"/>
      <c r="N17" s="355"/>
      <c r="O17" s="355"/>
      <c r="P17" s="355"/>
      <c r="Q17" s="355"/>
      <c r="R17" s="355"/>
      <c r="S17" s="355"/>
      <c r="T17" s="355"/>
      <c r="U17" s="355"/>
      <c r="V17" s="355"/>
      <c r="W17" s="355"/>
      <c r="X17" s="355"/>
      <c r="Y17" s="355"/>
      <c r="Z17" s="355"/>
      <c r="AA17" s="355"/>
      <c r="AB17" s="355"/>
      <c r="AC17" s="355"/>
      <c r="AD17" s="355"/>
      <c r="AE17" s="355"/>
      <c r="AF17" s="355"/>
      <c r="AG17" s="355"/>
      <c r="AH17" s="355"/>
      <c r="AI17" s="355"/>
      <c r="AJ17" s="355"/>
      <c r="AK17" s="355"/>
      <c r="AL17" s="355"/>
      <c r="AM17" s="355"/>
      <c r="AN17" s="355"/>
      <c r="AO17" s="355"/>
      <c r="AP17" s="355"/>
      <c r="AQ17" s="355"/>
      <c r="AR17" s="355"/>
      <c r="AS17" s="355"/>
      <c r="AT17" s="355"/>
      <c r="AU17" s="355"/>
      <c r="AV17" s="355"/>
    </row>
    <row r="18" spans="1:48" ht="14.25" customHeight="1" x14ac:dyDescent="0.25">
      <c r="A18" s="355"/>
      <c r="B18" s="355"/>
      <c r="C18" s="355"/>
      <c r="D18" s="355"/>
      <c r="E18" s="355"/>
      <c r="F18" s="355"/>
      <c r="G18" s="355"/>
      <c r="H18" s="355"/>
      <c r="I18" s="355"/>
      <c r="J18" s="355"/>
      <c r="K18" s="355"/>
      <c r="L18" s="355"/>
      <c r="M18" s="355"/>
      <c r="N18" s="355"/>
      <c r="O18" s="355"/>
      <c r="P18" s="355"/>
      <c r="Q18" s="355"/>
      <c r="R18" s="355"/>
      <c r="S18" s="355"/>
      <c r="T18" s="355"/>
      <c r="U18" s="355"/>
      <c r="V18" s="355"/>
      <c r="W18" s="355"/>
      <c r="X18" s="355"/>
      <c r="Y18" s="355"/>
      <c r="Z18" s="355"/>
      <c r="AA18" s="355"/>
      <c r="AB18" s="355"/>
      <c r="AC18" s="355"/>
      <c r="AD18" s="355"/>
      <c r="AE18" s="355"/>
      <c r="AF18" s="355"/>
      <c r="AG18" s="355"/>
      <c r="AH18" s="355"/>
      <c r="AI18" s="355"/>
      <c r="AJ18" s="355"/>
      <c r="AK18" s="355"/>
      <c r="AL18" s="355"/>
      <c r="AM18" s="355"/>
      <c r="AN18" s="355"/>
      <c r="AO18" s="355"/>
      <c r="AP18" s="355"/>
      <c r="AQ18" s="355"/>
      <c r="AR18" s="355"/>
      <c r="AS18" s="355"/>
      <c r="AT18" s="355"/>
      <c r="AU18" s="355"/>
      <c r="AV18" s="355"/>
    </row>
    <row r="19" spans="1:48" x14ac:dyDescent="0.25">
      <c r="A19" s="355"/>
      <c r="B19" s="355"/>
      <c r="C19" s="355"/>
      <c r="D19" s="355"/>
      <c r="E19" s="355"/>
      <c r="F19" s="355"/>
      <c r="G19" s="355"/>
      <c r="H19" s="355"/>
      <c r="I19" s="355"/>
      <c r="J19" s="355"/>
      <c r="K19" s="355"/>
      <c r="L19" s="355"/>
      <c r="M19" s="355"/>
      <c r="N19" s="355"/>
      <c r="O19" s="355"/>
      <c r="P19" s="355"/>
      <c r="Q19" s="355"/>
      <c r="R19" s="355"/>
      <c r="S19" s="355"/>
      <c r="T19" s="355"/>
      <c r="U19" s="355"/>
      <c r="V19" s="355"/>
      <c r="W19" s="355"/>
      <c r="X19" s="355"/>
      <c r="Y19" s="355"/>
      <c r="Z19" s="355"/>
      <c r="AA19" s="355"/>
      <c r="AB19" s="355"/>
      <c r="AC19" s="355"/>
      <c r="AD19" s="355"/>
      <c r="AE19" s="355"/>
      <c r="AF19" s="355"/>
      <c r="AG19" s="355"/>
      <c r="AH19" s="355"/>
      <c r="AI19" s="355"/>
      <c r="AJ19" s="355"/>
      <c r="AK19" s="355"/>
      <c r="AL19" s="355"/>
      <c r="AM19" s="355"/>
      <c r="AN19" s="355"/>
      <c r="AO19" s="355"/>
      <c r="AP19" s="355"/>
      <c r="AQ19" s="355"/>
      <c r="AR19" s="355"/>
      <c r="AS19" s="355"/>
      <c r="AT19" s="355"/>
      <c r="AU19" s="355"/>
      <c r="AV19" s="355"/>
    </row>
    <row r="20" spans="1:48" x14ac:dyDescent="0.25">
      <c r="A20" s="355"/>
      <c r="B20" s="355"/>
      <c r="C20" s="355"/>
      <c r="D20" s="355"/>
      <c r="E20" s="355"/>
      <c r="F20" s="355"/>
      <c r="G20" s="355"/>
      <c r="H20" s="355"/>
      <c r="I20" s="355"/>
      <c r="J20" s="355"/>
      <c r="K20" s="355"/>
      <c r="L20" s="355"/>
      <c r="M20" s="355"/>
      <c r="N20" s="355"/>
      <c r="O20" s="355"/>
      <c r="P20" s="355"/>
      <c r="Q20" s="355"/>
      <c r="R20" s="355"/>
      <c r="S20" s="355"/>
      <c r="T20" s="355"/>
      <c r="U20" s="355"/>
      <c r="V20" s="355"/>
      <c r="W20" s="355"/>
      <c r="X20" s="355"/>
      <c r="Y20" s="355"/>
      <c r="Z20" s="355"/>
      <c r="AA20" s="355"/>
      <c r="AB20" s="355"/>
      <c r="AC20" s="355"/>
      <c r="AD20" s="355"/>
      <c r="AE20" s="355"/>
      <c r="AF20" s="355"/>
      <c r="AG20" s="355"/>
      <c r="AH20" s="355"/>
      <c r="AI20" s="355"/>
      <c r="AJ20" s="355"/>
      <c r="AK20" s="355"/>
      <c r="AL20" s="355"/>
      <c r="AM20" s="355"/>
      <c r="AN20" s="355"/>
      <c r="AO20" s="355"/>
      <c r="AP20" s="355"/>
      <c r="AQ20" s="355"/>
      <c r="AR20" s="355"/>
      <c r="AS20" s="355"/>
      <c r="AT20" s="355"/>
      <c r="AU20" s="355"/>
      <c r="AV20" s="355"/>
    </row>
    <row r="21" spans="1:48" x14ac:dyDescent="0.25">
      <c r="A21" s="425" t="s">
        <v>436</v>
      </c>
      <c r="B21" s="425"/>
      <c r="C21" s="425"/>
      <c r="D21" s="425"/>
      <c r="E21" s="425"/>
      <c r="F21" s="425"/>
      <c r="G21" s="425"/>
      <c r="H21" s="425"/>
      <c r="I21" s="425"/>
      <c r="J21" s="425"/>
      <c r="K21" s="425"/>
      <c r="L21" s="425"/>
      <c r="M21" s="425"/>
      <c r="N21" s="425"/>
      <c r="O21" s="425"/>
      <c r="P21" s="425"/>
      <c r="Q21" s="425"/>
      <c r="R21" s="425"/>
      <c r="S21" s="425"/>
      <c r="T21" s="425"/>
      <c r="U21" s="425"/>
      <c r="V21" s="425"/>
      <c r="W21" s="425"/>
      <c r="X21" s="425"/>
      <c r="Y21" s="425"/>
      <c r="Z21" s="425"/>
      <c r="AA21" s="425"/>
      <c r="AB21" s="425"/>
      <c r="AC21" s="425"/>
      <c r="AD21" s="425"/>
      <c r="AE21" s="425"/>
      <c r="AF21" s="425"/>
      <c r="AG21" s="425"/>
      <c r="AH21" s="425"/>
      <c r="AI21" s="425"/>
      <c r="AJ21" s="425"/>
      <c r="AK21" s="425"/>
      <c r="AL21" s="425"/>
      <c r="AM21" s="425"/>
      <c r="AN21" s="425"/>
      <c r="AO21" s="425"/>
      <c r="AP21" s="425"/>
      <c r="AQ21" s="425"/>
      <c r="AR21" s="425"/>
      <c r="AS21" s="425"/>
      <c r="AT21" s="425"/>
      <c r="AU21" s="425"/>
      <c r="AV21" s="425"/>
    </row>
    <row r="22" spans="1:48" ht="58.5" customHeight="1" x14ac:dyDescent="0.25">
      <c r="A22" s="416" t="s">
        <v>49</v>
      </c>
      <c r="B22" s="427" t="s">
        <v>21</v>
      </c>
      <c r="C22" s="416" t="s">
        <v>48</v>
      </c>
      <c r="D22" s="416" t="s">
        <v>47</v>
      </c>
      <c r="E22" s="430" t="s">
        <v>447</v>
      </c>
      <c r="F22" s="431"/>
      <c r="G22" s="431"/>
      <c r="H22" s="431"/>
      <c r="I22" s="431"/>
      <c r="J22" s="431"/>
      <c r="K22" s="431"/>
      <c r="L22" s="432"/>
      <c r="M22" s="416" t="s">
        <v>46</v>
      </c>
      <c r="N22" s="416" t="s">
        <v>45</v>
      </c>
      <c r="O22" s="416" t="s">
        <v>44</v>
      </c>
      <c r="P22" s="411" t="s">
        <v>232</v>
      </c>
      <c r="Q22" s="411" t="s">
        <v>43</v>
      </c>
      <c r="R22" s="411" t="s">
        <v>42</v>
      </c>
      <c r="S22" s="411" t="s">
        <v>41</v>
      </c>
      <c r="T22" s="411"/>
      <c r="U22" s="433" t="s">
        <v>40</v>
      </c>
      <c r="V22" s="433" t="s">
        <v>39</v>
      </c>
      <c r="W22" s="411" t="s">
        <v>38</v>
      </c>
      <c r="X22" s="411" t="s">
        <v>37</v>
      </c>
      <c r="Y22" s="411" t="s">
        <v>36</v>
      </c>
      <c r="Z22" s="418" t="s">
        <v>35</v>
      </c>
      <c r="AA22" s="411" t="s">
        <v>34</v>
      </c>
      <c r="AB22" s="411" t="s">
        <v>33</v>
      </c>
      <c r="AC22" s="411" t="s">
        <v>32</v>
      </c>
      <c r="AD22" s="411" t="s">
        <v>31</v>
      </c>
      <c r="AE22" s="411" t="s">
        <v>30</v>
      </c>
      <c r="AF22" s="411" t="s">
        <v>29</v>
      </c>
      <c r="AG22" s="411"/>
      <c r="AH22" s="411"/>
      <c r="AI22" s="411"/>
      <c r="AJ22" s="411"/>
      <c r="AK22" s="411"/>
      <c r="AL22" s="411" t="s">
        <v>28</v>
      </c>
      <c r="AM22" s="411"/>
      <c r="AN22" s="411"/>
      <c r="AO22" s="411"/>
      <c r="AP22" s="411" t="s">
        <v>27</v>
      </c>
      <c r="AQ22" s="411"/>
      <c r="AR22" s="411" t="s">
        <v>26</v>
      </c>
      <c r="AS22" s="411" t="s">
        <v>25</v>
      </c>
      <c r="AT22" s="411" t="s">
        <v>24</v>
      </c>
      <c r="AU22" s="411" t="s">
        <v>23</v>
      </c>
      <c r="AV22" s="419" t="s">
        <v>22</v>
      </c>
    </row>
    <row r="23" spans="1:48" ht="64.5" customHeight="1" x14ac:dyDescent="0.25">
      <c r="A23" s="426"/>
      <c r="B23" s="428"/>
      <c r="C23" s="426"/>
      <c r="D23" s="426"/>
      <c r="E23" s="421" t="s">
        <v>20</v>
      </c>
      <c r="F23" s="412" t="s">
        <v>125</v>
      </c>
      <c r="G23" s="412" t="s">
        <v>124</v>
      </c>
      <c r="H23" s="412" t="s">
        <v>123</v>
      </c>
      <c r="I23" s="414" t="s">
        <v>357</v>
      </c>
      <c r="J23" s="414" t="s">
        <v>358</v>
      </c>
      <c r="K23" s="414" t="s">
        <v>359</v>
      </c>
      <c r="L23" s="412" t="s">
        <v>73</v>
      </c>
      <c r="M23" s="426"/>
      <c r="N23" s="426"/>
      <c r="O23" s="426"/>
      <c r="P23" s="411"/>
      <c r="Q23" s="411"/>
      <c r="R23" s="411"/>
      <c r="S23" s="423" t="s">
        <v>1</v>
      </c>
      <c r="T23" s="423" t="s">
        <v>8</v>
      </c>
      <c r="U23" s="433"/>
      <c r="V23" s="433"/>
      <c r="W23" s="411"/>
      <c r="X23" s="411"/>
      <c r="Y23" s="411"/>
      <c r="Z23" s="411"/>
      <c r="AA23" s="411"/>
      <c r="AB23" s="411"/>
      <c r="AC23" s="411"/>
      <c r="AD23" s="411"/>
      <c r="AE23" s="411"/>
      <c r="AF23" s="411" t="s">
        <v>19</v>
      </c>
      <c r="AG23" s="411"/>
      <c r="AH23" s="411" t="s">
        <v>18</v>
      </c>
      <c r="AI23" s="411"/>
      <c r="AJ23" s="416" t="s">
        <v>17</v>
      </c>
      <c r="AK23" s="416" t="s">
        <v>16</v>
      </c>
      <c r="AL23" s="416" t="s">
        <v>15</v>
      </c>
      <c r="AM23" s="416" t="s">
        <v>14</v>
      </c>
      <c r="AN23" s="416" t="s">
        <v>13</v>
      </c>
      <c r="AO23" s="416" t="s">
        <v>12</v>
      </c>
      <c r="AP23" s="416" t="s">
        <v>11</v>
      </c>
      <c r="AQ23" s="434" t="s">
        <v>8</v>
      </c>
      <c r="AR23" s="411"/>
      <c r="AS23" s="411"/>
      <c r="AT23" s="411"/>
      <c r="AU23" s="411"/>
      <c r="AV23" s="420"/>
    </row>
    <row r="24" spans="1:48" ht="96.75" customHeight="1" x14ac:dyDescent="0.25">
      <c r="A24" s="417"/>
      <c r="B24" s="429"/>
      <c r="C24" s="417"/>
      <c r="D24" s="417"/>
      <c r="E24" s="422"/>
      <c r="F24" s="413"/>
      <c r="G24" s="413"/>
      <c r="H24" s="413"/>
      <c r="I24" s="415"/>
      <c r="J24" s="415"/>
      <c r="K24" s="415"/>
      <c r="L24" s="413"/>
      <c r="M24" s="417"/>
      <c r="N24" s="417"/>
      <c r="O24" s="417"/>
      <c r="P24" s="411"/>
      <c r="Q24" s="411"/>
      <c r="R24" s="411"/>
      <c r="S24" s="424"/>
      <c r="T24" s="424"/>
      <c r="U24" s="433"/>
      <c r="V24" s="433"/>
      <c r="W24" s="411"/>
      <c r="X24" s="411"/>
      <c r="Y24" s="411"/>
      <c r="Z24" s="411"/>
      <c r="AA24" s="411"/>
      <c r="AB24" s="411"/>
      <c r="AC24" s="411"/>
      <c r="AD24" s="411"/>
      <c r="AE24" s="411"/>
      <c r="AF24" s="112" t="s">
        <v>10</v>
      </c>
      <c r="AG24" s="112" t="s">
        <v>9</v>
      </c>
      <c r="AH24" s="113" t="s">
        <v>1</v>
      </c>
      <c r="AI24" s="113" t="s">
        <v>8</v>
      </c>
      <c r="AJ24" s="417"/>
      <c r="AK24" s="417"/>
      <c r="AL24" s="417"/>
      <c r="AM24" s="417"/>
      <c r="AN24" s="417"/>
      <c r="AO24" s="417"/>
      <c r="AP24" s="417"/>
      <c r="AQ24" s="435"/>
      <c r="AR24" s="411"/>
      <c r="AS24" s="411"/>
      <c r="AT24" s="411"/>
      <c r="AU24" s="411"/>
      <c r="AV24" s="420"/>
    </row>
    <row r="25" spans="1:48" s="16"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6" customFormat="1" ht="12.75" x14ac:dyDescent="0.2">
      <c r="A26" s="158">
        <v>1</v>
      </c>
      <c r="B26" s="159"/>
      <c r="C26" s="159"/>
      <c r="D26" s="160"/>
      <c r="E26" s="19"/>
      <c r="F26" s="19"/>
      <c r="G26" s="19"/>
      <c r="H26" s="19"/>
      <c r="I26" s="19"/>
      <c r="J26" s="19"/>
      <c r="K26" s="191"/>
      <c r="L26" s="19"/>
      <c r="M26" s="17"/>
      <c r="N26" s="17"/>
      <c r="O26" s="17"/>
      <c r="P26" s="20"/>
      <c r="Q26" s="17"/>
      <c r="R26" s="20"/>
      <c r="S26" s="17"/>
      <c r="T26" s="17"/>
      <c r="U26" s="19"/>
      <c r="V26" s="19"/>
      <c r="W26" s="17"/>
      <c r="X26" s="20"/>
      <c r="Y26" s="17"/>
      <c r="Z26" s="18"/>
      <c r="AA26" s="20"/>
      <c r="AB26" s="20"/>
      <c r="AC26" s="20"/>
      <c r="AD26" s="20"/>
      <c r="AE26" s="20"/>
      <c r="AF26" s="19"/>
      <c r="AG26" s="17"/>
      <c r="AH26" s="18"/>
      <c r="AI26" s="18"/>
      <c r="AJ26" s="18"/>
      <c r="AK26" s="18"/>
      <c r="AL26" s="17"/>
      <c r="AM26" s="17"/>
      <c r="AN26" s="18"/>
      <c r="AO26" s="17"/>
      <c r="AP26" s="18"/>
      <c r="AQ26" s="18"/>
      <c r="AR26" s="18"/>
      <c r="AS26" s="18"/>
      <c r="AT26" s="18"/>
      <c r="AU26" s="17"/>
      <c r="AV26" s="17"/>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H111"/>
  <sheetViews>
    <sheetView view="pageBreakPreview" zoomScale="90" zoomScaleNormal="90" zoomScaleSheetLayoutView="90" workbookViewId="0">
      <selection activeCell="K21" sqref="K21"/>
    </sheetView>
  </sheetViews>
  <sheetFormatPr defaultRowHeight="15.75" x14ac:dyDescent="0.25"/>
  <cols>
    <col min="1" max="2" width="66.140625" style="86" customWidth="1"/>
    <col min="3" max="3" width="0" style="43" hidden="1" customWidth="1"/>
    <col min="4" max="256" width="8.85546875" style="43"/>
    <col min="257" max="258" width="66.140625" style="43" customWidth="1"/>
    <col min="259" max="512" width="8.85546875" style="43"/>
    <col min="513" max="514" width="66.140625" style="43" customWidth="1"/>
    <col min="515" max="768" width="8.85546875" style="43"/>
    <col min="769" max="770" width="66.140625" style="43" customWidth="1"/>
    <col min="771" max="1024" width="8.85546875" style="43"/>
    <col min="1025" max="1026" width="66.140625" style="43" customWidth="1"/>
    <col min="1027" max="1280" width="8.85546875" style="43"/>
    <col min="1281" max="1282" width="66.140625" style="43" customWidth="1"/>
    <col min="1283" max="1536" width="8.85546875" style="43"/>
    <col min="1537" max="1538" width="66.140625" style="43" customWidth="1"/>
    <col min="1539" max="1792" width="8.85546875" style="43"/>
    <col min="1793" max="1794" width="66.140625" style="43" customWidth="1"/>
    <col min="1795" max="2048" width="8.85546875" style="43"/>
    <col min="2049" max="2050" width="66.140625" style="43" customWidth="1"/>
    <col min="2051" max="2304" width="8.85546875" style="43"/>
    <col min="2305" max="2306" width="66.140625" style="43" customWidth="1"/>
    <col min="2307" max="2560" width="8.85546875" style="43"/>
    <col min="2561" max="2562" width="66.140625" style="43" customWidth="1"/>
    <col min="2563" max="2816" width="8.85546875" style="43"/>
    <col min="2817" max="2818" width="66.140625" style="43" customWidth="1"/>
    <col min="2819" max="3072" width="8.85546875" style="43"/>
    <col min="3073" max="3074" width="66.140625" style="43" customWidth="1"/>
    <col min="3075" max="3328" width="8.85546875" style="43"/>
    <col min="3329" max="3330" width="66.140625" style="43" customWidth="1"/>
    <col min="3331" max="3584" width="8.85546875" style="43"/>
    <col min="3585" max="3586" width="66.140625" style="43" customWidth="1"/>
    <col min="3587" max="3840" width="8.85546875" style="43"/>
    <col min="3841" max="3842" width="66.140625" style="43" customWidth="1"/>
    <col min="3843" max="4096" width="8.85546875" style="43"/>
    <col min="4097" max="4098" width="66.140625" style="43" customWidth="1"/>
    <col min="4099" max="4352" width="8.85546875" style="43"/>
    <col min="4353" max="4354" width="66.140625" style="43" customWidth="1"/>
    <col min="4355" max="4608" width="8.85546875" style="43"/>
    <col min="4609" max="4610" width="66.140625" style="43" customWidth="1"/>
    <col min="4611" max="4864" width="8.85546875" style="43"/>
    <col min="4865" max="4866" width="66.140625" style="43" customWidth="1"/>
    <col min="4867" max="5120" width="8.85546875" style="43"/>
    <col min="5121" max="5122" width="66.140625" style="43" customWidth="1"/>
    <col min="5123" max="5376" width="8.85546875" style="43"/>
    <col min="5377" max="5378" width="66.140625" style="43" customWidth="1"/>
    <col min="5379" max="5632" width="8.85546875" style="43"/>
    <col min="5633" max="5634" width="66.140625" style="43" customWidth="1"/>
    <col min="5635" max="5888" width="8.85546875" style="43"/>
    <col min="5889" max="5890" width="66.140625" style="43" customWidth="1"/>
    <col min="5891" max="6144" width="8.85546875" style="43"/>
    <col min="6145" max="6146" width="66.140625" style="43" customWidth="1"/>
    <col min="6147" max="6400" width="8.85546875" style="43"/>
    <col min="6401" max="6402" width="66.140625" style="43" customWidth="1"/>
    <col min="6403" max="6656" width="8.85546875" style="43"/>
    <col min="6657" max="6658" width="66.140625" style="43" customWidth="1"/>
    <col min="6659" max="6912" width="8.85546875" style="43"/>
    <col min="6913" max="6914" width="66.140625" style="43" customWidth="1"/>
    <col min="6915" max="7168" width="8.85546875" style="43"/>
    <col min="7169" max="7170" width="66.140625" style="43" customWidth="1"/>
    <col min="7171" max="7424" width="8.85546875" style="43"/>
    <col min="7425" max="7426" width="66.140625" style="43" customWidth="1"/>
    <col min="7427" max="7680" width="8.85546875" style="43"/>
    <col min="7681" max="7682" width="66.140625" style="43" customWidth="1"/>
    <col min="7683" max="7936" width="8.85546875" style="43"/>
    <col min="7937" max="7938" width="66.140625" style="43" customWidth="1"/>
    <col min="7939" max="8192" width="8.85546875" style="43"/>
    <col min="8193" max="8194" width="66.140625" style="43" customWidth="1"/>
    <col min="8195" max="8448" width="8.85546875" style="43"/>
    <col min="8449" max="8450" width="66.140625" style="43" customWidth="1"/>
    <col min="8451" max="8704" width="8.85546875" style="43"/>
    <col min="8705" max="8706" width="66.140625" style="43" customWidth="1"/>
    <col min="8707" max="8960" width="8.85546875" style="43"/>
    <col min="8961" max="8962" width="66.140625" style="43" customWidth="1"/>
    <col min="8963" max="9216" width="8.85546875" style="43"/>
    <col min="9217" max="9218" width="66.140625" style="43" customWidth="1"/>
    <col min="9219" max="9472" width="8.85546875" style="43"/>
    <col min="9473" max="9474" width="66.140625" style="43" customWidth="1"/>
    <col min="9475" max="9728" width="8.85546875" style="43"/>
    <col min="9729" max="9730" width="66.140625" style="43" customWidth="1"/>
    <col min="9731" max="9984" width="8.85546875" style="43"/>
    <col min="9985" max="9986" width="66.140625" style="43" customWidth="1"/>
    <col min="9987" max="10240" width="8.85546875" style="43"/>
    <col min="10241" max="10242" width="66.140625" style="43" customWidth="1"/>
    <col min="10243" max="10496" width="8.85546875" style="43"/>
    <col min="10497" max="10498" width="66.140625" style="43" customWidth="1"/>
    <col min="10499" max="10752" width="8.85546875" style="43"/>
    <col min="10753" max="10754" width="66.140625" style="43" customWidth="1"/>
    <col min="10755" max="11008" width="8.85546875" style="43"/>
    <col min="11009" max="11010" width="66.140625" style="43" customWidth="1"/>
    <col min="11011" max="11264" width="8.85546875" style="43"/>
    <col min="11265" max="11266" width="66.140625" style="43" customWidth="1"/>
    <col min="11267" max="11520" width="8.85546875" style="43"/>
    <col min="11521" max="11522" width="66.140625" style="43" customWidth="1"/>
    <col min="11523" max="11776" width="8.85546875" style="43"/>
    <col min="11777" max="11778" width="66.140625" style="43" customWidth="1"/>
    <col min="11779" max="12032" width="8.85546875" style="43"/>
    <col min="12033" max="12034" width="66.140625" style="43" customWidth="1"/>
    <col min="12035" max="12288" width="8.85546875" style="43"/>
    <col min="12289" max="12290" width="66.140625" style="43" customWidth="1"/>
    <col min="12291" max="12544" width="8.85546875" style="43"/>
    <col min="12545" max="12546" width="66.140625" style="43" customWidth="1"/>
    <col min="12547" max="12800" width="8.85546875" style="43"/>
    <col min="12801" max="12802" width="66.140625" style="43" customWidth="1"/>
    <col min="12803" max="13056" width="8.85546875" style="43"/>
    <col min="13057" max="13058" width="66.140625" style="43" customWidth="1"/>
    <col min="13059" max="13312" width="8.85546875" style="43"/>
    <col min="13313" max="13314" width="66.140625" style="43" customWidth="1"/>
    <col min="13315" max="13568" width="8.85546875" style="43"/>
    <col min="13569" max="13570" width="66.140625" style="43" customWidth="1"/>
    <col min="13571" max="13824" width="8.85546875" style="43"/>
    <col min="13825" max="13826" width="66.140625" style="43" customWidth="1"/>
    <col min="13827" max="14080" width="8.85546875" style="43"/>
    <col min="14081" max="14082" width="66.140625" style="43" customWidth="1"/>
    <col min="14083" max="14336" width="8.85546875" style="43"/>
    <col min="14337" max="14338" width="66.140625" style="43" customWidth="1"/>
    <col min="14339" max="14592" width="8.85546875" style="43"/>
    <col min="14593" max="14594" width="66.140625" style="43" customWidth="1"/>
    <col min="14595" max="14848" width="8.85546875" style="43"/>
    <col min="14849" max="14850" width="66.140625" style="43" customWidth="1"/>
    <col min="14851" max="15104" width="8.85546875" style="43"/>
    <col min="15105" max="15106" width="66.140625" style="43" customWidth="1"/>
    <col min="15107" max="15360" width="8.85546875" style="43"/>
    <col min="15361" max="15362" width="66.140625" style="43" customWidth="1"/>
    <col min="15363" max="15616" width="8.85546875" style="43"/>
    <col min="15617" max="15618" width="66.140625" style="43" customWidth="1"/>
    <col min="15619" max="15872" width="8.85546875" style="43"/>
    <col min="15873" max="15874" width="66.140625" style="43" customWidth="1"/>
    <col min="15875" max="16128" width="8.85546875" style="43"/>
    <col min="16129" max="16130" width="66.140625" style="43" customWidth="1"/>
    <col min="16131" max="16384" width="8.85546875" style="43"/>
  </cols>
  <sheetData>
    <row r="1" spans="1:8" ht="18.75" x14ac:dyDescent="0.25">
      <c r="B1" s="28" t="s">
        <v>65</v>
      </c>
    </row>
    <row r="2" spans="1:8" ht="18.75" x14ac:dyDescent="0.3">
      <c r="B2" s="12" t="s">
        <v>7</v>
      </c>
    </row>
    <row r="3" spans="1:8" ht="18.75" x14ac:dyDescent="0.3">
      <c r="B3" s="12" t="s">
        <v>455</v>
      </c>
    </row>
    <row r="4" spans="1:8" x14ac:dyDescent="0.25">
      <c r="B4" s="32"/>
    </row>
    <row r="5" spans="1:8" ht="18.75" x14ac:dyDescent="0.3">
      <c r="A5" s="442" t="str">
        <f>'1. паспорт местоположение'!A5:C5</f>
        <v>Год раскрытия информации: 2024 год</v>
      </c>
      <c r="B5" s="442"/>
      <c r="C5" s="61"/>
      <c r="D5" s="61"/>
      <c r="E5" s="61"/>
      <c r="F5" s="61"/>
      <c r="G5" s="61"/>
      <c r="H5" s="61"/>
    </row>
    <row r="6" spans="1:8" ht="18.75" x14ac:dyDescent="0.3">
      <c r="A6" s="128"/>
      <c r="B6" s="128"/>
      <c r="C6" s="128"/>
      <c r="D6" s="128"/>
      <c r="E6" s="128"/>
      <c r="F6" s="128"/>
      <c r="G6" s="128"/>
      <c r="H6" s="128"/>
    </row>
    <row r="7" spans="1:8" ht="18.75" x14ac:dyDescent="0.25">
      <c r="A7" s="324" t="s">
        <v>6</v>
      </c>
      <c r="B7" s="324"/>
      <c r="C7" s="10"/>
      <c r="D7" s="10"/>
      <c r="E7" s="10"/>
      <c r="F7" s="10"/>
      <c r="G7" s="10"/>
      <c r="H7" s="10"/>
    </row>
    <row r="8" spans="1:8" ht="18.75" x14ac:dyDescent="0.25">
      <c r="A8" s="10"/>
      <c r="B8" s="10"/>
      <c r="C8" s="10"/>
      <c r="D8" s="10"/>
      <c r="E8" s="10"/>
      <c r="F8" s="10"/>
      <c r="G8" s="10"/>
      <c r="H8" s="10"/>
    </row>
    <row r="9" spans="1:8" x14ac:dyDescent="0.25">
      <c r="A9" s="331" t="str">
        <f>'1. паспорт местоположение'!A9:C9</f>
        <v xml:space="preserve">Акционерное общество "Западная энергетическая компания" </v>
      </c>
      <c r="B9" s="331"/>
      <c r="C9" s="7"/>
      <c r="D9" s="7"/>
      <c r="E9" s="7"/>
      <c r="F9" s="7"/>
      <c r="G9" s="7"/>
      <c r="H9" s="7"/>
    </row>
    <row r="10" spans="1:8" x14ac:dyDescent="0.25">
      <c r="A10" s="321" t="s">
        <v>5</v>
      </c>
      <c r="B10" s="321"/>
      <c r="C10" s="5"/>
      <c r="D10" s="5"/>
      <c r="E10" s="5"/>
      <c r="F10" s="5"/>
      <c r="G10" s="5"/>
      <c r="H10" s="5"/>
    </row>
    <row r="11" spans="1:8" ht="18.75" x14ac:dyDescent="0.25">
      <c r="A11" s="10"/>
      <c r="B11" s="10"/>
      <c r="C11" s="10"/>
      <c r="D11" s="10"/>
      <c r="E11" s="10"/>
      <c r="F11" s="10"/>
      <c r="G11" s="10"/>
      <c r="H11" s="10"/>
    </row>
    <row r="12" spans="1:8" ht="30.75" customHeight="1" x14ac:dyDescent="0.25">
      <c r="A12" s="331" t="str">
        <f>'1. паспорт местоположение'!A12:C12</f>
        <v>O 24-14</v>
      </c>
      <c r="B12" s="331"/>
      <c r="C12" s="7"/>
      <c r="D12" s="7"/>
      <c r="E12" s="7"/>
      <c r="F12" s="7"/>
      <c r="G12" s="7"/>
      <c r="H12" s="7"/>
    </row>
    <row r="13" spans="1:8" x14ac:dyDescent="0.25">
      <c r="A13" s="321" t="s">
        <v>4</v>
      </c>
      <c r="B13" s="321"/>
      <c r="C13" s="5"/>
      <c r="D13" s="5"/>
      <c r="E13" s="5"/>
      <c r="F13" s="5"/>
      <c r="G13" s="5"/>
      <c r="H13" s="5"/>
    </row>
    <row r="14" spans="1:8" ht="18.75" x14ac:dyDescent="0.25">
      <c r="A14" s="9"/>
      <c r="B14" s="9"/>
      <c r="C14" s="9"/>
      <c r="D14" s="9"/>
      <c r="E14" s="9"/>
      <c r="F14" s="9"/>
      <c r="G14" s="9"/>
      <c r="H14" s="9"/>
    </row>
    <row r="15" spans="1:8" ht="39" customHeight="1" x14ac:dyDescent="0.25">
      <c r="A15" s="436" t="str">
        <f>'1. паспорт местоположение'!A15:C15</f>
        <v xml:space="preserve">Реконструкция КЛ 10 кВ от ТП-994 до ТП-996 1 сек.с заменой  кабеля на кабель большего сечения, протяженностью 0,180 км </v>
      </c>
      <c r="B15" s="353"/>
      <c r="C15" s="7"/>
      <c r="D15" s="7"/>
      <c r="E15" s="7"/>
      <c r="F15" s="7"/>
      <c r="G15" s="7"/>
      <c r="H15" s="7"/>
    </row>
    <row r="16" spans="1:8" x14ac:dyDescent="0.25">
      <c r="A16" s="321" t="s">
        <v>3</v>
      </c>
      <c r="B16" s="321"/>
      <c r="C16" s="5"/>
      <c r="D16" s="5"/>
      <c r="E16" s="5"/>
      <c r="F16" s="5"/>
      <c r="G16" s="5"/>
      <c r="H16" s="5"/>
    </row>
    <row r="17" spans="1:2" x14ac:dyDescent="0.25">
      <c r="B17" s="87"/>
    </row>
    <row r="18" spans="1:2" ht="33.75" customHeight="1" x14ac:dyDescent="0.25">
      <c r="A18" s="437" t="s">
        <v>437</v>
      </c>
      <c r="B18" s="438"/>
    </row>
    <row r="19" spans="1:2" x14ac:dyDescent="0.25">
      <c r="B19" s="32"/>
    </row>
    <row r="20" spans="1:2" ht="16.5" thickBot="1" x14ac:dyDescent="0.3">
      <c r="B20" s="88"/>
    </row>
    <row r="21" spans="1:2" ht="55.5" customHeight="1" thickBot="1" x14ac:dyDescent="0.3">
      <c r="A21" s="89" t="s">
        <v>307</v>
      </c>
      <c r="B21" s="126" t="str">
        <f>A15</f>
        <v xml:space="preserve">Реконструкция КЛ 10 кВ от ТП-994 до ТП-996 1 сек.с заменой  кабеля на кабель большего сечения, протяженностью 0,180 км </v>
      </c>
    </row>
    <row r="22" spans="1:2" ht="16.5" thickBot="1" x14ac:dyDescent="0.3">
      <c r="A22" s="89" t="s">
        <v>308</v>
      </c>
      <c r="B22" s="218" t="str">
        <f>'1. паспорт местоположение'!C27</f>
        <v>город Калининград</v>
      </c>
    </row>
    <row r="23" spans="1:2" ht="16.5" thickBot="1" x14ac:dyDescent="0.3">
      <c r="A23" s="89" t="s">
        <v>288</v>
      </c>
      <c r="B23" s="90" t="s">
        <v>586</v>
      </c>
    </row>
    <row r="24" spans="1:2" ht="16.5" thickBot="1" x14ac:dyDescent="0.3">
      <c r="A24" s="89" t="s">
        <v>309</v>
      </c>
      <c r="B24" s="90">
        <f>'6.2. Паспорт фин осв ввод'!C56</f>
        <v>0.18</v>
      </c>
    </row>
    <row r="25" spans="1:2" ht="16.5" thickBot="1" x14ac:dyDescent="0.3">
      <c r="A25" s="91" t="s">
        <v>310</v>
      </c>
      <c r="B25" s="207">
        <f>'6.1. Паспорт сетевой график'!D53</f>
        <v>45960</v>
      </c>
    </row>
    <row r="26" spans="1:2" ht="16.5" thickBot="1" x14ac:dyDescent="0.3">
      <c r="A26" s="92" t="s">
        <v>311</v>
      </c>
      <c r="B26" s="93" t="s">
        <v>559</v>
      </c>
    </row>
    <row r="27" spans="1:2" ht="29.25" thickBot="1" x14ac:dyDescent="0.3">
      <c r="A27" s="100" t="s">
        <v>584</v>
      </c>
      <c r="B27" s="212">
        <f>'6.2. Паспорт фин осв ввод'!C24</f>
        <v>1.048937175372</v>
      </c>
    </row>
    <row r="28" spans="1:2" ht="48" customHeight="1" thickBot="1" x14ac:dyDescent="0.3">
      <c r="A28" s="95" t="s">
        <v>312</v>
      </c>
      <c r="B28" s="173" t="s">
        <v>573</v>
      </c>
    </row>
    <row r="29" spans="1:2" ht="29.25" thickBot="1" x14ac:dyDescent="0.3">
      <c r="A29" s="101" t="s">
        <v>313</v>
      </c>
      <c r="B29" s="192">
        <f>B30</f>
        <v>0</v>
      </c>
    </row>
    <row r="30" spans="1:2" ht="29.25" thickBot="1" x14ac:dyDescent="0.3">
      <c r="A30" s="101" t="s">
        <v>314</v>
      </c>
      <c r="B30" s="192">
        <f>B32+B41+B58</f>
        <v>0</v>
      </c>
    </row>
    <row r="31" spans="1:2" ht="16.5" thickBot="1" x14ac:dyDescent="0.3">
      <c r="A31" s="95" t="s">
        <v>315</v>
      </c>
      <c r="B31" s="192"/>
    </row>
    <row r="32" spans="1:2" ht="29.25" thickBot="1" x14ac:dyDescent="0.3">
      <c r="A32" s="101" t="s">
        <v>316</v>
      </c>
      <c r="B32" s="192">
        <f>B33+B37</f>
        <v>0</v>
      </c>
    </row>
    <row r="33" spans="1:3" s="132" customFormat="1" ht="16.5" thickBot="1" x14ac:dyDescent="0.3">
      <c r="A33" s="131" t="s">
        <v>317</v>
      </c>
      <c r="B33" s="193">
        <v>0</v>
      </c>
    </row>
    <row r="34" spans="1:3" ht="16.5" thickBot="1" x14ac:dyDescent="0.3">
      <c r="A34" s="95" t="s">
        <v>318</v>
      </c>
      <c r="B34" s="133">
        <f>B33/$B$27</f>
        <v>0</v>
      </c>
    </row>
    <row r="35" spans="1:3" ht="16.5" thickBot="1" x14ac:dyDescent="0.3">
      <c r="A35" s="95" t="s">
        <v>319</v>
      </c>
      <c r="B35" s="192">
        <v>0</v>
      </c>
      <c r="C35" s="43">
        <v>1</v>
      </c>
    </row>
    <row r="36" spans="1:3" ht="16.5" thickBot="1" x14ac:dyDescent="0.3">
      <c r="A36" s="95" t="s">
        <v>320</v>
      </c>
      <c r="B36" s="192">
        <v>0</v>
      </c>
      <c r="C36" s="43">
        <v>2</v>
      </c>
    </row>
    <row r="37" spans="1:3" s="132" customFormat="1" ht="16.5" thickBot="1" x14ac:dyDescent="0.3">
      <c r="A37" s="131" t="s">
        <v>317</v>
      </c>
      <c r="B37" s="193">
        <v>0</v>
      </c>
    </row>
    <row r="38" spans="1:3" ht="16.5" thickBot="1" x14ac:dyDescent="0.3">
      <c r="A38" s="95" t="s">
        <v>318</v>
      </c>
      <c r="B38" s="133">
        <f>B37/$B$27</f>
        <v>0</v>
      </c>
    </row>
    <row r="39" spans="1:3" ht="16.5" thickBot="1" x14ac:dyDescent="0.3">
      <c r="A39" s="95" t="s">
        <v>319</v>
      </c>
      <c r="B39" s="192">
        <v>0</v>
      </c>
      <c r="C39" s="43">
        <v>1</v>
      </c>
    </row>
    <row r="40" spans="1:3" ht="16.5" thickBot="1" x14ac:dyDescent="0.3">
      <c r="A40" s="95" t="s">
        <v>320</v>
      </c>
      <c r="B40" s="192">
        <v>0</v>
      </c>
      <c r="C40" s="43">
        <v>2</v>
      </c>
    </row>
    <row r="41" spans="1:3" ht="29.25" thickBot="1" x14ac:dyDescent="0.3">
      <c r="A41" s="101" t="s">
        <v>321</v>
      </c>
      <c r="B41" s="192">
        <f>B42+B46+B50+B54</f>
        <v>0</v>
      </c>
    </row>
    <row r="42" spans="1:3" s="132" customFormat="1" ht="16.5" thickBot="1" x14ac:dyDescent="0.3">
      <c r="A42" s="131" t="s">
        <v>317</v>
      </c>
      <c r="B42" s="193">
        <v>0</v>
      </c>
    </row>
    <row r="43" spans="1:3" ht="16.5" thickBot="1" x14ac:dyDescent="0.3">
      <c r="A43" s="95" t="s">
        <v>318</v>
      </c>
      <c r="B43" s="133">
        <f>B42/$B$27</f>
        <v>0</v>
      </c>
    </row>
    <row r="44" spans="1:3" ht="16.5" thickBot="1" x14ac:dyDescent="0.3">
      <c r="A44" s="95" t="s">
        <v>319</v>
      </c>
      <c r="B44" s="192">
        <v>0</v>
      </c>
      <c r="C44" s="43">
        <v>1</v>
      </c>
    </row>
    <row r="45" spans="1:3" ht="16.5" thickBot="1" x14ac:dyDescent="0.3">
      <c r="A45" s="95" t="s">
        <v>320</v>
      </c>
      <c r="B45" s="192">
        <v>0</v>
      </c>
      <c r="C45" s="43">
        <v>2</v>
      </c>
    </row>
    <row r="46" spans="1:3" s="132" customFormat="1" ht="16.5" thickBot="1" x14ac:dyDescent="0.3">
      <c r="A46" s="131" t="s">
        <v>317</v>
      </c>
      <c r="B46" s="193">
        <v>0</v>
      </c>
    </row>
    <row r="47" spans="1:3" ht="16.5" thickBot="1" x14ac:dyDescent="0.3">
      <c r="A47" s="95" t="s">
        <v>318</v>
      </c>
      <c r="B47" s="133">
        <f>B46/$B$27</f>
        <v>0</v>
      </c>
    </row>
    <row r="48" spans="1:3" ht="16.5" thickBot="1" x14ac:dyDescent="0.3">
      <c r="A48" s="95" t="s">
        <v>319</v>
      </c>
      <c r="B48" s="192">
        <v>0</v>
      </c>
      <c r="C48" s="43">
        <v>1</v>
      </c>
    </row>
    <row r="49" spans="1:3" ht="16.5" thickBot="1" x14ac:dyDescent="0.3">
      <c r="A49" s="95" t="s">
        <v>320</v>
      </c>
      <c r="B49" s="192">
        <v>0</v>
      </c>
      <c r="C49" s="43">
        <v>2</v>
      </c>
    </row>
    <row r="50" spans="1:3" s="132" customFormat="1" ht="16.5" thickBot="1" x14ac:dyDescent="0.3">
      <c r="A50" s="131" t="s">
        <v>317</v>
      </c>
      <c r="B50" s="193">
        <v>0</v>
      </c>
    </row>
    <row r="51" spans="1:3" ht="16.5" thickBot="1" x14ac:dyDescent="0.3">
      <c r="A51" s="95" t="s">
        <v>318</v>
      </c>
      <c r="B51" s="133">
        <f>B50/$B$27</f>
        <v>0</v>
      </c>
    </row>
    <row r="52" spans="1:3" ht="16.5" thickBot="1" x14ac:dyDescent="0.3">
      <c r="A52" s="95" t="s">
        <v>319</v>
      </c>
      <c r="B52" s="192">
        <v>0</v>
      </c>
      <c r="C52" s="43">
        <v>1</v>
      </c>
    </row>
    <row r="53" spans="1:3" ht="16.5" thickBot="1" x14ac:dyDescent="0.3">
      <c r="A53" s="95" t="s">
        <v>320</v>
      </c>
      <c r="B53" s="192">
        <v>0</v>
      </c>
      <c r="C53" s="43">
        <v>2</v>
      </c>
    </row>
    <row r="54" spans="1:3" s="132" customFormat="1" ht="16.5" thickBot="1" x14ac:dyDescent="0.3">
      <c r="A54" s="131" t="s">
        <v>317</v>
      </c>
      <c r="B54" s="193">
        <v>0</v>
      </c>
    </row>
    <row r="55" spans="1:3" ht="16.5" thickBot="1" x14ac:dyDescent="0.3">
      <c r="A55" s="95" t="s">
        <v>318</v>
      </c>
      <c r="B55" s="133">
        <f>B54/$B$27</f>
        <v>0</v>
      </c>
    </row>
    <row r="56" spans="1:3" ht="16.5" thickBot="1" x14ac:dyDescent="0.3">
      <c r="A56" s="95" t="s">
        <v>319</v>
      </c>
      <c r="B56" s="192">
        <v>0</v>
      </c>
      <c r="C56" s="43">
        <v>1</v>
      </c>
    </row>
    <row r="57" spans="1:3" ht="16.5" thickBot="1" x14ac:dyDescent="0.3">
      <c r="A57" s="95" t="s">
        <v>320</v>
      </c>
      <c r="B57" s="192">
        <v>0</v>
      </c>
      <c r="C57" s="43">
        <v>2</v>
      </c>
    </row>
    <row r="58" spans="1:3" ht="29.25" thickBot="1" x14ac:dyDescent="0.3">
      <c r="A58" s="101" t="s">
        <v>322</v>
      </c>
      <c r="B58" s="192">
        <f>B59+B63+B67+B71</f>
        <v>0</v>
      </c>
    </row>
    <row r="59" spans="1:3" s="132" customFormat="1" ht="16.5" thickBot="1" x14ac:dyDescent="0.3">
      <c r="A59" s="131" t="s">
        <v>317</v>
      </c>
      <c r="B59" s="193">
        <v>0</v>
      </c>
    </row>
    <row r="60" spans="1:3" ht="16.5" thickBot="1" x14ac:dyDescent="0.3">
      <c r="A60" s="95" t="s">
        <v>318</v>
      </c>
      <c r="B60" s="133">
        <f>B59/$B$27</f>
        <v>0</v>
      </c>
    </row>
    <row r="61" spans="1:3" ht="16.5" thickBot="1" x14ac:dyDescent="0.3">
      <c r="A61" s="95" t="s">
        <v>319</v>
      </c>
      <c r="B61" s="192">
        <v>0</v>
      </c>
      <c r="C61" s="43">
        <v>1</v>
      </c>
    </row>
    <row r="62" spans="1:3" ht="16.5" thickBot="1" x14ac:dyDescent="0.3">
      <c r="A62" s="95" t="s">
        <v>320</v>
      </c>
      <c r="B62" s="192">
        <v>0</v>
      </c>
      <c r="C62" s="43">
        <v>2</v>
      </c>
    </row>
    <row r="63" spans="1:3" s="132" customFormat="1" ht="16.5" thickBot="1" x14ac:dyDescent="0.3">
      <c r="A63" s="131" t="s">
        <v>317</v>
      </c>
      <c r="B63" s="193">
        <v>0</v>
      </c>
    </row>
    <row r="64" spans="1:3" ht="16.5" thickBot="1" x14ac:dyDescent="0.3">
      <c r="A64" s="95" t="s">
        <v>318</v>
      </c>
      <c r="B64" s="133">
        <f>B63/$B$27</f>
        <v>0</v>
      </c>
    </row>
    <row r="65" spans="1:3" ht="16.5" thickBot="1" x14ac:dyDescent="0.3">
      <c r="A65" s="95" t="s">
        <v>319</v>
      </c>
      <c r="B65" s="192">
        <v>0</v>
      </c>
      <c r="C65" s="43">
        <v>1</v>
      </c>
    </row>
    <row r="66" spans="1:3" ht="16.5" thickBot="1" x14ac:dyDescent="0.3">
      <c r="A66" s="95" t="s">
        <v>320</v>
      </c>
      <c r="B66" s="192">
        <v>0</v>
      </c>
      <c r="C66" s="43">
        <v>2</v>
      </c>
    </row>
    <row r="67" spans="1:3" s="132" customFormat="1" ht="16.5" thickBot="1" x14ac:dyDescent="0.3">
      <c r="A67" s="131" t="s">
        <v>317</v>
      </c>
      <c r="B67" s="193">
        <v>0</v>
      </c>
    </row>
    <row r="68" spans="1:3" ht="16.5" thickBot="1" x14ac:dyDescent="0.3">
      <c r="A68" s="95" t="s">
        <v>318</v>
      </c>
      <c r="B68" s="133">
        <f>B67/$B$27</f>
        <v>0</v>
      </c>
    </row>
    <row r="69" spans="1:3" ht="16.5" thickBot="1" x14ac:dyDescent="0.3">
      <c r="A69" s="95" t="s">
        <v>319</v>
      </c>
      <c r="B69" s="192">
        <v>0</v>
      </c>
      <c r="C69" s="43">
        <v>1</v>
      </c>
    </row>
    <row r="70" spans="1:3" ht="16.5" thickBot="1" x14ac:dyDescent="0.3">
      <c r="A70" s="95" t="s">
        <v>320</v>
      </c>
      <c r="B70" s="192">
        <v>0</v>
      </c>
      <c r="C70" s="43">
        <v>2</v>
      </c>
    </row>
    <row r="71" spans="1:3" s="132" customFormat="1" ht="16.5" thickBot="1" x14ac:dyDescent="0.3">
      <c r="A71" s="131" t="s">
        <v>317</v>
      </c>
      <c r="B71" s="193">
        <v>0</v>
      </c>
    </row>
    <row r="72" spans="1:3" ht="16.5" thickBot="1" x14ac:dyDescent="0.3">
      <c r="A72" s="95" t="s">
        <v>318</v>
      </c>
      <c r="B72" s="133">
        <f>B71/$B$27</f>
        <v>0</v>
      </c>
    </row>
    <row r="73" spans="1:3" ht="16.5" thickBot="1" x14ac:dyDescent="0.3">
      <c r="A73" s="95" t="s">
        <v>319</v>
      </c>
      <c r="B73" s="192">
        <v>0</v>
      </c>
      <c r="C73" s="43">
        <v>1</v>
      </c>
    </row>
    <row r="74" spans="1:3" ht="16.5" thickBot="1" x14ac:dyDescent="0.3">
      <c r="A74" s="95" t="s">
        <v>320</v>
      </c>
      <c r="B74" s="192">
        <v>0</v>
      </c>
      <c r="C74" s="43">
        <v>2</v>
      </c>
    </row>
    <row r="75" spans="1:3" ht="29.25" thickBot="1" x14ac:dyDescent="0.3">
      <c r="A75" s="94" t="s">
        <v>323</v>
      </c>
      <c r="B75" s="133">
        <f>B30/B27</f>
        <v>0</v>
      </c>
    </row>
    <row r="76" spans="1:3" ht="16.5" thickBot="1" x14ac:dyDescent="0.3">
      <c r="A76" s="96" t="s">
        <v>315</v>
      </c>
      <c r="B76" s="133"/>
    </row>
    <row r="77" spans="1:3" ht="16.5" thickBot="1" x14ac:dyDescent="0.3">
      <c r="A77" s="96" t="s">
        <v>324</v>
      </c>
      <c r="B77" s="133"/>
    </row>
    <row r="78" spans="1:3" ht="16.5" thickBot="1" x14ac:dyDescent="0.3">
      <c r="A78" s="96" t="s">
        <v>325</v>
      </c>
      <c r="B78" s="133"/>
    </row>
    <row r="79" spans="1:3" ht="16.5" thickBot="1" x14ac:dyDescent="0.3">
      <c r="A79" s="96" t="s">
        <v>326</v>
      </c>
      <c r="B79" s="133"/>
    </row>
    <row r="80" spans="1:3" ht="16.5" thickBot="1" x14ac:dyDescent="0.3">
      <c r="A80" s="91" t="s">
        <v>327</v>
      </c>
      <c r="B80" s="134">
        <f>B81/$B$27</f>
        <v>0</v>
      </c>
    </row>
    <row r="81" spans="1:2" ht="16.5" thickBot="1" x14ac:dyDescent="0.3">
      <c r="A81" s="91" t="s">
        <v>328</v>
      </c>
      <c r="B81" s="194">
        <f xml:space="preserve"> SUMIF(C33:C74, 1,B33:B74)</f>
        <v>0</v>
      </c>
    </row>
    <row r="82" spans="1:2" ht="16.5" thickBot="1" x14ac:dyDescent="0.3">
      <c r="A82" s="91" t="s">
        <v>329</v>
      </c>
      <c r="B82" s="134">
        <f>B83/$B$27</f>
        <v>0</v>
      </c>
    </row>
    <row r="83" spans="1:2" ht="16.5" thickBot="1" x14ac:dyDescent="0.3">
      <c r="A83" s="92" t="s">
        <v>330</v>
      </c>
      <c r="B83" s="194">
        <f xml:space="preserve"> SUMIF(C35:C76, 2,B35:B76)</f>
        <v>0</v>
      </c>
    </row>
    <row r="84" spans="1:2" ht="15.6" customHeight="1" x14ac:dyDescent="0.25">
      <c r="A84" s="94" t="s">
        <v>331</v>
      </c>
      <c r="B84" s="96" t="s">
        <v>332</v>
      </c>
    </row>
    <row r="85" spans="1:2" x14ac:dyDescent="0.25">
      <c r="A85" s="98" t="s">
        <v>333</v>
      </c>
      <c r="B85" s="175"/>
    </row>
    <row r="86" spans="1:2" x14ac:dyDescent="0.25">
      <c r="A86" s="98" t="s">
        <v>334</v>
      </c>
      <c r="B86" s="175"/>
    </row>
    <row r="87" spans="1:2" x14ac:dyDescent="0.25">
      <c r="A87" s="98" t="s">
        <v>335</v>
      </c>
      <c r="B87" s="175"/>
    </row>
    <row r="88" spans="1:2" x14ac:dyDescent="0.25">
      <c r="A88" s="98" t="s">
        <v>336</v>
      </c>
      <c r="B88" s="175"/>
    </row>
    <row r="89" spans="1:2" ht="16.5" thickBot="1" x14ac:dyDescent="0.3">
      <c r="A89" s="99" t="s">
        <v>337</v>
      </c>
      <c r="B89" s="176"/>
    </row>
    <row r="90" spans="1:2" ht="30.75" thickBot="1" x14ac:dyDescent="0.3">
      <c r="A90" s="96" t="s">
        <v>338</v>
      </c>
      <c r="B90" s="97"/>
    </row>
    <row r="91" spans="1:2" ht="29.25" thickBot="1" x14ac:dyDescent="0.3">
      <c r="A91" s="91" t="s">
        <v>339</v>
      </c>
      <c r="B91" s="173"/>
    </row>
    <row r="92" spans="1:2" ht="16.5" thickBot="1" x14ac:dyDescent="0.3">
      <c r="A92" s="96" t="s">
        <v>315</v>
      </c>
      <c r="B92" s="195"/>
    </row>
    <row r="93" spans="1:2" ht="16.5" thickBot="1" x14ac:dyDescent="0.3">
      <c r="A93" s="96" t="s">
        <v>340</v>
      </c>
      <c r="B93" s="173"/>
    </row>
    <row r="94" spans="1:2" ht="16.5" thickBot="1" x14ac:dyDescent="0.3">
      <c r="A94" s="96" t="s">
        <v>341</v>
      </c>
      <c r="B94" s="195"/>
    </row>
    <row r="95" spans="1:2" ht="16.5" thickBot="1" x14ac:dyDescent="0.3">
      <c r="A95" s="104" t="s">
        <v>342</v>
      </c>
      <c r="B95" s="127" t="s">
        <v>542</v>
      </c>
    </row>
    <row r="96" spans="1:2" ht="16.5" thickBot="1" x14ac:dyDescent="0.3">
      <c r="A96" s="91" t="s">
        <v>343</v>
      </c>
      <c r="B96" s="102"/>
    </row>
    <row r="97" spans="1:2" ht="16.5" thickBot="1" x14ac:dyDescent="0.3">
      <c r="A97" s="98" t="s">
        <v>344</v>
      </c>
      <c r="B97" s="196">
        <f>'6.1. Паспорт сетевой график'!H43</f>
        <v>0</v>
      </c>
    </row>
    <row r="98" spans="1:2" ht="16.5" thickBot="1" x14ac:dyDescent="0.3">
      <c r="A98" s="98" t="s">
        <v>345</v>
      </c>
      <c r="B98" s="105" t="s">
        <v>542</v>
      </c>
    </row>
    <row r="99" spans="1:2" ht="16.5" thickBot="1" x14ac:dyDescent="0.3">
      <c r="A99" s="98" t="s">
        <v>346</v>
      </c>
      <c r="B99" s="105" t="s">
        <v>542</v>
      </c>
    </row>
    <row r="100" spans="1:2" ht="29.25" thickBot="1" x14ac:dyDescent="0.3">
      <c r="A100" s="106" t="s">
        <v>347</v>
      </c>
      <c r="B100" s="103"/>
    </row>
    <row r="101" spans="1:2" ht="28.5" x14ac:dyDescent="0.25">
      <c r="A101" s="94" t="s">
        <v>348</v>
      </c>
      <c r="B101" s="439"/>
    </row>
    <row r="102" spans="1:2" x14ac:dyDescent="0.25">
      <c r="A102" s="98" t="s">
        <v>349</v>
      </c>
      <c r="B102" s="440"/>
    </row>
    <row r="103" spans="1:2" x14ac:dyDescent="0.25">
      <c r="A103" s="98" t="s">
        <v>350</v>
      </c>
      <c r="B103" s="440"/>
    </row>
    <row r="104" spans="1:2" x14ac:dyDescent="0.25">
      <c r="A104" s="98" t="s">
        <v>351</v>
      </c>
      <c r="B104" s="440"/>
    </row>
    <row r="105" spans="1:2" x14ac:dyDescent="0.25">
      <c r="A105" s="98" t="s">
        <v>352</v>
      </c>
      <c r="B105" s="440"/>
    </row>
    <row r="106" spans="1:2" ht="16.5" thickBot="1" x14ac:dyDescent="0.3">
      <c r="A106" s="107" t="s">
        <v>353</v>
      </c>
      <c r="B106" s="441"/>
    </row>
    <row r="109" spans="1:2" x14ac:dyDescent="0.25">
      <c r="A109" s="108"/>
      <c r="B109" s="109"/>
    </row>
    <row r="110" spans="1:2" x14ac:dyDescent="0.25">
      <c r="B110" s="110"/>
    </row>
    <row r="111" spans="1:2" x14ac:dyDescent="0.25">
      <c r="B111" s="111"/>
    </row>
  </sheetData>
  <mergeCells count="10">
    <mergeCell ref="A5:B5"/>
    <mergeCell ref="A7:B7"/>
    <mergeCell ref="A9:B9"/>
    <mergeCell ref="A10:B10"/>
    <mergeCell ref="A12:B12"/>
    <mergeCell ref="A15:B15"/>
    <mergeCell ref="A16:B16"/>
    <mergeCell ref="A18:B18"/>
    <mergeCell ref="B101:B106"/>
    <mergeCell ref="A13:B13"/>
  </mergeCells>
  <hyperlinks>
    <hyperlink ref="B22" r:id="rId1" display="J 19-17_КЛ ТП-2 - ТП-5.kml" xr:uid="{00000000-0004-0000-0C00-000000000000}"/>
  </hyperlinks>
  <pageMargins left="0.70866141732283472" right="0.70866141732283472" top="0.74803149606299213" bottom="0.74803149606299213" header="0.31496062992125984" footer="0.31496062992125984"/>
  <pageSetup paperSize="8" scale="55" orientation="portrait"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50"/>
  <sheetViews>
    <sheetView topLeftCell="A7" workbookViewId="0">
      <selection activeCell="H17" sqref="H17"/>
    </sheetView>
  </sheetViews>
  <sheetFormatPr defaultRowHeight="15" x14ac:dyDescent="0.25"/>
  <cols>
    <col min="1" max="1" width="125.42578125" customWidth="1"/>
  </cols>
  <sheetData>
    <row r="1" spans="1:1" ht="25.5" customHeight="1" x14ac:dyDescent="0.25">
      <c r="A1" s="443" t="s">
        <v>468</v>
      </c>
    </row>
    <row r="2" spans="1:1" ht="25.5" customHeight="1" x14ac:dyDescent="0.25">
      <c r="A2" s="443"/>
    </row>
    <row r="3" spans="1:1" ht="25.5" customHeight="1" x14ac:dyDescent="0.25">
      <c r="A3" s="443"/>
    </row>
    <row r="4" spans="1:1" ht="25.5" customHeight="1" x14ac:dyDescent="0.25">
      <c r="A4" s="443"/>
    </row>
    <row r="5" spans="1:1" ht="25.5" customHeight="1" x14ac:dyDescent="0.25">
      <c r="A5" s="443"/>
    </row>
    <row r="6" spans="1:1" ht="23.25" customHeight="1" x14ac:dyDescent="0.25">
      <c r="A6" s="120">
        <v>2</v>
      </c>
    </row>
    <row r="7" spans="1:1" s="82" customFormat="1" ht="23.25" customHeight="1" x14ac:dyDescent="0.25">
      <c r="A7" s="124" t="s">
        <v>469</v>
      </c>
    </row>
    <row r="8" spans="1:1" ht="31.5" customHeight="1" x14ac:dyDescent="0.25">
      <c r="A8" s="121" t="s">
        <v>478</v>
      </c>
    </row>
    <row r="9" spans="1:1" ht="45.75" customHeight="1" x14ac:dyDescent="0.25">
      <c r="A9" s="121" t="s">
        <v>479</v>
      </c>
    </row>
    <row r="10" spans="1:1" ht="33.75" customHeight="1" x14ac:dyDescent="0.25">
      <c r="A10" s="121" t="s">
        <v>480</v>
      </c>
    </row>
    <row r="11" spans="1:1" ht="23.25" customHeight="1" x14ac:dyDescent="0.25">
      <c r="A11" s="121" t="s">
        <v>481</v>
      </c>
    </row>
    <row r="12" spans="1:1" ht="23.25" customHeight="1" x14ac:dyDescent="0.25">
      <c r="A12" s="121" t="s">
        <v>482</v>
      </c>
    </row>
    <row r="13" spans="1:1" ht="33" customHeight="1" x14ac:dyDescent="0.25">
      <c r="A13" s="121" t="s">
        <v>483</v>
      </c>
    </row>
    <row r="14" spans="1:1" ht="23.25" customHeight="1" x14ac:dyDescent="0.25">
      <c r="A14" s="121" t="s">
        <v>484</v>
      </c>
    </row>
    <row r="15" spans="1:1" ht="23.25" customHeight="1" x14ac:dyDescent="0.25">
      <c r="A15" s="122" t="s">
        <v>485</v>
      </c>
    </row>
    <row r="16" spans="1:1" ht="34.5" customHeight="1" x14ac:dyDescent="0.25">
      <c r="A16" s="122" t="s">
        <v>486</v>
      </c>
    </row>
    <row r="17" spans="1:1" ht="39.75" customHeight="1" x14ac:dyDescent="0.25">
      <c r="A17" s="122" t="s">
        <v>487</v>
      </c>
    </row>
    <row r="18" spans="1:1" ht="40.5" customHeight="1" x14ac:dyDescent="0.25">
      <c r="A18" s="122" t="s">
        <v>488</v>
      </c>
    </row>
    <row r="19" spans="1:1" ht="48.75" customHeight="1" x14ac:dyDescent="0.25">
      <c r="A19" s="122" t="s">
        <v>486</v>
      </c>
    </row>
    <row r="20" spans="1:1" ht="39" customHeight="1" x14ac:dyDescent="0.25">
      <c r="A20" s="121" t="s">
        <v>487</v>
      </c>
    </row>
    <row r="21" spans="1:1" ht="39.75" customHeight="1" x14ac:dyDescent="0.25">
      <c r="A21" s="121" t="s">
        <v>489</v>
      </c>
    </row>
    <row r="22" spans="1:1" ht="35.25" customHeight="1" x14ac:dyDescent="0.25">
      <c r="A22" s="121" t="s">
        <v>490</v>
      </c>
    </row>
    <row r="23" spans="1:1" ht="35.25" customHeight="1" x14ac:dyDescent="0.25">
      <c r="A23" s="121" t="s">
        <v>491</v>
      </c>
    </row>
    <row r="24" spans="1:1" ht="57.75" customHeight="1" x14ac:dyDescent="0.25">
      <c r="A24" s="121" t="s">
        <v>492</v>
      </c>
    </row>
    <row r="25" spans="1:1" s="82" customFormat="1" ht="23.25" customHeight="1" x14ac:dyDescent="0.25">
      <c r="A25" s="124" t="s">
        <v>493</v>
      </c>
    </row>
    <row r="26" spans="1:1" ht="36.75" customHeight="1" x14ac:dyDescent="0.25">
      <c r="A26" s="121" t="s">
        <v>494</v>
      </c>
    </row>
    <row r="27" spans="1:1" ht="23.25" customHeight="1" x14ac:dyDescent="0.25">
      <c r="A27" s="121" t="s">
        <v>495</v>
      </c>
    </row>
    <row r="28" spans="1:1" ht="30.75" customHeight="1" x14ac:dyDescent="0.25">
      <c r="A28" s="121" t="s">
        <v>496</v>
      </c>
    </row>
    <row r="29" spans="1:1" s="123" customFormat="1" ht="23.25" customHeight="1" x14ac:dyDescent="0.25">
      <c r="A29" s="121" t="s">
        <v>497</v>
      </c>
    </row>
    <row r="30" spans="1:1" s="123" customFormat="1" ht="23.25" customHeight="1" x14ac:dyDescent="0.25">
      <c r="A30" s="121" t="s">
        <v>498</v>
      </c>
    </row>
    <row r="31" spans="1:1" ht="23.25" customHeight="1" x14ac:dyDescent="0.25">
      <c r="A31" s="121" t="s">
        <v>499</v>
      </c>
    </row>
    <row r="32" spans="1:1" ht="23.25" customHeight="1" x14ac:dyDescent="0.25">
      <c r="A32" s="121" t="s">
        <v>500</v>
      </c>
    </row>
    <row r="33" spans="1:1" ht="23.25" customHeight="1" x14ac:dyDescent="0.25">
      <c r="A33" s="121" t="s">
        <v>501</v>
      </c>
    </row>
    <row r="34" spans="1:1" ht="23.25" customHeight="1" x14ac:dyDescent="0.25">
      <c r="A34" s="121" t="s">
        <v>502</v>
      </c>
    </row>
    <row r="35" spans="1:1" ht="23.25" customHeight="1" x14ac:dyDescent="0.25">
      <c r="A35" s="121" t="s">
        <v>503</v>
      </c>
    </row>
    <row r="36" spans="1:1" ht="23.25" customHeight="1" x14ac:dyDescent="0.25">
      <c r="A36" s="121" t="s">
        <v>504</v>
      </c>
    </row>
    <row r="37" spans="1:1" ht="23.25" customHeight="1" x14ac:dyDescent="0.25">
      <c r="A37" s="121" t="s">
        <v>505</v>
      </c>
    </row>
    <row r="38" spans="1:1" ht="23.25" customHeight="1" x14ac:dyDescent="0.25">
      <c r="A38" s="121" t="s">
        <v>506</v>
      </c>
    </row>
    <row r="39" spans="1:1" ht="23.25" customHeight="1" x14ac:dyDescent="0.25">
      <c r="A39" s="121" t="s">
        <v>507</v>
      </c>
    </row>
    <row r="40" spans="1:1" ht="23.25" customHeight="1" x14ac:dyDescent="0.25">
      <c r="A40" s="121" t="s">
        <v>508</v>
      </c>
    </row>
    <row r="41" spans="1:1" ht="23.25" customHeight="1" x14ac:dyDescent="0.25">
      <c r="A41" s="121" t="s">
        <v>509</v>
      </c>
    </row>
    <row r="42" spans="1:1" ht="23.25" customHeight="1" x14ac:dyDescent="0.25">
      <c r="A42" s="121" t="s">
        <v>510</v>
      </c>
    </row>
    <row r="43" spans="1:1" ht="23.25" customHeight="1" x14ac:dyDescent="0.25">
      <c r="A43" s="121" t="s">
        <v>511</v>
      </c>
    </row>
    <row r="44" spans="1:1" s="82" customFormat="1" ht="36" customHeight="1" x14ac:dyDescent="0.25">
      <c r="A44" s="124" t="s">
        <v>512</v>
      </c>
    </row>
    <row r="45" spans="1:1" ht="36" customHeight="1" x14ac:dyDescent="0.25">
      <c r="A45" s="121" t="s">
        <v>513</v>
      </c>
    </row>
    <row r="46" spans="1:1" ht="36" customHeight="1" x14ac:dyDescent="0.25">
      <c r="A46" s="121" t="s">
        <v>514</v>
      </c>
    </row>
    <row r="47" spans="1:1" s="82" customFormat="1" ht="23.25" customHeight="1" x14ac:dyDescent="0.25">
      <c r="A47" s="124" t="s">
        <v>515</v>
      </c>
    </row>
    <row r="48" spans="1:1" s="82" customFormat="1" ht="23.25" customHeight="1" x14ac:dyDescent="0.25">
      <c r="A48" s="125" t="s">
        <v>516</v>
      </c>
    </row>
    <row r="49" spans="1:1" s="82" customFormat="1" ht="23.25" customHeight="1" x14ac:dyDescent="0.25">
      <c r="A49" s="125" t="s">
        <v>517</v>
      </c>
    </row>
    <row r="50" spans="1:1" ht="23.25" customHeight="1" x14ac:dyDescent="0.25">
      <c r="A50" s="119"/>
    </row>
  </sheetData>
  <mergeCells count="1">
    <mergeCell ref="A1:A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22"/>
  <sheetViews>
    <sheetView workbookViewId="0">
      <selection activeCell="H17" sqref="H17"/>
    </sheetView>
  </sheetViews>
  <sheetFormatPr defaultRowHeight="15" x14ac:dyDescent="0.25"/>
  <cols>
    <col min="1" max="1" width="53.85546875" customWidth="1"/>
  </cols>
  <sheetData>
    <row r="1" spans="1:1" x14ac:dyDescent="0.25">
      <c r="A1" t="s">
        <v>519</v>
      </c>
    </row>
    <row r="2" spans="1:1" ht="18.75" customHeight="1" x14ac:dyDescent="0.25">
      <c r="A2" t="s">
        <v>540</v>
      </c>
    </row>
    <row r="3" spans="1:1" x14ac:dyDescent="0.25">
      <c r="A3" t="s">
        <v>520</v>
      </c>
    </row>
    <row r="4" spans="1:1" x14ac:dyDescent="0.25">
      <c r="A4" t="s">
        <v>521</v>
      </c>
    </row>
    <row r="5" spans="1:1" x14ac:dyDescent="0.25">
      <c r="A5" t="s">
        <v>522</v>
      </c>
    </row>
    <row r="6" spans="1:1" x14ac:dyDescent="0.25">
      <c r="A6" t="s">
        <v>523</v>
      </c>
    </row>
    <row r="7" spans="1:1" x14ac:dyDescent="0.25">
      <c r="A7" t="s">
        <v>524</v>
      </c>
    </row>
    <row r="8" spans="1:1" x14ac:dyDescent="0.25">
      <c r="A8" t="s">
        <v>525</v>
      </c>
    </row>
    <row r="9" spans="1:1" x14ac:dyDescent="0.25">
      <c r="A9" t="s">
        <v>526</v>
      </c>
    </row>
    <row r="10" spans="1:1" x14ac:dyDescent="0.25">
      <c r="A10" t="s">
        <v>527</v>
      </c>
    </row>
    <row r="11" spans="1:1" x14ac:dyDescent="0.25">
      <c r="A11" t="s">
        <v>528</v>
      </c>
    </row>
    <row r="12" spans="1:1" x14ac:dyDescent="0.25">
      <c r="A12" t="s">
        <v>529</v>
      </c>
    </row>
    <row r="13" spans="1:1" x14ac:dyDescent="0.25">
      <c r="A13" t="s">
        <v>530</v>
      </c>
    </row>
    <row r="14" spans="1:1" x14ac:dyDescent="0.25">
      <c r="A14" t="s">
        <v>531</v>
      </c>
    </row>
    <row r="15" spans="1:1" x14ac:dyDescent="0.25">
      <c r="A15" t="s">
        <v>532</v>
      </c>
    </row>
    <row r="16" spans="1:1" x14ac:dyDescent="0.25">
      <c r="A16" t="s">
        <v>533</v>
      </c>
    </row>
    <row r="17" spans="1:1" x14ac:dyDescent="0.25">
      <c r="A17" t="s">
        <v>534</v>
      </c>
    </row>
    <row r="18" spans="1:1" x14ac:dyDescent="0.25">
      <c r="A18" t="s">
        <v>535</v>
      </c>
    </row>
    <row r="19" spans="1:1" x14ac:dyDescent="0.25">
      <c r="A19" t="s">
        <v>536</v>
      </c>
    </row>
    <row r="20" spans="1:1" ht="17.25" customHeight="1" x14ac:dyDescent="0.25">
      <c r="A20" t="s">
        <v>537</v>
      </c>
    </row>
    <row r="21" spans="1:1" x14ac:dyDescent="0.25">
      <c r="A21" t="s">
        <v>538</v>
      </c>
    </row>
    <row r="22" spans="1:1" x14ac:dyDescent="0.25">
      <c r="A22" t="s">
        <v>539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3"/>
  <sheetViews>
    <sheetView workbookViewId="0">
      <selection activeCell="H17" sqref="H17"/>
    </sheetView>
  </sheetViews>
  <sheetFormatPr defaultRowHeight="15" x14ac:dyDescent="0.25"/>
  <sheetData>
    <row r="1" spans="1:1" x14ac:dyDescent="0.25">
      <c r="A1" t="s">
        <v>541</v>
      </c>
    </row>
    <row r="2" spans="1:1" x14ac:dyDescent="0.25">
      <c r="A2" t="s">
        <v>458</v>
      </c>
    </row>
    <row r="3" spans="1:1" x14ac:dyDescent="0.25">
      <c r="A3" t="s">
        <v>542</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3"/>
  <sheetViews>
    <sheetView workbookViewId="0">
      <selection activeCell="H17" sqref="H17"/>
    </sheetView>
  </sheetViews>
  <sheetFormatPr defaultRowHeight="15" x14ac:dyDescent="0.25"/>
  <sheetData>
    <row r="1" spans="1:1" x14ac:dyDescent="0.25">
      <c r="A1" t="s">
        <v>545</v>
      </c>
    </row>
    <row r="2" spans="1:1" x14ac:dyDescent="0.25">
      <c r="A2" t="s">
        <v>543</v>
      </c>
    </row>
    <row r="3" spans="1:1" x14ac:dyDescent="0.25">
      <c r="A3" t="s">
        <v>544</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A3"/>
  <sheetViews>
    <sheetView workbookViewId="0">
      <selection activeCell="H17" sqref="H17"/>
    </sheetView>
  </sheetViews>
  <sheetFormatPr defaultRowHeight="15" x14ac:dyDescent="0.25"/>
  <sheetData>
    <row r="1" spans="1:1" x14ac:dyDescent="0.25">
      <c r="A1" t="s">
        <v>546</v>
      </c>
    </row>
    <row r="2" spans="1:1" x14ac:dyDescent="0.25">
      <c r="A2" t="s">
        <v>547</v>
      </c>
    </row>
    <row r="3" spans="1:1" x14ac:dyDescent="0.25">
      <c r="A3" t="s">
        <v>548</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A7"/>
  <sheetViews>
    <sheetView workbookViewId="0">
      <selection activeCell="H17" sqref="H17"/>
    </sheetView>
  </sheetViews>
  <sheetFormatPr defaultRowHeight="15" x14ac:dyDescent="0.25"/>
  <cols>
    <col min="1" max="1" width="144.85546875" customWidth="1"/>
  </cols>
  <sheetData>
    <row r="1" spans="1:1" x14ac:dyDescent="0.25">
      <c r="A1" t="s">
        <v>470</v>
      </c>
    </row>
    <row r="2" spans="1:1" x14ac:dyDescent="0.25">
      <c r="A2" t="s">
        <v>471</v>
      </c>
    </row>
    <row r="3" spans="1:1" x14ac:dyDescent="0.25">
      <c r="A3" t="s">
        <v>472</v>
      </c>
    </row>
    <row r="4" spans="1:1" x14ac:dyDescent="0.25">
      <c r="A4" t="s">
        <v>473</v>
      </c>
    </row>
    <row r="5" spans="1:1" x14ac:dyDescent="0.25">
      <c r="A5" t="s">
        <v>474</v>
      </c>
    </row>
    <row r="6" spans="1:1" x14ac:dyDescent="0.25">
      <c r="A6" t="s">
        <v>475</v>
      </c>
    </row>
    <row r="7" spans="1:1" x14ac:dyDescent="0.25">
      <c r="A7" t="s">
        <v>476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23"/>
  <sheetViews>
    <sheetView view="pageBreakPreview" topLeftCell="A4" zoomScale="80" zoomScaleSheetLayoutView="80" workbookViewId="0">
      <selection activeCell="A13" sqref="A13:S13"/>
    </sheetView>
  </sheetViews>
  <sheetFormatPr defaultColWidth="9.140625" defaultRowHeight="15" x14ac:dyDescent="0.25"/>
  <cols>
    <col min="1" max="1" width="14.285156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20" width="9.140625" style="1"/>
    <col min="21" max="21" width="20.5703125" style="1" customWidth="1"/>
    <col min="22" max="22" width="9.140625" style="1"/>
    <col min="23" max="23" width="12.7109375" style="1" customWidth="1"/>
    <col min="24" max="29" width="9.140625" style="1"/>
    <col min="30" max="30" width="23.42578125" style="1" customWidth="1"/>
    <col min="31" max="31" width="15.5703125" style="1" customWidth="1"/>
    <col min="32" max="32" width="15.7109375" style="1" customWidth="1"/>
    <col min="33" max="33" width="21.85546875" style="1" customWidth="1"/>
    <col min="34" max="34" width="19.7109375" style="1" customWidth="1"/>
    <col min="35" max="16384" width="9.140625" style="1"/>
  </cols>
  <sheetData>
    <row r="1" spans="1:28" s="8" customFormat="1" ht="18.75" customHeight="1" x14ac:dyDescent="0.2">
      <c r="A1" s="14"/>
      <c r="S1" s="28" t="s">
        <v>65</v>
      </c>
    </row>
    <row r="2" spans="1:28" s="8" customFormat="1" ht="18.75" customHeight="1" x14ac:dyDescent="0.3">
      <c r="A2" s="14"/>
      <c r="S2" s="12" t="s">
        <v>7</v>
      </c>
    </row>
    <row r="3" spans="1:28" s="8" customFormat="1" ht="18.75" x14ac:dyDescent="0.3">
      <c r="S3" s="12" t="s">
        <v>64</v>
      </c>
    </row>
    <row r="4" spans="1:28" s="8" customFormat="1" ht="18.75" customHeight="1" x14ac:dyDescent="0.2">
      <c r="A4" s="320" t="str">
        <f>'1. паспорт местоположение'!A5:C5</f>
        <v>Год раскрытия информации: 2024 год</v>
      </c>
      <c r="B4" s="320"/>
      <c r="C4" s="320"/>
      <c r="D4" s="320"/>
      <c r="E4" s="320"/>
      <c r="F4" s="320"/>
      <c r="G4" s="320"/>
      <c r="H4" s="320"/>
      <c r="I4" s="320"/>
      <c r="J4" s="320"/>
      <c r="K4" s="320"/>
      <c r="L4" s="320"/>
      <c r="M4" s="320"/>
      <c r="N4" s="320"/>
      <c r="O4" s="320"/>
      <c r="P4" s="320"/>
      <c r="Q4" s="320"/>
      <c r="R4" s="320"/>
      <c r="S4" s="320"/>
    </row>
    <row r="5" spans="1:28" s="8" customFormat="1" ht="15.75" x14ac:dyDescent="0.2">
      <c r="A5" s="13"/>
    </row>
    <row r="6" spans="1:28" s="8" customFormat="1" ht="18.75" x14ac:dyDescent="0.2">
      <c r="A6" s="324" t="s">
        <v>6</v>
      </c>
      <c r="B6" s="324"/>
      <c r="C6" s="324"/>
      <c r="D6" s="324"/>
      <c r="E6" s="324"/>
      <c r="F6" s="324"/>
      <c r="G6" s="324"/>
      <c r="H6" s="324"/>
      <c r="I6" s="324"/>
      <c r="J6" s="324"/>
      <c r="K6" s="324"/>
      <c r="L6" s="324"/>
      <c r="M6" s="324"/>
      <c r="N6" s="324"/>
      <c r="O6" s="324"/>
      <c r="P6" s="324"/>
      <c r="Q6" s="324"/>
      <c r="R6" s="324"/>
      <c r="S6" s="324"/>
      <c r="T6" s="10"/>
      <c r="U6" s="10"/>
      <c r="V6" s="10"/>
      <c r="W6" s="10"/>
      <c r="X6" s="10"/>
      <c r="Y6" s="10"/>
      <c r="Z6" s="10"/>
      <c r="AA6" s="10"/>
      <c r="AB6" s="10"/>
    </row>
    <row r="7" spans="1:28" s="8" customFormat="1" ht="18.75" x14ac:dyDescent="0.2">
      <c r="A7" s="324"/>
      <c r="B7" s="324"/>
      <c r="C7" s="324"/>
      <c r="D7" s="324"/>
      <c r="E7" s="324"/>
      <c r="F7" s="324"/>
      <c r="G7" s="324"/>
      <c r="H7" s="324"/>
      <c r="I7" s="324"/>
      <c r="J7" s="324"/>
      <c r="K7" s="324"/>
      <c r="L7" s="324"/>
      <c r="M7" s="324"/>
      <c r="N7" s="324"/>
      <c r="O7" s="324"/>
      <c r="P7" s="324"/>
      <c r="Q7" s="324"/>
      <c r="R7" s="324"/>
      <c r="S7" s="324"/>
      <c r="T7" s="10"/>
      <c r="U7" s="10"/>
      <c r="V7" s="10"/>
      <c r="W7" s="10"/>
      <c r="X7" s="10"/>
      <c r="Y7" s="10"/>
      <c r="Z7" s="10"/>
      <c r="AA7" s="10"/>
      <c r="AB7" s="10"/>
    </row>
    <row r="8" spans="1:28" s="8" customFormat="1" ht="18.75" x14ac:dyDescent="0.2">
      <c r="A8" s="331" t="str">
        <f>'1. паспорт местоположение'!A9:C9</f>
        <v xml:space="preserve">Акционерное общество "Западная энергетическая компания" </v>
      </c>
      <c r="B8" s="331"/>
      <c r="C8" s="331"/>
      <c r="D8" s="331"/>
      <c r="E8" s="331"/>
      <c r="F8" s="331"/>
      <c r="G8" s="331"/>
      <c r="H8" s="331"/>
      <c r="I8" s="331"/>
      <c r="J8" s="331"/>
      <c r="K8" s="331"/>
      <c r="L8" s="331"/>
      <c r="M8" s="331"/>
      <c r="N8" s="331"/>
      <c r="O8" s="331"/>
      <c r="P8" s="331"/>
      <c r="Q8" s="331"/>
      <c r="R8" s="331"/>
      <c r="S8" s="331"/>
      <c r="T8" s="10"/>
      <c r="U8" s="10"/>
      <c r="V8" s="10"/>
      <c r="W8" s="10"/>
      <c r="X8" s="10"/>
      <c r="Y8" s="10"/>
      <c r="Z8" s="10"/>
      <c r="AA8" s="10"/>
      <c r="AB8" s="10"/>
    </row>
    <row r="9" spans="1:28" s="8" customFormat="1" ht="18.75" x14ac:dyDescent="0.2">
      <c r="A9" s="321" t="s">
        <v>5</v>
      </c>
      <c r="B9" s="321"/>
      <c r="C9" s="321"/>
      <c r="D9" s="321"/>
      <c r="E9" s="321"/>
      <c r="F9" s="321"/>
      <c r="G9" s="321"/>
      <c r="H9" s="321"/>
      <c r="I9" s="321"/>
      <c r="J9" s="321"/>
      <c r="K9" s="321"/>
      <c r="L9" s="321"/>
      <c r="M9" s="321"/>
      <c r="N9" s="321"/>
      <c r="O9" s="321"/>
      <c r="P9" s="321"/>
      <c r="Q9" s="321"/>
      <c r="R9" s="321"/>
      <c r="S9" s="321"/>
      <c r="T9" s="10"/>
      <c r="U9" s="10"/>
      <c r="V9" s="10"/>
      <c r="W9" s="10"/>
      <c r="X9" s="10"/>
      <c r="Y9" s="10"/>
      <c r="Z9" s="10"/>
      <c r="AA9" s="10"/>
      <c r="AB9" s="10"/>
    </row>
    <row r="10" spans="1:28" s="8" customFormat="1" ht="18.75" x14ac:dyDescent="0.2">
      <c r="A10" s="324"/>
      <c r="B10" s="324"/>
      <c r="C10" s="324"/>
      <c r="D10" s="324"/>
      <c r="E10" s="324"/>
      <c r="F10" s="324"/>
      <c r="G10" s="324"/>
      <c r="H10" s="324"/>
      <c r="I10" s="324"/>
      <c r="J10" s="324"/>
      <c r="K10" s="324"/>
      <c r="L10" s="324"/>
      <c r="M10" s="324"/>
      <c r="N10" s="324"/>
      <c r="O10" s="324"/>
      <c r="P10" s="324"/>
      <c r="Q10" s="324"/>
      <c r="R10" s="324"/>
      <c r="S10" s="324"/>
      <c r="T10" s="10"/>
      <c r="U10" s="10"/>
      <c r="V10" s="10"/>
      <c r="W10" s="10"/>
      <c r="X10" s="10"/>
      <c r="Y10" s="10"/>
      <c r="Z10" s="10"/>
      <c r="AA10" s="10"/>
      <c r="AB10" s="10"/>
    </row>
    <row r="11" spans="1:28" s="8" customFormat="1" ht="18.75" x14ac:dyDescent="0.2">
      <c r="A11" s="331" t="str">
        <f>'1. паспорт местоположение'!A12:C12</f>
        <v>O 24-14</v>
      </c>
      <c r="B11" s="331"/>
      <c r="C11" s="331"/>
      <c r="D11" s="331"/>
      <c r="E11" s="331"/>
      <c r="F11" s="331"/>
      <c r="G11" s="331"/>
      <c r="H11" s="331"/>
      <c r="I11" s="331"/>
      <c r="J11" s="331"/>
      <c r="K11" s="331"/>
      <c r="L11" s="331"/>
      <c r="M11" s="331"/>
      <c r="N11" s="331"/>
      <c r="O11" s="331"/>
      <c r="P11" s="331"/>
      <c r="Q11" s="331"/>
      <c r="R11" s="331"/>
      <c r="S11" s="331"/>
      <c r="T11" s="10"/>
      <c r="U11" s="10"/>
      <c r="V11" s="10"/>
      <c r="W11" s="10"/>
      <c r="X11" s="10"/>
      <c r="Y11" s="10"/>
      <c r="Z11" s="10"/>
      <c r="AA11" s="10"/>
      <c r="AB11" s="10"/>
    </row>
    <row r="12" spans="1:28" s="8" customFormat="1" ht="18.75" x14ac:dyDescent="0.2">
      <c r="A12" s="321" t="s">
        <v>4</v>
      </c>
      <c r="B12" s="321"/>
      <c r="C12" s="321"/>
      <c r="D12" s="321"/>
      <c r="E12" s="321"/>
      <c r="F12" s="321"/>
      <c r="G12" s="321"/>
      <c r="H12" s="321"/>
      <c r="I12" s="321"/>
      <c r="J12" s="321"/>
      <c r="K12" s="321"/>
      <c r="L12" s="321"/>
      <c r="M12" s="321"/>
      <c r="N12" s="321"/>
      <c r="O12" s="321"/>
      <c r="P12" s="321"/>
      <c r="Q12" s="321"/>
      <c r="R12" s="321"/>
      <c r="S12" s="321"/>
      <c r="T12" s="10"/>
      <c r="U12" s="10"/>
      <c r="V12" s="10"/>
      <c r="W12" s="10"/>
      <c r="X12" s="10"/>
      <c r="Y12" s="10"/>
      <c r="Z12" s="10"/>
      <c r="AA12" s="10"/>
      <c r="AB12" s="10"/>
    </row>
    <row r="13" spans="1:28" s="8" customFormat="1" ht="15.75" customHeight="1" x14ac:dyDescent="0.2">
      <c r="A13" s="335"/>
      <c r="B13" s="335"/>
      <c r="C13" s="335"/>
      <c r="D13" s="335"/>
      <c r="E13" s="335"/>
      <c r="F13" s="335"/>
      <c r="G13" s="335"/>
      <c r="H13" s="335"/>
      <c r="I13" s="335"/>
      <c r="J13" s="335"/>
      <c r="K13" s="335"/>
      <c r="L13" s="335"/>
      <c r="M13" s="335"/>
      <c r="N13" s="335"/>
      <c r="O13" s="335"/>
      <c r="P13" s="335"/>
      <c r="Q13" s="335"/>
      <c r="R13" s="335"/>
      <c r="S13" s="335"/>
      <c r="T13" s="4"/>
      <c r="U13" s="4"/>
      <c r="V13" s="4"/>
      <c r="W13" s="4"/>
      <c r="X13" s="4"/>
      <c r="Y13" s="4"/>
      <c r="Z13" s="4"/>
      <c r="AA13" s="4"/>
      <c r="AB13" s="4"/>
    </row>
    <row r="14" spans="1:28" s="3" customFormat="1" ht="12" x14ac:dyDescent="0.2">
      <c r="A14" s="331" t="str">
        <f>'1. паспорт местоположение'!A9:C9</f>
        <v xml:space="preserve">Акционерное общество "Западная энергетическая компания" </v>
      </c>
      <c r="B14" s="331"/>
      <c r="C14" s="331"/>
      <c r="D14" s="331"/>
      <c r="E14" s="331"/>
      <c r="F14" s="331"/>
      <c r="G14" s="331"/>
      <c r="H14" s="331"/>
      <c r="I14" s="331"/>
      <c r="J14" s="331"/>
      <c r="K14" s="331"/>
      <c r="L14" s="331"/>
      <c r="M14" s="331"/>
      <c r="N14" s="331"/>
      <c r="O14" s="331"/>
      <c r="P14" s="331"/>
      <c r="Q14" s="331"/>
      <c r="R14" s="331"/>
      <c r="S14" s="331"/>
      <c r="T14" s="7"/>
      <c r="U14" s="7"/>
      <c r="V14" s="7"/>
      <c r="W14" s="7"/>
      <c r="X14" s="7"/>
      <c r="Y14" s="7"/>
      <c r="Z14" s="7"/>
      <c r="AA14" s="7"/>
      <c r="AB14" s="7"/>
    </row>
    <row r="15" spans="1:28" s="3" customFormat="1" ht="15" customHeight="1" x14ac:dyDescent="0.2">
      <c r="A15" s="336" t="str">
        <f>'1. паспорт местоположение'!A15:C15</f>
        <v xml:space="preserve">Реконструкция КЛ 10 кВ от ТП-994 до ТП-996 1 сек.с заменой  кабеля на кабель большего сечения, протяженностью 0,180 км </v>
      </c>
      <c r="B15" s="321"/>
      <c r="C15" s="321"/>
      <c r="D15" s="321"/>
      <c r="E15" s="321"/>
      <c r="F15" s="321"/>
      <c r="G15" s="321"/>
      <c r="H15" s="321"/>
      <c r="I15" s="321"/>
      <c r="J15" s="321"/>
      <c r="K15" s="321"/>
      <c r="L15" s="321"/>
      <c r="M15" s="321"/>
      <c r="N15" s="321"/>
      <c r="O15" s="321"/>
      <c r="P15" s="321"/>
      <c r="Q15" s="321"/>
      <c r="R15" s="321"/>
      <c r="S15" s="321"/>
      <c r="T15" s="5"/>
      <c r="U15" s="5"/>
      <c r="V15" s="5"/>
      <c r="W15" s="5"/>
      <c r="X15" s="5"/>
      <c r="Y15" s="5"/>
      <c r="Z15" s="5"/>
      <c r="AA15" s="5"/>
      <c r="AB15" s="5"/>
    </row>
    <row r="16" spans="1:28" s="3" customFormat="1" ht="15" customHeight="1" x14ac:dyDescent="0.2">
      <c r="A16" s="335"/>
      <c r="B16" s="335"/>
      <c r="C16" s="335"/>
      <c r="D16" s="335"/>
      <c r="E16" s="335"/>
      <c r="F16" s="335"/>
      <c r="G16" s="335"/>
      <c r="H16" s="335"/>
      <c r="I16" s="335"/>
      <c r="J16" s="335"/>
      <c r="K16" s="335"/>
      <c r="L16" s="335"/>
      <c r="M16" s="335"/>
      <c r="N16" s="335"/>
      <c r="O16" s="335"/>
      <c r="P16" s="335"/>
      <c r="Q16" s="335"/>
      <c r="R16" s="335"/>
      <c r="S16" s="335"/>
      <c r="T16" s="4"/>
      <c r="U16" s="4"/>
      <c r="V16" s="4"/>
      <c r="W16" s="4"/>
      <c r="X16" s="4"/>
      <c r="Y16" s="4"/>
    </row>
    <row r="17" spans="1:28" s="3" customFormat="1" ht="45.75" customHeight="1" x14ac:dyDescent="0.2">
      <c r="A17" s="322" t="s">
        <v>412</v>
      </c>
      <c r="B17" s="322"/>
      <c r="C17" s="322"/>
      <c r="D17" s="322"/>
      <c r="E17" s="322"/>
      <c r="F17" s="322"/>
      <c r="G17" s="322"/>
      <c r="H17" s="322"/>
      <c r="I17" s="322"/>
      <c r="J17" s="322"/>
      <c r="K17" s="322"/>
      <c r="L17" s="322"/>
      <c r="M17" s="322"/>
      <c r="N17" s="322"/>
      <c r="O17" s="322"/>
      <c r="P17" s="322"/>
      <c r="Q17" s="322"/>
      <c r="R17" s="322"/>
      <c r="S17" s="322"/>
      <c r="T17" s="6"/>
      <c r="U17" s="6"/>
      <c r="V17" s="6"/>
      <c r="W17" s="6"/>
      <c r="X17" s="6"/>
      <c r="Y17" s="6"/>
      <c r="Z17" s="6"/>
      <c r="AA17" s="6"/>
      <c r="AB17" s="6"/>
    </row>
    <row r="18" spans="1:28" s="3" customFormat="1" ht="15" customHeight="1" x14ac:dyDescent="0.2">
      <c r="A18" s="337"/>
      <c r="B18" s="337"/>
      <c r="C18" s="337"/>
      <c r="D18" s="337"/>
      <c r="E18" s="337"/>
      <c r="F18" s="337"/>
      <c r="G18" s="337"/>
      <c r="H18" s="337"/>
      <c r="I18" s="337"/>
      <c r="J18" s="337"/>
      <c r="K18" s="337"/>
      <c r="L18" s="337"/>
      <c r="M18" s="337"/>
      <c r="N18" s="337"/>
      <c r="O18" s="337"/>
      <c r="P18" s="337"/>
      <c r="Q18" s="337"/>
      <c r="R18" s="337"/>
      <c r="S18" s="337"/>
      <c r="T18" s="4"/>
      <c r="U18" s="4"/>
      <c r="V18" s="4"/>
      <c r="W18" s="4"/>
      <c r="X18" s="4"/>
      <c r="Y18" s="4"/>
    </row>
    <row r="19" spans="1:28" s="3" customFormat="1" ht="54" customHeight="1" x14ac:dyDescent="0.2">
      <c r="A19" s="330" t="s">
        <v>2</v>
      </c>
      <c r="B19" s="330" t="s">
        <v>93</v>
      </c>
      <c r="C19" s="332" t="s">
        <v>306</v>
      </c>
      <c r="D19" s="330" t="s">
        <v>305</v>
      </c>
      <c r="E19" s="330" t="s">
        <v>92</v>
      </c>
      <c r="F19" s="330" t="s">
        <v>91</v>
      </c>
      <c r="G19" s="330" t="s">
        <v>301</v>
      </c>
      <c r="H19" s="330" t="s">
        <v>90</v>
      </c>
      <c r="I19" s="330" t="s">
        <v>89</v>
      </c>
      <c r="J19" s="330" t="s">
        <v>88</v>
      </c>
      <c r="K19" s="330" t="s">
        <v>87</v>
      </c>
      <c r="L19" s="330" t="s">
        <v>86</v>
      </c>
      <c r="M19" s="330" t="s">
        <v>85</v>
      </c>
      <c r="N19" s="330" t="s">
        <v>84</v>
      </c>
      <c r="O19" s="330" t="s">
        <v>83</v>
      </c>
      <c r="P19" s="330" t="s">
        <v>82</v>
      </c>
      <c r="Q19" s="330" t="s">
        <v>304</v>
      </c>
      <c r="R19" s="330"/>
      <c r="S19" s="334" t="s">
        <v>406</v>
      </c>
      <c r="T19" s="4"/>
      <c r="U19" s="4"/>
      <c r="V19" s="4"/>
      <c r="W19" s="4"/>
      <c r="X19" s="4"/>
      <c r="Y19" s="4"/>
    </row>
    <row r="20" spans="1:28" s="3" customFormat="1" ht="180.75" customHeight="1" x14ac:dyDescent="0.2">
      <c r="A20" s="330"/>
      <c r="B20" s="330"/>
      <c r="C20" s="333"/>
      <c r="D20" s="330"/>
      <c r="E20" s="330"/>
      <c r="F20" s="330"/>
      <c r="G20" s="330"/>
      <c r="H20" s="330"/>
      <c r="I20" s="330"/>
      <c r="J20" s="330"/>
      <c r="K20" s="330"/>
      <c r="L20" s="330"/>
      <c r="M20" s="330"/>
      <c r="N20" s="330"/>
      <c r="O20" s="330"/>
      <c r="P20" s="330"/>
      <c r="Q20" s="30" t="s">
        <v>302</v>
      </c>
      <c r="R20" s="31" t="s">
        <v>303</v>
      </c>
      <c r="S20" s="334"/>
      <c r="T20" s="4"/>
      <c r="U20" s="4"/>
      <c r="V20" s="4"/>
      <c r="W20" s="4"/>
      <c r="X20" s="4"/>
      <c r="Y20" s="4"/>
    </row>
    <row r="21" spans="1:28" s="3" customFormat="1" ht="18.75" x14ac:dyDescent="0.2">
      <c r="A21" s="30">
        <v>1</v>
      </c>
      <c r="B21" s="33">
        <v>2</v>
      </c>
      <c r="C21" s="30">
        <v>3</v>
      </c>
      <c r="D21" s="33">
        <v>4</v>
      </c>
      <c r="E21" s="30">
        <v>5</v>
      </c>
      <c r="F21" s="33">
        <v>6</v>
      </c>
      <c r="G21" s="30">
        <v>7</v>
      </c>
      <c r="H21" s="33">
        <v>8</v>
      </c>
      <c r="I21" s="30">
        <v>9</v>
      </c>
      <c r="J21" s="33">
        <v>10</v>
      </c>
      <c r="K21" s="30">
        <v>11</v>
      </c>
      <c r="L21" s="33">
        <v>12</v>
      </c>
      <c r="M21" s="30">
        <v>13</v>
      </c>
      <c r="N21" s="33">
        <v>14</v>
      </c>
      <c r="O21" s="30">
        <v>15</v>
      </c>
      <c r="P21" s="33">
        <v>16</v>
      </c>
      <c r="Q21" s="30">
        <v>17</v>
      </c>
      <c r="R21" s="33">
        <v>18</v>
      </c>
      <c r="S21" s="30">
        <v>19</v>
      </c>
      <c r="T21" s="4"/>
      <c r="U21" s="4"/>
      <c r="V21" s="4"/>
      <c r="W21" s="4"/>
      <c r="X21" s="4"/>
      <c r="Y21" s="4"/>
    </row>
    <row r="22" spans="1:28" s="3" customFormat="1" ht="18.75" x14ac:dyDescent="0.2">
      <c r="A22" s="141" t="s">
        <v>556</v>
      </c>
      <c r="B22" s="141" t="s">
        <v>556</v>
      </c>
      <c r="C22" s="130" t="s">
        <v>585</v>
      </c>
      <c r="D22" s="141" t="s">
        <v>556</v>
      </c>
      <c r="E22" s="141" t="s">
        <v>556</v>
      </c>
      <c r="F22" s="141" t="s">
        <v>556</v>
      </c>
      <c r="G22" s="141" t="s">
        <v>556</v>
      </c>
      <c r="H22" s="141" t="s">
        <v>556</v>
      </c>
      <c r="I22" s="141" t="s">
        <v>556</v>
      </c>
      <c r="J22" s="141" t="s">
        <v>556</v>
      </c>
      <c r="K22" s="141" t="s">
        <v>556</v>
      </c>
      <c r="L22" s="141" t="s">
        <v>556</v>
      </c>
      <c r="M22" s="141" t="s">
        <v>556</v>
      </c>
      <c r="N22" s="141" t="s">
        <v>556</v>
      </c>
      <c r="O22" s="141" t="s">
        <v>556</v>
      </c>
      <c r="P22" s="141" t="s">
        <v>556</v>
      </c>
      <c r="Q22" s="141" t="s">
        <v>556</v>
      </c>
      <c r="R22" s="141" t="s">
        <v>556</v>
      </c>
      <c r="S22" s="141" t="s">
        <v>556</v>
      </c>
      <c r="W22" s="4"/>
      <c r="X22" s="4"/>
      <c r="Y22" s="4"/>
    </row>
    <row r="23" spans="1:28" ht="20.25" customHeight="1" x14ac:dyDescent="0.25">
      <c r="A23" s="84"/>
      <c r="B23" s="33" t="s">
        <v>299</v>
      </c>
      <c r="C23" s="33"/>
      <c r="D23" s="33"/>
      <c r="E23" s="84" t="s">
        <v>300</v>
      </c>
      <c r="F23" s="84" t="s">
        <v>300</v>
      </c>
      <c r="G23" s="84" t="s">
        <v>300</v>
      </c>
      <c r="H23" s="129" t="str">
        <f>H22</f>
        <v>нд</v>
      </c>
      <c r="I23" s="84"/>
      <c r="J23" s="129" t="str">
        <f>J22</f>
        <v>нд</v>
      </c>
      <c r="K23" s="84"/>
      <c r="L23" s="84"/>
      <c r="M23" s="84"/>
      <c r="N23" s="84"/>
      <c r="O23" s="84"/>
      <c r="P23" s="84"/>
      <c r="Q23" s="85"/>
      <c r="R23" s="2"/>
      <c r="S23" s="129" t="str">
        <f>S22</f>
        <v>нд</v>
      </c>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2"/>
  <sheetViews>
    <sheetView view="pageBreakPreview" topLeftCell="A10" zoomScale="70" zoomScaleNormal="60" zoomScaleSheetLayoutView="70" workbookViewId="0">
      <selection activeCell="R34" sqref="R34"/>
    </sheetView>
  </sheetViews>
  <sheetFormatPr defaultColWidth="10.7109375" defaultRowHeight="15.75" x14ac:dyDescent="0.25"/>
  <cols>
    <col min="1" max="1" width="9.5703125" style="35" customWidth="1"/>
    <col min="2" max="3" width="12.85546875" style="35" customWidth="1"/>
    <col min="4" max="4" width="17.7109375" style="35" customWidth="1"/>
    <col min="5" max="5" width="11.140625" style="35" customWidth="1"/>
    <col min="6" max="6" width="11" style="35" customWidth="1"/>
    <col min="7" max="7" width="10.5703125" style="35" customWidth="1"/>
    <col min="8" max="8" width="10.28515625" style="35" customWidth="1"/>
    <col min="9" max="9" width="7.28515625" style="35" customWidth="1"/>
    <col min="10" max="10" width="9.28515625" style="35" customWidth="1"/>
    <col min="11" max="11" width="10.28515625" style="35" customWidth="1"/>
    <col min="12" max="15" width="8.7109375" style="35" customWidth="1"/>
    <col min="16" max="16" width="19.42578125" style="35" customWidth="1"/>
    <col min="17" max="17" width="21.7109375" style="35" customWidth="1"/>
    <col min="18" max="18" width="22" style="35" customWidth="1"/>
    <col min="19" max="19" width="19.7109375" style="35" customWidth="1"/>
    <col min="20" max="20" width="18.42578125" style="35" customWidth="1"/>
    <col min="21" max="237" width="10.7109375" style="35"/>
    <col min="238" max="242" width="15.7109375" style="35" customWidth="1"/>
    <col min="243" max="246" width="12.7109375" style="35" customWidth="1"/>
    <col min="247" max="250" width="15.7109375" style="35" customWidth="1"/>
    <col min="251" max="251" width="22.85546875" style="35" customWidth="1"/>
    <col min="252" max="252" width="20.7109375" style="35" customWidth="1"/>
    <col min="253" max="253" width="16.7109375" style="35" customWidth="1"/>
    <col min="254" max="493" width="10.7109375" style="35"/>
    <col min="494" max="498" width="15.7109375" style="35" customWidth="1"/>
    <col min="499" max="502" width="12.7109375" style="35" customWidth="1"/>
    <col min="503" max="506" width="15.7109375" style="35" customWidth="1"/>
    <col min="507" max="507" width="22.85546875" style="35" customWidth="1"/>
    <col min="508" max="508" width="20.7109375" style="35" customWidth="1"/>
    <col min="509" max="509" width="16.7109375" style="35" customWidth="1"/>
    <col min="510" max="749" width="10.7109375" style="35"/>
    <col min="750" max="754" width="15.7109375" style="35" customWidth="1"/>
    <col min="755" max="758" width="12.7109375" style="35" customWidth="1"/>
    <col min="759" max="762" width="15.7109375" style="35" customWidth="1"/>
    <col min="763" max="763" width="22.85546875" style="35" customWidth="1"/>
    <col min="764" max="764" width="20.7109375" style="35" customWidth="1"/>
    <col min="765" max="765" width="16.7109375" style="35" customWidth="1"/>
    <col min="766" max="1005" width="10.7109375" style="35"/>
    <col min="1006" max="1010" width="15.7109375" style="35" customWidth="1"/>
    <col min="1011" max="1014" width="12.7109375" style="35" customWidth="1"/>
    <col min="1015" max="1018" width="15.7109375" style="35" customWidth="1"/>
    <col min="1019" max="1019" width="22.85546875" style="35" customWidth="1"/>
    <col min="1020" max="1020" width="20.7109375" style="35" customWidth="1"/>
    <col min="1021" max="1021" width="16.7109375" style="35" customWidth="1"/>
    <col min="1022" max="1261" width="10.7109375" style="35"/>
    <col min="1262" max="1266" width="15.7109375" style="35" customWidth="1"/>
    <col min="1267" max="1270" width="12.7109375" style="35" customWidth="1"/>
    <col min="1271" max="1274" width="15.7109375" style="35" customWidth="1"/>
    <col min="1275" max="1275" width="22.85546875" style="35" customWidth="1"/>
    <col min="1276" max="1276" width="20.7109375" style="35" customWidth="1"/>
    <col min="1277" max="1277" width="16.7109375" style="35" customWidth="1"/>
    <col min="1278" max="1517" width="10.7109375" style="35"/>
    <col min="1518" max="1522" width="15.7109375" style="35" customWidth="1"/>
    <col min="1523" max="1526" width="12.7109375" style="35" customWidth="1"/>
    <col min="1527" max="1530" width="15.7109375" style="35" customWidth="1"/>
    <col min="1531" max="1531" width="22.85546875" style="35" customWidth="1"/>
    <col min="1532" max="1532" width="20.7109375" style="35" customWidth="1"/>
    <col min="1533" max="1533" width="16.7109375" style="35" customWidth="1"/>
    <col min="1534" max="1773" width="10.7109375" style="35"/>
    <col min="1774" max="1778" width="15.7109375" style="35" customWidth="1"/>
    <col min="1779" max="1782" width="12.7109375" style="35" customWidth="1"/>
    <col min="1783" max="1786" width="15.7109375" style="35" customWidth="1"/>
    <col min="1787" max="1787" width="22.85546875" style="35" customWidth="1"/>
    <col min="1788" max="1788" width="20.7109375" style="35" customWidth="1"/>
    <col min="1789" max="1789" width="16.7109375" style="35" customWidth="1"/>
    <col min="1790" max="2029" width="10.7109375" style="35"/>
    <col min="2030" max="2034" width="15.7109375" style="35" customWidth="1"/>
    <col min="2035" max="2038" width="12.7109375" style="35" customWidth="1"/>
    <col min="2039" max="2042" width="15.7109375" style="35" customWidth="1"/>
    <col min="2043" max="2043" width="22.85546875" style="35" customWidth="1"/>
    <col min="2044" max="2044" width="20.7109375" style="35" customWidth="1"/>
    <col min="2045" max="2045" width="16.7109375" style="35" customWidth="1"/>
    <col min="2046" max="2285" width="10.7109375" style="35"/>
    <col min="2286" max="2290" width="15.7109375" style="35" customWidth="1"/>
    <col min="2291" max="2294" width="12.7109375" style="35" customWidth="1"/>
    <col min="2295" max="2298" width="15.7109375" style="35" customWidth="1"/>
    <col min="2299" max="2299" width="22.85546875" style="35" customWidth="1"/>
    <col min="2300" max="2300" width="20.7109375" style="35" customWidth="1"/>
    <col min="2301" max="2301" width="16.7109375" style="35" customWidth="1"/>
    <col min="2302" max="2541" width="10.7109375" style="35"/>
    <col min="2542" max="2546" width="15.7109375" style="35" customWidth="1"/>
    <col min="2547" max="2550" width="12.7109375" style="35" customWidth="1"/>
    <col min="2551" max="2554" width="15.7109375" style="35" customWidth="1"/>
    <col min="2555" max="2555" width="22.85546875" style="35" customWidth="1"/>
    <col min="2556" max="2556" width="20.7109375" style="35" customWidth="1"/>
    <col min="2557" max="2557" width="16.7109375" style="35" customWidth="1"/>
    <col min="2558" max="2797" width="10.7109375" style="35"/>
    <col min="2798" max="2802" width="15.7109375" style="35" customWidth="1"/>
    <col min="2803" max="2806" width="12.7109375" style="35" customWidth="1"/>
    <col min="2807" max="2810" width="15.7109375" style="35" customWidth="1"/>
    <col min="2811" max="2811" width="22.85546875" style="35" customWidth="1"/>
    <col min="2812" max="2812" width="20.7109375" style="35" customWidth="1"/>
    <col min="2813" max="2813" width="16.7109375" style="35" customWidth="1"/>
    <col min="2814" max="3053" width="10.7109375" style="35"/>
    <col min="3054" max="3058" width="15.7109375" style="35" customWidth="1"/>
    <col min="3059" max="3062" width="12.7109375" style="35" customWidth="1"/>
    <col min="3063" max="3066" width="15.7109375" style="35" customWidth="1"/>
    <col min="3067" max="3067" width="22.85546875" style="35" customWidth="1"/>
    <col min="3068" max="3068" width="20.7109375" style="35" customWidth="1"/>
    <col min="3069" max="3069" width="16.7109375" style="35" customWidth="1"/>
    <col min="3070" max="3309" width="10.7109375" style="35"/>
    <col min="3310" max="3314" width="15.7109375" style="35" customWidth="1"/>
    <col min="3315" max="3318" width="12.7109375" style="35" customWidth="1"/>
    <col min="3319" max="3322" width="15.7109375" style="35" customWidth="1"/>
    <col min="3323" max="3323" width="22.85546875" style="35" customWidth="1"/>
    <col min="3324" max="3324" width="20.7109375" style="35" customWidth="1"/>
    <col min="3325" max="3325" width="16.7109375" style="35" customWidth="1"/>
    <col min="3326" max="3565" width="10.7109375" style="35"/>
    <col min="3566" max="3570" width="15.7109375" style="35" customWidth="1"/>
    <col min="3571" max="3574" width="12.7109375" style="35" customWidth="1"/>
    <col min="3575" max="3578" width="15.7109375" style="35" customWidth="1"/>
    <col min="3579" max="3579" width="22.85546875" style="35" customWidth="1"/>
    <col min="3580" max="3580" width="20.7109375" style="35" customWidth="1"/>
    <col min="3581" max="3581" width="16.7109375" style="35" customWidth="1"/>
    <col min="3582" max="3821" width="10.7109375" style="35"/>
    <col min="3822" max="3826" width="15.7109375" style="35" customWidth="1"/>
    <col min="3827" max="3830" width="12.7109375" style="35" customWidth="1"/>
    <col min="3831" max="3834" width="15.7109375" style="35" customWidth="1"/>
    <col min="3835" max="3835" width="22.85546875" style="35" customWidth="1"/>
    <col min="3836" max="3836" width="20.7109375" style="35" customWidth="1"/>
    <col min="3837" max="3837" width="16.7109375" style="35" customWidth="1"/>
    <col min="3838" max="4077" width="10.7109375" style="35"/>
    <col min="4078" max="4082" width="15.7109375" style="35" customWidth="1"/>
    <col min="4083" max="4086" width="12.7109375" style="35" customWidth="1"/>
    <col min="4087" max="4090" width="15.7109375" style="35" customWidth="1"/>
    <col min="4091" max="4091" width="22.85546875" style="35" customWidth="1"/>
    <col min="4092" max="4092" width="20.7109375" style="35" customWidth="1"/>
    <col min="4093" max="4093" width="16.7109375" style="35" customWidth="1"/>
    <col min="4094" max="4333" width="10.7109375" style="35"/>
    <col min="4334" max="4338" width="15.7109375" style="35" customWidth="1"/>
    <col min="4339" max="4342" width="12.7109375" style="35" customWidth="1"/>
    <col min="4343" max="4346" width="15.7109375" style="35" customWidth="1"/>
    <col min="4347" max="4347" width="22.85546875" style="35" customWidth="1"/>
    <col min="4348" max="4348" width="20.7109375" style="35" customWidth="1"/>
    <col min="4349" max="4349" width="16.7109375" style="35" customWidth="1"/>
    <col min="4350" max="4589" width="10.7109375" style="35"/>
    <col min="4590" max="4594" width="15.7109375" style="35" customWidth="1"/>
    <col min="4595" max="4598" width="12.7109375" style="35" customWidth="1"/>
    <col min="4599" max="4602" width="15.7109375" style="35" customWidth="1"/>
    <col min="4603" max="4603" width="22.85546875" style="35" customWidth="1"/>
    <col min="4604" max="4604" width="20.7109375" style="35" customWidth="1"/>
    <col min="4605" max="4605" width="16.7109375" style="35" customWidth="1"/>
    <col min="4606" max="4845" width="10.7109375" style="35"/>
    <col min="4846" max="4850" width="15.7109375" style="35" customWidth="1"/>
    <col min="4851" max="4854" width="12.7109375" style="35" customWidth="1"/>
    <col min="4855" max="4858" width="15.7109375" style="35" customWidth="1"/>
    <col min="4859" max="4859" width="22.85546875" style="35" customWidth="1"/>
    <col min="4860" max="4860" width="20.7109375" style="35" customWidth="1"/>
    <col min="4861" max="4861" width="16.7109375" style="35" customWidth="1"/>
    <col min="4862" max="5101" width="10.7109375" style="35"/>
    <col min="5102" max="5106" width="15.7109375" style="35" customWidth="1"/>
    <col min="5107" max="5110" width="12.7109375" style="35" customWidth="1"/>
    <col min="5111" max="5114" width="15.7109375" style="35" customWidth="1"/>
    <col min="5115" max="5115" width="22.85546875" style="35" customWidth="1"/>
    <col min="5116" max="5116" width="20.7109375" style="35" customWidth="1"/>
    <col min="5117" max="5117" width="16.7109375" style="35" customWidth="1"/>
    <col min="5118" max="5357" width="10.7109375" style="35"/>
    <col min="5358" max="5362" width="15.7109375" style="35" customWidth="1"/>
    <col min="5363" max="5366" width="12.7109375" style="35" customWidth="1"/>
    <col min="5367" max="5370" width="15.7109375" style="35" customWidth="1"/>
    <col min="5371" max="5371" width="22.85546875" style="35" customWidth="1"/>
    <col min="5372" max="5372" width="20.7109375" style="35" customWidth="1"/>
    <col min="5373" max="5373" width="16.7109375" style="35" customWidth="1"/>
    <col min="5374" max="5613" width="10.7109375" style="35"/>
    <col min="5614" max="5618" width="15.7109375" style="35" customWidth="1"/>
    <col min="5619" max="5622" width="12.7109375" style="35" customWidth="1"/>
    <col min="5623" max="5626" width="15.7109375" style="35" customWidth="1"/>
    <col min="5627" max="5627" width="22.85546875" style="35" customWidth="1"/>
    <col min="5628" max="5628" width="20.7109375" style="35" customWidth="1"/>
    <col min="5629" max="5629" width="16.7109375" style="35" customWidth="1"/>
    <col min="5630" max="5869" width="10.7109375" style="35"/>
    <col min="5870" max="5874" width="15.7109375" style="35" customWidth="1"/>
    <col min="5875" max="5878" width="12.7109375" style="35" customWidth="1"/>
    <col min="5879" max="5882" width="15.7109375" style="35" customWidth="1"/>
    <col min="5883" max="5883" width="22.85546875" style="35" customWidth="1"/>
    <col min="5884" max="5884" width="20.7109375" style="35" customWidth="1"/>
    <col min="5885" max="5885" width="16.7109375" style="35" customWidth="1"/>
    <col min="5886" max="6125" width="10.7109375" style="35"/>
    <col min="6126" max="6130" width="15.7109375" style="35" customWidth="1"/>
    <col min="6131" max="6134" width="12.7109375" style="35" customWidth="1"/>
    <col min="6135" max="6138" width="15.7109375" style="35" customWidth="1"/>
    <col min="6139" max="6139" width="22.85546875" style="35" customWidth="1"/>
    <col min="6140" max="6140" width="20.7109375" style="35" customWidth="1"/>
    <col min="6141" max="6141" width="16.7109375" style="35" customWidth="1"/>
    <col min="6142" max="6381" width="10.7109375" style="35"/>
    <col min="6382" max="6386" width="15.7109375" style="35" customWidth="1"/>
    <col min="6387" max="6390" width="12.7109375" style="35" customWidth="1"/>
    <col min="6391" max="6394" width="15.7109375" style="35" customWidth="1"/>
    <col min="6395" max="6395" width="22.85546875" style="35" customWidth="1"/>
    <col min="6396" max="6396" width="20.7109375" style="35" customWidth="1"/>
    <col min="6397" max="6397" width="16.7109375" style="35" customWidth="1"/>
    <col min="6398" max="6637" width="10.7109375" style="35"/>
    <col min="6638" max="6642" width="15.7109375" style="35" customWidth="1"/>
    <col min="6643" max="6646" width="12.7109375" style="35" customWidth="1"/>
    <col min="6647" max="6650" width="15.7109375" style="35" customWidth="1"/>
    <col min="6651" max="6651" width="22.85546875" style="35" customWidth="1"/>
    <col min="6652" max="6652" width="20.7109375" style="35" customWidth="1"/>
    <col min="6653" max="6653" width="16.7109375" style="35" customWidth="1"/>
    <col min="6654" max="6893" width="10.7109375" style="35"/>
    <col min="6894" max="6898" width="15.7109375" style="35" customWidth="1"/>
    <col min="6899" max="6902" width="12.7109375" style="35" customWidth="1"/>
    <col min="6903" max="6906" width="15.7109375" style="35" customWidth="1"/>
    <col min="6907" max="6907" width="22.85546875" style="35" customWidth="1"/>
    <col min="6908" max="6908" width="20.7109375" style="35" customWidth="1"/>
    <col min="6909" max="6909" width="16.7109375" style="35" customWidth="1"/>
    <col min="6910" max="7149" width="10.7109375" style="35"/>
    <col min="7150" max="7154" width="15.7109375" style="35" customWidth="1"/>
    <col min="7155" max="7158" width="12.7109375" style="35" customWidth="1"/>
    <col min="7159" max="7162" width="15.7109375" style="35" customWidth="1"/>
    <col min="7163" max="7163" width="22.85546875" style="35" customWidth="1"/>
    <col min="7164" max="7164" width="20.7109375" style="35" customWidth="1"/>
    <col min="7165" max="7165" width="16.7109375" style="35" customWidth="1"/>
    <col min="7166" max="7405" width="10.7109375" style="35"/>
    <col min="7406" max="7410" width="15.7109375" style="35" customWidth="1"/>
    <col min="7411" max="7414" width="12.7109375" style="35" customWidth="1"/>
    <col min="7415" max="7418" width="15.7109375" style="35" customWidth="1"/>
    <col min="7419" max="7419" width="22.85546875" style="35" customWidth="1"/>
    <col min="7420" max="7420" width="20.7109375" style="35" customWidth="1"/>
    <col min="7421" max="7421" width="16.7109375" style="35" customWidth="1"/>
    <col min="7422" max="7661" width="10.7109375" style="35"/>
    <col min="7662" max="7666" width="15.7109375" style="35" customWidth="1"/>
    <col min="7667" max="7670" width="12.7109375" style="35" customWidth="1"/>
    <col min="7671" max="7674" width="15.7109375" style="35" customWidth="1"/>
    <col min="7675" max="7675" width="22.85546875" style="35" customWidth="1"/>
    <col min="7676" max="7676" width="20.7109375" style="35" customWidth="1"/>
    <col min="7677" max="7677" width="16.7109375" style="35" customWidth="1"/>
    <col min="7678" max="7917" width="10.7109375" style="35"/>
    <col min="7918" max="7922" width="15.7109375" style="35" customWidth="1"/>
    <col min="7923" max="7926" width="12.7109375" style="35" customWidth="1"/>
    <col min="7927" max="7930" width="15.7109375" style="35" customWidth="1"/>
    <col min="7931" max="7931" width="22.85546875" style="35" customWidth="1"/>
    <col min="7932" max="7932" width="20.7109375" style="35" customWidth="1"/>
    <col min="7933" max="7933" width="16.7109375" style="35" customWidth="1"/>
    <col min="7934" max="8173" width="10.7109375" style="35"/>
    <col min="8174" max="8178" width="15.7109375" style="35" customWidth="1"/>
    <col min="8179" max="8182" width="12.7109375" style="35" customWidth="1"/>
    <col min="8183" max="8186" width="15.7109375" style="35" customWidth="1"/>
    <col min="8187" max="8187" width="22.85546875" style="35" customWidth="1"/>
    <col min="8188" max="8188" width="20.7109375" style="35" customWidth="1"/>
    <col min="8189" max="8189" width="16.7109375" style="35" customWidth="1"/>
    <col min="8190" max="8429" width="10.7109375" style="35"/>
    <col min="8430" max="8434" width="15.7109375" style="35" customWidth="1"/>
    <col min="8435" max="8438" width="12.7109375" style="35" customWidth="1"/>
    <col min="8439" max="8442" width="15.7109375" style="35" customWidth="1"/>
    <col min="8443" max="8443" width="22.85546875" style="35" customWidth="1"/>
    <col min="8444" max="8444" width="20.7109375" style="35" customWidth="1"/>
    <col min="8445" max="8445" width="16.7109375" style="35" customWidth="1"/>
    <col min="8446" max="8685" width="10.7109375" style="35"/>
    <col min="8686" max="8690" width="15.7109375" style="35" customWidth="1"/>
    <col min="8691" max="8694" width="12.7109375" style="35" customWidth="1"/>
    <col min="8695" max="8698" width="15.7109375" style="35" customWidth="1"/>
    <col min="8699" max="8699" width="22.85546875" style="35" customWidth="1"/>
    <col min="8700" max="8700" width="20.7109375" style="35" customWidth="1"/>
    <col min="8701" max="8701" width="16.7109375" style="35" customWidth="1"/>
    <col min="8702" max="8941" width="10.7109375" style="35"/>
    <col min="8942" max="8946" width="15.7109375" style="35" customWidth="1"/>
    <col min="8947" max="8950" width="12.7109375" style="35" customWidth="1"/>
    <col min="8951" max="8954" width="15.7109375" style="35" customWidth="1"/>
    <col min="8955" max="8955" width="22.85546875" style="35" customWidth="1"/>
    <col min="8956" max="8956" width="20.7109375" style="35" customWidth="1"/>
    <col min="8957" max="8957" width="16.7109375" style="35" customWidth="1"/>
    <col min="8958" max="9197" width="10.7109375" style="35"/>
    <col min="9198" max="9202" width="15.7109375" style="35" customWidth="1"/>
    <col min="9203" max="9206" width="12.7109375" style="35" customWidth="1"/>
    <col min="9207" max="9210" width="15.7109375" style="35" customWidth="1"/>
    <col min="9211" max="9211" width="22.85546875" style="35" customWidth="1"/>
    <col min="9212" max="9212" width="20.7109375" style="35" customWidth="1"/>
    <col min="9213" max="9213" width="16.7109375" style="35" customWidth="1"/>
    <col min="9214" max="9453" width="10.7109375" style="35"/>
    <col min="9454" max="9458" width="15.7109375" style="35" customWidth="1"/>
    <col min="9459" max="9462" width="12.7109375" style="35" customWidth="1"/>
    <col min="9463" max="9466" width="15.7109375" style="35" customWidth="1"/>
    <col min="9467" max="9467" width="22.85546875" style="35" customWidth="1"/>
    <col min="9468" max="9468" width="20.7109375" style="35" customWidth="1"/>
    <col min="9469" max="9469" width="16.7109375" style="35" customWidth="1"/>
    <col min="9470" max="9709" width="10.7109375" style="35"/>
    <col min="9710" max="9714" width="15.7109375" style="35" customWidth="1"/>
    <col min="9715" max="9718" width="12.7109375" style="35" customWidth="1"/>
    <col min="9719" max="9722" width="15.7109375" style="35" customWidth="1"/>
    <col min="9723" max="9723" width="22.85546875" style="35" customWidth="1"/>
    <col min="9724" max="9724" width="20.7109375" style="35" customWidth="1"/>
    <col min="9725" max="9725" width="16.7109375" style="35" customWidth="1"/>
    <col min="9726" max="9965" width="10.7109375" style="35"/>
    <col min="9966" max="9970" width="15.7109375" style="35" customWidth="1"/>
    <col min="9971" max="9974" width="12.7109375" style="35" customWidth="1"/>
    <col min="9975" max="9978" width="15.7109375" style="35" customWidth="1"/>
    <col min="9979" max="9979" width="22.85546875" style="35" customWidth="1"/>
    <col min="9980" max="9980" width="20.7109375" style="35" customWidth="1"/>
    <col min="9981" max="9981" width="16.7109375" style="35" customWidth="1"/>
    <col min="9982" max="10221" width="10.7109375" style="35"/>
    <col min="10222" max="10226" width="15.7109375" style="35" customWidth="1"/>
    <col min="10227" max="10230" width="12.7109375" style="35" customWidth="1"/>
    <col min="10231" max="10234" width="15.7109375" style="35" customWidth="1"/>
    <col min="10235" max="10235" width="22.85546875" style="35" customWidth="1"/>
    <col min="10236" max="10236" width="20.7109375" style="35" customWidth="1"/>
    <col min="10237" max="10237" width="16.7109375" style="35" customWidth="1"/>
    <col min="10238" max="10477" width="10.7109375" style="35"/>
    <col min="10478" max="10482" width="15.7109375" style="35" customWidth="1"/>
    <col min="10483" max="10486" width="12.7109375" style="35" customWidth="1"/>
    <col min="10487" max="10490" width="15.7109375" style="35" customWidth="1"/>
    <col min="10491" max="10491" width="22.85546875" style="35" customWidth="1"/>
    <col min="10492" max="10492" width="20.7109375" style="35" customWidth="1"/>
    <col min="10493" max="10493" width="16.7109375" style="35" customWidth="1"/>
    <col min="10494" max="10733" width="10.7109375" style="35"/>
    <col min="10734" max="10738" width="15.7109375" style="35" customWidth="1"/>
    <col min="10739" max="10742" width="12.7109375" style="35" customWidth="1"/>
    <col min="10743" max="10746" width="15.7109375" style="35" customWidth="1"/>
    <col min="10747" max="10747" width="22.85546875" style="35" customWidth="1"/>
    <col min="10748" max="10748" width="20.7109375" style="35" customWidth="1"/>
    <col min="10749" max="10749" width="16.7109375" style="35" customWidth="1"/>
    <col min="10750" max="10989" width="10.7109375" style="35"/>
    <col min="10990" max="10994" width="15.7109375" style="35" customWidth="1"/>
    <col min="10995" max="10998" width="12.7109375" style="35" customWidth="1"/>
    <col min="10999" max="11002" width="15.7109375" style="35" customWidth="1"/>
    <col min="11003" max="11003" width="22.85546875" style="35" customWidth="1"/>
    <col min="11004" max="11004" width="20.7109375" style="35" customWidth="1"/>
    <col min="11005" max="11005" width="16.7109375" style="35" customWidth="1"/>
    <col min="11006" max="11245" width="10.7109375" style="35"/>
    <col min="11246" max="11250" width="15.7109375" style="35" customWidth="1"/>
    <col min="11251" max="11254" width="12.7109375" style="35" customWidth="1"/>
    <col min="11255" max="11258" width="15.7109375" style="35" customWidth="1"/>
    <col min="11259" max="11259" width="22.85546875" style="35" customWidth="1"/>
    <col min="11260" max="11260" width="20.7109375" style="35" customWidth="1"/>
    <col min="11261" max="11261" width="16.7109375" style="35" customWidth="1"/>
    <col min="11262" max="11501" width="10.7109375" style="35"/>
    <col min="11502" max="11506" width="15.7109375" style="35" customWidth="1"/>
    <col min="11507" max="11510" width="12.7109375" style="35" customWidth="1"/>
    <col min="11511" max="11514" width="15.7109375" style="35" customWidth="1"/>
    <col min="11515" max="11515" width="22.85546875" style="35" customWidth="1"/>
    <col min="11516" max="11516" width="20.7109375" style="35" customWidth="1"/>
    <col min="11517" max="11517" width="16.7109375" style="35" customWidth="1"/>
    <col min="11518" max="11757" width="10.7109375" style="35"/>
    <col min="11758" max="11762" width="15.7109375" style="35" customWidth="1"/>
    <col min="11763" max="11766" width="12.7109375" style="35" customWidth="1"/>
    <col min="11767" max="11770" width="15.7109375" style="35" customWidth="1"/>
    <col min="11771" max="11771" width="22.85546875" style="35" customWidth="1"/>
    <col min="11772" max="11772" width="20.7109375" style="35" customWidth="1"/>
    <col min="11773" max="11773" width="16.7109375" style="35" customWidth="1"/>
    <col min="11774" max="12013" width="10.7109375" style="35"/>
    <col min="12014" max="12018" width="15.7109375" style="35" customWidth="1"/>
    <col min="12019" max="12022" width="12.7109375" style="35" customWidth="1"/>
    <col min="12023" max="12026" width="15.7109375" style="35" customWidth="1"/>
    <col min="12027" max="12027" width="22.85546875" style="35" customWidth="1"/>
    <col min="12028" max="12028" width="20.7109375" style="35" customWidth="1"/>
    <col min="12029" max="12029" width="16.7109375" style="35" customWidth="1"/>
    <col min="12030" max="12269" width="10.7109375" style="35"/>
    <col min="12270" max="12274" width="15.7109375" style="35" customWidth="1"/>
    <col min="12275" max="12278" width="12.7109375" style="35" customWidth="1"/>
    <col min="12279" max="12282" width="15.7109375" style="35" customWidth="1"/>
    <col min="12283" max="12283" width="22.85546875" style="35" customWidth="1"/>
    <col min="12284" max="12284" width="20.7109375" style="35" customWidth="1"/>
    <col min="12285" max="12285" width="16.7109375" style="35" customWidth="1"/>
    <col min="12286" max="12525" width="10.7109375" style="35"/>
    <col min="12526" max="12530" width="15.7109375" style="35" customWidth="1"/>
    <col min="12531" max="12534" width="12.7109375" style="35" customWidth="1"/>
    <col min="12535" max="12538" width="15.7109375" style="35" customWidth="1"/>
    <col min="12539" max="12539" width="22.85546875" style="35" customWidth="1"/>
    <col min="12540" max="12540" width="20.7109375" style="35" customWidth="1"/>
    <col min="12541" max="12541" width="16.7109375" style="35" customWidth="1"/>
    <col min="12542" max="12781" width="10.7109375" style="35"/>
    <col min="12782" max="12786" width="15.7109375" style="35" customWidth="1"/>
    <col min="12787" max="12790" width="12.7109375" style="35" customWidth="1"/>
    <col min="12791" max="12794" width="15.7109375" style="35" customWidth="1"/>
    <col min="12795" max="12795" width="22.85546875" style="35" customWidth="1"/>
    <col min="12796" max="12796" width="20.7109375" style="35" customWidth="1"/>
    <col min="12797" max="12797" width="16.7109375" style="35" customWidth="1"/>
    <col min="12798" max="13037" width="10.7109375" style="35"/>
    <col min="13038" max="13042" width="15.7109375" style="35" customWidth="1"/>
    <col min="13043" max="13046" width="12.7109375" style="35" customWidth="1"/>
    <col min="13047" max="13050" width="15.7109375" style="35" customWidth="1"/>
    <col min="13051" max="13051" width="22.85546875" style="35" customWidth="1"/>
    <col min="13052" max="13052" width="20.7109375" style="35" customWidth="1"/>
    <col min="13053" max="13053" width="16.7109375" style="35" customWidth="1"/>
    <col min="13054" max="13293" width="10.7109375" style="35"/>
    <col min="13294" max="13298" width="15.7109375" style="35" customWidth="1"/>
    <col min="13299" max="13302" width="12.7109375" style="35" customWidth="1"/>
    <col min="13303" max="13306" width="15.7109375" style="35" customWidth="1"/>
    <col min="13307" max="13307" width="22.85546875" style="35" customWidth="1"/>
    <col min="13308" max="13308" width="20.7109375" style="35" customWidth="1"/>
    <col min="13309" max="13309" width="16.7109375" style="35" customWidth="1"/>
    <col min="13310" max="13549" width="10.7109375" style="35"/>
    <col min="13550" max="13554" width="15.7109375" style="35" customWidth="1"/>
    <col min="13555" max="13558" width="12.7109375" style="35" customWidth="1"/>
    <col min="13559" max="13562" width="15.7109375" style="35" customWidth="1"/>
    <col min="13563" max="13563" width="22.85546875" style="35" customWidth="1"/>
    <col min="13564" max="13564" width="20.7109375" style="35" customWidth="1"/>
    <col min="13565" max="13565" width="16.7109375" style="35" customWidth="1"/>
    <col min="13566" max="13805" width="10.7109375" style="35"/>
    <col min="13806" max="13810" width="15.7109375" style="35" customWidth="1"/>
    <col min="13811" max="13814" width="12.7109375" style="35" customWidth="1"/>
    <col min="13815" max="13818" width="15.7109375" style="35" customWidth="1"/>
    <col min="13819" max="13819" width="22.85546875" style="35" customWidth="1"/>
    <col min="13820" max="13820" width="20.7109375" style="35" customWidth="1"/>
    <col min="13821" max="13821" width="16.7109375" style="35" customWidth="1"/>
    <col min="13822" max="14061" width="10.7109375" style="35"/>
    <col min="14062" max="14066" width="15.7109375" style="35" customWidth="1"/>
    <col min="14067" max="14070" width="12.7109375" style="35" customWidth="1"/>
    <col min="14071" max="14074" width="15.7109375" style="35" customWidth="1"/>
    <col min="14075" max="14075" width="22.85546875" style="35" customWidth="1"/>
    <col min="14076" max="14076" width="20.7109375" style="35" customWidth="1"/>
    <col min="14077" max="14077" width="16.7109375" style="35" customWidth="1"/>
    <col min="14078" max="14317" width="10.7109375" style="35"/>
    <col min="14318" max="14322" width="15.7109375" style="35" customWidth="1"/>
    <col min="14323" max="14326" width="12.7109375" style="35" customWidth="1"/>
    <col min="14327" max="14330" width="15.7109375" style="35" customWidth="1"/>
    <col min="14331" max="14331" width="22.85546875" style="35" customWidth="1"/>
    <col min="14332" max="14332" width="20.7109375" style="35" customWidth="1"/>
    <col min="14333" max="14333" width="16.7109375" style="35" customWidth="1"/>
    <col min="14334" max="14573" width="10.7109375" style="35"/>
    <col min="14574" max="14578" width="15.7109375" style="35" customWidth="1"/>
    <col min="14579" max="14582" width="12.7109375" style="35" customWidth="1"/>
    <col min="14583" max="14586" width="15.7109375" style="35" customWidth="1"/>
    <col min="14587" max="14587" width="22.85546875" style="35" customWidth="1"/>
    <col min="14588" max="14588" width="20.7109375" style="35" customWidth="1"/>
    <col min="14589" max="14589" width="16.7109375" style="35" customWidth="1"/>
    <col min="14590" max="14829" width="10.7109375" style="35"/>
    <col min="14830" max="14834" width="15.7109375" style="35" customWidth="1"/>
    <col min="14835" max="14838" width="12.7109375" style="35" customWidth="1"/>
    <col min="14839" max="14842" width="15.7109375" style="35" customWidth="1"/>
    <col min="14843" max="14843" width="22.85546875" style="35" customWidth="1"/>
    <col min="14844" max="14844" width="20.7109375" style="35" customWidth="1"/>
    <col min="14845" max="14845" width="16.7109375" style="35" customWidth="1"/>
    <col min="14846" max="15085" width="10.7109375" style="35"/>
    <col min="15086" max="15090" width="15.7109375" style="35" customWidth="1"/>
    <col min="15091" max="15094" width="12.7109375" style="35" customWidth="1"/>
    <col min="15095" max="15098" width="15.7109375" style="35" customWidth="1"/>
    <col min="15099" max="15099" width="22.85546875" style="35" customWidth="1"/>
    <col min="15100" max="15100" width="20.7109375" style="35" customWidth="1"/>
    <col min="15101" max="15101" width="16.7109375" style="35" customWidth="1"/>
    <col min="15102" max="15341" width="10.7109375" style="35"/>
    <col min="15342" max="15346" width="15.7109375" style="35" customWidth="1"/>
    <col min="15347" max="15350" width="12.7109375" style="35" customWidth="1"/>
    <col min="15351" max="15354" width="15.7109375" style="35" customWidth="1"/>
    <col min="15355" max="15355" width="22.85546875" style="35" customWidth="1"/>
    <col min="15356" max="15356" width="20.7109375" style="35" customWidth="1"/>
    <col min="15357" max="15357" width="16.7109375" style="35" customWidth="1"/>
    <col min="15358" max="15597" width="10.7109375" style="35"/>
    <col min="15598" max="15602" width="15.7109375" style="35" customWidth="1"/>
    <col min="15603" max="15606" width="12.7109375" style="35" customWidth="1"/>
    <col min="15607" max="15610" width="15.7109375" style="35" customWidth="1"/>
    <col min="15611" max="15611" width="22.85546875" style="35" customWidth="1"/>
    <col min="15612" max="15612" width="20.7109375" style="35" customWidth="1"/>
    <col min="15613" max="15613" width="16.7109375" style="35" customWidth="1"/>
    <col min="15614" max="15853" width="10.7109375" style="35"/>
    <col min="15854" max="15858" width="15.7109375" style="35" customWidth="1"/>
    <col min="15859" max="15862" width="12.7109375" style="35" customWidth="1"/>
    <col min="15863" max="15866" width="15.7109375" style="35" customWidth="1"/>
    <col min="15867" max="15867" width="22.85546875" style="35" customWidth="1"/>
    <col min="15868" max="15868" width="20.7109375" style="35" customWidth="1"/>
    <col min="15869" max="15869" width="16.7109375" style="35" customWidth="1"/>
    <col min="15870" max="16109" width="10.7109375" style="35"/>
    <col min="16110" max="16114" width="15.7109375" style="35" customWidth="1"/>
    <col min="16115" max="16118" width="12.7109375" style="35" customWidth="1"/>
    <col min="16119" max="16122" width="15.7109375" style="35" customWidth="1"/>
    <col min="16123" max="16123" width="22.85546875" style="35" customWidth="1"/>
    <col min="16124" max="16124" width="20.7109375" style="35" customWidth="1"/>
    <col min="16125" max="16125" width="16.7109375" style="35" customWidth="1"/>
    <col min="16126" max="16384" width="10.7109375" style="35"/>
  </cols>
  <sheetData>
    <row r="1" spans="1:20" ht="3" customHeight="1" x14ac:dyDescent="0.25"/>
    <row r="2" spans="1:20" ht="15" customHeight="1" x14ac:dyDescent="0.25">
      <c r="T2" s="28" t="s">
        <v>65</v>
      </c>
    </row>
    <row r="3" spans="1:20" s="8" customFormat="1" ht="18.75" customHeight="1" x14ac:dyDescent="0.3">
      <c r="A3" s="14"/>
      <c r="T3" s="12" t="s">
        <v>7</v>
      </c>
    </row>
    <row r="4" spans="1:20" s="8" customFormat="1" ht="18.75" customHeight="1" x14ac:dyDescent="0.3">
      <c r="A4" s="14"/>
      <c r="T4" s="12" t="s">
        <v>64</v>
      </c>
    </row>
    <row r="5" spans="1:20" s="8" customFormat="1" ht="18.75" customHeight="1" x14ac:dyDescent="0.3">
      <c r="A5" s="14"/>
      <c r="T5" s="12"/>
    </row>
    <row r="6" spans="1:20" s="8" customFormat="1" x14ac:dyDescent="0.2">
      <c r="A6" s="320" t="str">
        <f>'1. паспорт местоположение'!A5:C5</f>
        <v>Год раскрытия информации: 2024 год</v>
      </c>
      <c r="B6" s="320"/>
      <c r="C6" s="320"/>
      <c r="D6" s="320"/>
      <c r="E6" s="320"/>
      <c r="F6" s="320"/>
      <c r="G6" s="320"/>
      <c r="H6" s="320"/>
      <c r="I6" s="320"/>
      <c r="J6" s="320"/>
      <c r="K6" s="320"/>
      <c r="L6" s="320"/>
      <c r="M6" s="320"/>
      <c r="N6" s="320"/>
      <c r="O6" s="320"/>
      <c r="P6" s="320"/>
      <c r="Q6" s="320"/>
      <c r="R6" s="320"/>
      <c r="S6" s="320"/>
      <c r="T6" s="320"/>
    </row>
    <row r="7" spans="1:20" s="8" customFormat="1" x14ac:dyDescent="0.2">
      <c r="A7" s="13"/>
    </row>
    <row r="8" spans="1:20" s="8" customFormat="1" ht="18.75" x14ac:dyDescent="0.2">
      <c r="A8" s="324" t="s">
        <v>6</v>
      </c>
      <c r="B8" s="324"/>
      <c r="C8" s="324"/>
      <c r="D8" s="324"/>
      <c r="E8" s="324"/>
      <c r="F8" s="324"/>
      <c r="G8" s="324"/>
      <c r="H8" s="324"/>
      <c r="I8" s="324"/>
      <c r="J8" s="324"/>
      <c r="K8" s="324"/>
      <c r="L8" s="324"/>
      <c r="M8" s="324"/>
      <c r="N8" s="324"/>
      <c r="O8" s="324"/>
      <c r="P8" s="324"/>
      <c r="Q8" s="324"/>
      <c r="R8" s="324"/>
      <c r="S8" s="324"/>
      <c r="T8" s="324"/>
    </row>
    <row r="9" spans="1:20" s="8" customFormat="1" ht="18.75" x14ac:dyDescent="0.2">
      <c r="A9" s="324"/>
      <c r="B9" s="324"/>
      <c r="C9" s="324"/>
      <c r="D9" s="324"/>
      <c r="E9" s="324"/>
      <c r="F9" s="324"/>
      <c r="G9" s="324"/>
      <c r="H9" s="324"/>
      <c r="I9" s="324"/>
      <c r="J9" s="324"/>
      <c r="K9" s="324"/>
      <c r="L9" s="324"/>
      <c r="M9" s="324"/>
      <c r="N9" s="324"/>
      <c r="O9" s="324"/>
      <c r="P9" s="324"/>
      <c r="Q9" s="324"/>
      <c r="R9" s="324"/>
      <c r="S9" s="324"/>
      <c r="T9" s="324"/>
    </row>
    <row r="10" spans="1:20" s="8" customFormat="1" ht="18.75" customHeight="1" x14ac:dyDescent="0.2">
      <c r="A10" s="331" t="str">
        <f>'1. паспорт местоположение'!A9:C9</f>
        <v xml:space="preserve">Акционерное общество "Западная энергетическая компания" </v>
      </c>
      <c r="B10" s="331"/>
      <c r="C10" s="331"/>
      <c r="D10" s="331"/>
      <c r="E10" s="331"/>
      <c r="F10" s="331"/>
      <c r="G10" s="331"/>
      <c r="H10" s="331"/>
      <c r="I10" s="331"/>
      <c r="J10" s="331"/>
      <c r="K10" s="331"/>
      <c r="L10" s="331"/>
      <c r="M10" s="331"/>
      <c r="N10" s="331"/>
      <c r="O10" s="331"/>
      <c r="P10" s="331"/>
      <c r="Q10" s="331"/>
      <c r="R10" s="331"/>
      <c r="S10" s="331"/>
      <c r="T10" s="331"/>
    </row>
    <row r="11" spans="1:20" s="8" customFormat="1" ht="18.75" customHeight="1" x14ac:dyDescent="0.2">
      <c r="A11" s="321" t="s">
        <v>5</v>
      </c>
      <c r="B11" s="321"/>
      <c r="C11" s="321"/>
      <c r="D11" s="321"/>
      <c r="E11" s="321"/>
      <c r="F11" s="321"/>
      <c r="G11" s="321"/>
      <c r="H11" s="321"/>
      <c r="I11" s="321"/>
      <c r="J11" s="321"/>
      <c r="K11" s="321"/>
      <c r="L11" s="321"/>
      <c r="M11" s="321"/>
      <c r="N11" s="321"/>
      <c r="O11" s="321"/>
      <c r="P11" s="321"/>
      <c r="Q11" s="321"/>
      <c r="R11" s="321"/>
      <c r="S11" s="321"/>
      <c r="T11" s="321"/>
    </row>
    <row r="12" spans="1:20" s="8" customFormat="1" ht="18.75" x14ac:dyDescent="0.2">
      <c r="A12" s="324"/>
      <c r="B12" s="324"/>
      <c r="C12" s="324"/>
      <c r="D12" s="324"/>
      <c r="E12" s="324"/>
      <c r="F12" s="324"/>
      <c r="G12" s="324"/>
      <c r="H12" s="324"/>
      <c r="I12" s="324"/>
      <c r="J12" s="324"/>
      <c r="K12" s="324"/>
      <c r="L12" s="324"/>
      <c r="M12" s="324"/>
      <c r="N12" s="324"/>
      <c r="O12" s="324"/>
      <c r="P12" s="324"/>
      <c r="Q12" s="324"/>
      <c r="R12" s="324"/>
      <c r="S12" s="324"/>
      <c r="T12" s="324"/>
    </row>
    <row r="13" spans="1:20" s="8" customFormat="1" ht="18.75" customHeight="1" x14ac:dyDescent="0.2">
      <c r="A13" s="331" t="str">
        <f>'1. паспорт местоположение'!A12:C12</f>
        <v>O 24-14</v>
      </c>
      <c r="B13" s="331"/>
      <c r="C13" s="331"/>
      <c r="D13" s="331"/>
      <c r="E13" s="331"/>
      <c r="F13" s="331"/>
      <c r="G13" s="331"/>
      <c r="H13" s="331"/>
      <c r="I13" s="331"/>
      <c r="J13" s="331"/>
      <c r="K13" s="331"/>
      <c r="L13" s="331"/>
      <c r="M13" s="331"/>
      <c r="N13" s="331"/>
      <c r="O13" s="331"/>
      <c r="P13" s="331"/>
      <c r="Q13" s="331"/>
      <c r="R13" s="331"/>
      <c r="S13" s="331"/>
      <c r="T13" s="331"/>
    </row>
    <row r="14" spans="1:20" s="8" customFormat="1" ht="18.75" customHeight="1" x14ac:dyDescent="0.2">
      <c r="A14" s="321" t="s">
        <v>4</v>
      </c>
      <c r="B14" s="321"/>
      <c r="C14" s="321"/>
      <c r="D14" s="321"/>
      <c r="E14" s="321"/>
      <c r="F14" s="321"/>
      <c r="G14" s="321"/>
      <c r="H14" s="321"/>
      <c r="I14" s="321"/>
      <c r="J14" s="321"/>
      <c r="K14" s="321"/>
      <c r="L14" s="321"/>
      <c r="M14" s="321"/>
      <c r="N14" s="321"/>
      <c r="O14" s="321"/>
      <c r="P14" s="321"/>
      <c r="Q14" s="321"/>
      <c r="R14" s="321"/>
      <c r="S14" s="321"/>
      <c r="T14" s="321"/>
    </row>
    <row r="15" spans="1:20" s="8" customFormat="1" ht="15.75" customHeight="1" x14ac:dyDescent="0.2">
      <c r="A15" s="335"/>
      <c r="B15" s="335"/>
      <c r="C15" s="335"/>
      <c r="D15" s="335"/>
      <c r="E15" s="335"/>
      <c r="F15" s="335"/>
      <c r="G15" s="335"/>
      <c r="H15" s="335"/>
      <c r="I15" s="335"/>
      <c r="J15" s="335"/>
      <c r="K15" s="335"/>
      <c r="L15" s="335"/>
      <c r="M15" s="335"/>
      <c r="N15" s="335"/>
      <c r="O15" s="335"/>
      <c r="P15" s="335"/>
      <c r="Q15" s="335"/>
      <c r="R15" s="335"/>
      <c r="S15" s="335"/>
      <c r="T15" s="335"/>
    </row>
    <row r="16" spans="1:20" s="3" customFormat="1" ht="12" x14ac:dyDescent="0.2">
      <c r="A16" s="331" t="str">
        <f>'1. паспорт местоположение'!A15</f>
        <v xml:space="preserve">Реконструкция КЛ 10 кВ от ТП-994 до ТП-996 1 сек.с заменой  кабеля на кабель большего сечения, протяженностью 0,180 км </v>
      </c>
      <c r="B16" s="331"/>
      <c r="C16" s="331"/>
      <c r="D16" s="331"/>
      <c r="E16" s="331"/>
      <c r="F16" s="331"/>
      <c r="G16" s="331"/>
      <c r="H16" s="331"/>
      <c r="I16" s="331"/>
      <c r="J16" s="331"/>
      <c r="K16" s="331"/>
      <c r="L16" s="331"/>
      <c r="M16" s="331"/>
      <c r="N16" s="331"/>
      <c r="O16" s="331"/>
      <c r="P16" s="331"/>
      <c r="Q16" s="331"/>
      <c r="R16" s="331"/>
      <c r="S16" s="331"/>
      <c r="T16" s="331"/>
    </row>
    <row r="17" spans="1:113" s="3" customFormat="1" ht="15" customHeight="1" x14ac:dyDescent="0.2">
      <c r="A17" s="321" t="s">
        <v>3</v>
      </c>
      <c r="B17" s="321"/>
      <c r="C17" s="321"/>
      <c r="D17" s="321"/>
      <c r="E17" s="321"/>
      <c r="F17" s="321"/>
      <c r="G17" s="321"/>
      <c r="H17" s="321"/>
      <c r="I17" s="321"/>
      <c r="J17" s="321"/>
      <c r="K17" s="321"/>
      <c r="L17" s="321"/>
      <c r="M17" s="321"/>
      <c r="N17" s="321"/>
      <c r="O17" s="321"/>
      <c r="P17" s="321"/>
      <c r="Q17" s="321"/>
      <c r="R17" s="321"/>
      <c r="S17" s="321"/>
      <c r="T17" s="321"/>
    </row>
    <row r="18" spans="1:113" s="3" customFormat="1" ht="15" customHeight="1" x14ac:dyDescent="0.2">
      <c r="A18" s="335"/>
      <c r="B18" s="335"/>
      <c r="C18" s="335"/>
      <c r="D18" s="335"/>
      <c r="E18" s="335"/>
      <c r="F18" s="335"/>
      <c r="G18" s="335"/>
      <c r="H18" s="335"/>
      <c r="I18" s="335"/>
      <c r="J18" s="335"/>
      <c r="K18" s="335"/>
      <c r="L18" s="335"/>
      <c r="M18" s="335"/>
      <c r="N18" s="335"/>
      <c r="O18" s="335"/>
      <c r="P18" s="335"/>
      <c r="Q18" s="335"/>
      <c r="R18" s="335"/>
      <c r="S18" s="335"/>
      <c r="T18" s="335"/>
    </row>
    <row r="19" spans="1:113" s="3" customFormat="1" ht="15" customHeight="1" x14ac:dyDescent="0.2">
      <c r="A19" s="323" t="s">
        <v>417</v>
      </c>
      <c r="B19" s="323"/>
      <c r="C19" s="323"/>
      <c r="D19" s="323"/>
      <c r="E19" s="323"/>
      <c r="F19" s="323"/>
      <c r="G19" s="323"/>
      <c r="H19" s="323"/>
      <c r="I19" s="323"/>
      <c r="J19" s="323"/>
      <c r="K19" s="323"/>
      <c r="L19" s="323"/>
      <c r="M19" s="323"/>
      <c r="N19" s="323"/>
      <c r="O19" s="323"/>
      <c r="P19" s="323"/>
      <c r="Q19" s="323"/>
      <c r="R19" s="323"/>
      <c r="S19" s="323"/>
      <c r="T19" s="323"/>
    </row>
    <row r="20" spans="1:113" s="36" customFormat="1" ht="21" customHeight="1" x14ac:dyDescent="0.25">
      <c r="A20" s="352"/>
      <c r="B20" s="352"/>
      <c r="C20" s="352"/>
      <c r="D20" s="352"/>
      <c r="E20" s="352"/>
      <c r="F20" s="352"/>
      <c r="G20" s="352"/>
      <c r="H20" s="352"/>
      <c r="I20" s="352"/>
      <c r="J20" s="352"/>
      <c r="K20" s="352"/>
      <c r="L20" s="352"/>
      <c r="M20" s="352"/>
      <c r="N20" s="352"/>
      <c r="O20" s="352"/>
      <c r="P20" s="352"/>
      <c r="Q20" s="352"/>
      <c r="R20" s="352"/>
      <c r="S20" s="352"/>
      <c r="T20" s="352"/>
    </row>
    <row r="21" spans="1:113" ht="46.5" customHeight="1" x14ac:dyDescent="0.25">
      <c r="A21" s="346" t="s">
        <v>2</v>
      </c>
      <c r="B21" s="339" t="s">
        <v>218</v>
      </c>
      <c r="C21" s="340"/>
      <c r="D21" s="343" t="s">
        <v>115</v>
      </c>
      <c r="E21" s="339" t="s">
        <v>446</v>
      </c>
      <c r="F21" s="340"/>
      <c r="G21" s="339" t="s">
        <v>237</v>
      </c>
      <c r="H21" s="340"/>
      <c r="I21" s="339" t="s">
        <v>114</v>
      </c>
      <c r="J21" s="340"/>
      <c r="K21" s="343" t="s">
        <v>113</v>
      </c>
      <c r="L21" s="339" t="s">
        <v>112</v>
      </c>
      <c r="M21" s="340"/>
      <c r="N21" s="339" t="s">
        <v>442</v>
      </c>
      <c r="O21" s="340"/>
      <c r="P21" s="343" t="s">
        <v>111</v>
      </c>
      <c r="Q21" s="349" t="s">
        <v>110</v>
      </c>
      <c r="R21" s="350"/>
      <c r="S21" s="349" t="s">
        <v>109</v>
      </c>
      <c r="T21" s="351"/>
    </row>
    <row r="22" spans="1:113" ht="204.75" customHeight="1" x14ac:dyDescent="0.25">
      <c r="A22" s="347"/>
      <c r="B22" s="341"/>
      <c r="C22" s="342"/>
      <c r="D22" s="345"/>
      <c r="E22" s="341"/>
      <c r="F22" s="342"/>
      <c r="G22" s="341"/>
      <c r="H22" s="342"/>
      <c r="I22" s="341"/>
      <c r="J22" s="342"/>
      <c r="K22" s="344"/>
      <c r="L22" s="341"/>
      <c r="M22" s="342"/>
      <c r="N22" s="341"/>
      <c r="O22" s="342"/>
      <c r="P22" s="344"/>
      <c r="Q22" s="78" t="s">
        <v>108</v>
      </c>
      <c r="R22" s="78" t="s">
        <v>416</v>
      </c>
      <c r="S22" s="78" t="s">
        <v>107</v>
      </c>
      <c r="T22" s="78" t="s">
        <v>106</v>
      </c>
    </row>
    <row r="23" spans="1:113" ht="51.75" customHeight="1" x14ac:dyDescent="0.25">
      <c r="A23" s="348"/>
      <c r="B23" s="78" t="s">
        <v>104</v>
      </c>
      <c r="C23" s="78" t="s">
        <v>105</v>
      </c>
      <c r="D23" s="344"/>
      <c r="E23" s="78" t="s">
        <v>104</v>
      </c>
      <c r="F23" s="78" t="s">
        <v>105</v>
      </c>
      <c r="G23" s="78" t="s">
        <v>104</v>
      </c>
      <c r="H23" s="78" t="s">
        <v>105</v>
      </c>
      <c r="I23" s="78" t="s">
        <v>104</v>
      </c>
      <c r="J23" s="78" t="s">
        <v>105</v>
      </c>
      <c r="K23" s="78" t="s">
        <v>104</v>
      </c>
      <c r="L23" s="78" t="s">
        <v>104</v>
      </c>
      <c r="M23" s="78" t="s">
        <v>105</v>
      </c>
      <c r="N23" s="78" t="s">
        <v>104</v>
      </c>
      <c r="O23" s="78" t="s">
        <v>105</v>
      </c>
      <c r="P23" s="79" t="s">
        <v>104</v>
      </c>
      <c r="Q23" s="78" t="s">
        <v>104</v>
      </c>
      <c r="R23" s="78" t="s">
        <v>104</v>
      </c>
      <c r="S23" s="78" t="s">
        <v>104</v>
      </c>
      <c r="T23" s="78" t="s">
        <v>104</v>
      </c>
    </row>
    <row r="24" spans="1:113"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row>
    <row r="25" spans="1:113" s="36" customFormat="1" x14ac:dyDescent="0.25">
      <c r="A25" s="41" t="s">
        <v>556</v>
      </c>
      <c r="B25" s="41" t="s">
        <v>556</v>
      </c>
      <c r="C25" s="41" t="s">
        <v>556</v>
      </c>
      <c r="D25" s="41" t="s">
        <v>556</v>
      </c>
      <c r="E25" s="41" t="s">
        <v>556</v>
      </c>
      <c r="F25" s="41" t="s">
        <v>556</v>
      </c>
      <c r="G25" s="41" t="s">
        <v>556</v>
      </c>
      <c r="H25" s="41" t="s">
        <v>556</v>
      </c>
      <c r="I25" s="41" t="s">
        <v>556</v>
      </c>
      <c r="J25" s="41" t="s">
        <v>556</v>
      </c>
      <c r="K25" s="41" t="s">
        <v>556</v>
      </c>
      <c r="L25" s="41" t="s">
        <v>556</v>
      </c>
      <c r="M25" s="41" t="s">
        <v>556</v>
      </c>
      <c r="N25" s="41" t="s">
        <v>556</v>
      </c>
      <c r="O25" s="41" t="s">
        <v>556</v>
      </c>
      <c r="P25" s="41" t="s">
        <v>556</v>
      </c>
      <c r="Q25" s="41" t="s">
        <v>556</v>
      </c>
      <c r="R25" s="41" t="s">
        <v>556</v>
      </c>
      <c r="S25" s="41" t="s">
        <v>556</v>
      </c>
      <c r="T25" s="41" t="s">
        <v>556</v>
      </c>
    </row>
    <row r="26" spans="1:113" ht="3" customHeight="1" x14ac:dyDescent="0.25"/>
    <row r="27" spans="1:113" s="39" customFormat="1" ht="12.75" x14ac:dyDescent="0.2">
      <c r="B27" s="40"/>
      <c r="C27" s="40"/>
      <c r="K27" s="40"/>
    </row>
    <row r="28" spans="1:113" s="39" customFormat="1" x14ac:dyDescent="0.25">
      <c r="B28" s="35" t="s">
        <v>103</v>
      </c>
      <c r="C28" s="35"/>
      <c r="D28" s="35"/>
      <c r="E28" s="35"/>
      <c r="F28" s="35"/>
      <c r="G28" s="35"/>
      <c r="H28" s="35"/>
      <c r="I28" s="35"/>
      <c r="J28" s="35"/>
      <c r="K28" s="35"/>
      <c r="L28" s="35"/>
      <c r="M28" s="35"/>
      <c r="N28" s="35"/>
      <c r="O28" s="35"/>
      <c r="P28" s="35"/>
      <c r="Q28" s="35"/>
      <c r="R28" s="35"/>
    </row>
    <row r="29" spans="1:113" x14ac:dyDescent="0.25">
      <c r="B29" s="338" t="s">
        <v>452</v>
      </c>
      <c r="C29" s="338"/>
      <c r="D29" s="338"/>
      <c r="E29" s="338"/>
      <c r="F29" s="338"/>
      <c r="G29" s="338"/>
      <c r="H29" s="338"/>
      <c r="I29" s="338"/>
      <c r="J29" s="338"/>
      <c r="K29" s="338"/>
      <c r="L29" s="338"/>
      <c r="M29" s="338"/>
      <c r="N29" s="338"/>
      <c r="O29" s="338"/>
      <c r="P29" s="338"/>
      <c r="Q29" s="338"/>
      <c r="R29" s="338"/>
    </row>
    <row r="31" spans="1:113" x14ac:dyDescent="0.25">
      <c r="B31" s="37" t="s">
        <v>415</v>
      </c>
      <c r="C31" s="37"/>
      <c r="D31" s="37"/>
      <c r="E31" s="37"/>
      <c r="H31" s="37"/>
      <c r="I31" s="37"/>
      <c r="J31" s="37"/>
      <c r="K31" s="37"/>
      <c r="L31" s="37"/>
      <c r="M31" s="37"/>
      <c r="N31" s="37"/>
      <c r="O31" s="37"/>
      <c r="P31" s="37"/>
      <c r="Q31" s="37"/>
      <c r="R31" s="37"/>
      <c r="S31" s="38"/>
      <c r="T31" s="38"/>
      <c r="U31" s="38"/>
      <c r="V31" s="38"/>
      <c r="AN31" s="38"/>
      <c r="AO31" s="38"/>
      <c r="AP31" s="38"/>
      <c r="AQ31" s="38"/>
      <c r="AR31" s="38"/>
      <c r="AS31" s="38"/>
      <c r="AT31" s="38"/>
      <c r="AU31" s="38"/>
      <c r="AV31" s="38"/>
      <c r="AW31" s="38"/>
      <c r="AX31" s="38"/>
      <c r="AY31" s="38"/>
      <c r="AZ31" s="38"/>
      <c r="BA31" s="38"/>
      <c r="BB31" s="38"/>
      <c r="BC31" s="38"/>
      <c r="BD31" s="38"/>
      <c r="BE31" s="38"/>
      <c r="BF31" s="38"/>
      <c r="BG31" s="38"/>
      <c r="BH31" s="38"/>
      <c r="BI31" s="38"/>
      <c r="BJ31" s="38"/>
      <c r="BK31" s="38"/>
      <c r="BL31" s="38"/>
      <c r="BM31" s="38"/>
      <c r="BN31" s="38"/>
      <c r="BO31" s="38"/>
      <c r="BP31" s="38"/>
      <c r="BQ31" s="38"/>
      <c r="BR31" s="38"/>
      <c r="BS31" s="38"/>
      <c r="BT31" s="38"/>
      <c r="BU31" s="38"/>
      <c r="BV31" s="38"/>
      <c r="BW31" s="38"/>
      <c r="BX31" s="38"/>
      <c r="BY31" s="38"/>
      <c r="BZ31" s="38"/>
      <c r="CA31" s="38"/>
      <c r="CB31" s="38"/>
      <c r="CC31" s="38"/>
      <c r="CD31" s="38"/>
      <c r="CE31" s="38"/>
      <c r="CF31" s="38"/>
      <c r="CG31" s="38"/>
      <c r="CH31" s="38"/>
      <c r="CI31" s="38"/>
      <c r="CJ31" s="38"/>
      <c r="CK31" s="38"/>
      <c r="CL31" s="38"/>
      <c r="CM31" s="38"/>
      <c r="CN31" s="38"/>
      <c r="CO31" s="38"/>
      <c r="CP31" s="38"/>
      <c r="CQ31" s="38"/>
      <c r="CR31" s="38"/>
      <c r="CS31" s="38"/>
      <c r="CT31" s="38"/>
      <c r="CU31" s="38"/>
      <c r="CV31" s="38"/>
      <c r="CW31" s="38"/>
      <c r="CX31" s="38"/>
      <c r="CY31" s="38"/>
      <c r="CZ31" s="38"/>
      <c r="DA31" s="38"/>
      <c r="DB31" s="38"/>
      <c r="DC31" s="38"/>
      <c r="DD31" s="38"/>
      <c r="DE31" s="38"/>
      <c r="DF31" s="38"/>
      <c r="DG31" s="38"/>
      <c r="DH31" s="38"/>
      <c r="DI31" s="38"/>
    </row>
    <row r="32" spans="1:113" x14ac:dyDescent="0.25">
      <c r="B32" s="37" t="s">
        <v>102</v>
      </c>
      <c r="C32" s="37"/>
      <c r="D32" s="37"/>
      <c r="E32" s="37"/>
      <c r="H32" s="37"/>
      <c r="I32" s="37"/>
      <c r="J32" s="37"/>
      <c r="K32" s="37"/>
      <c r="L32" s="37"/>
      <c r="M32" s="37"/>
      <c r="N32" s="37"/>
      <c r="O32" s="37"/>
      <c r="P32" s="37"/>
      <c r="Q32" s="37"/>
      <c r="R32" s="37"/>
    </row>
    <row r="33" spans="2:113" x14ac:dyDescent="0.25">
      <c r="B33" s="37" t="s">
        <v>101</v>
      </c>
      <c r="C33" s="37"/>
      <c r="D33" s="37"/>
      <c r="E33" s="37"/>
      <c r="H33" s="37"/>
      <c r="I33" s="37"/>
      <c r="J33" s="37"/>
      <c r="K33" s="37"/>
      <c r="L33" s="37"/>
      <c r="M33" s="37"/>
      <c r="N33" s="37"/>
      <c r="O33" s="37"/>
      <c r="P33" s="37"/>
      <c r="Q33" s="37"/>
      <c r="R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row>
    <row r="34" spans="2:113" x14ac:dyDescent="0.25">
      <c r="B34" s="37" t="s">
        <v>100</v>
      </c>
      <c r="C34" s="37"/>
      <c r="D34" s="37"/>
      <c r="E34" s="37"/>
      <c r="H34" s="37"/>
      <c r="I34" s="37"/>
      <c r="J34" s="37"/>
      <c r="K34" s="37"/>
      <c r="L34" s="37"/>
      <c r="M34" s="37"/>
      <c r="N34" s="37"/>
      <c r="O34" s="37"/>
      <c r="P34" s="37"/>
      <c r="Q34" s="37"/>
      <c r="R34" s="37"/>
      <c r="S34" s="37"/>
      <c r="T34" s="37"/>
      <c r="U34" s="37"/>
      <c r="V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row>
    <row r="35" spans="2:113" x14ac:dyDescent="0.25">
      <c r="B35" s="37" t="s">
        <v>99</v>
      </c>
      <c r="C35" s="37"/>
      <c r="D35" s="37"/>
      <c r="E35" s="37"/>
      <c r="H35" s="37"/>
      <c r="I35" s="37"/>
      <c r="J35" s="37"/>
      <c r="K35" s="37"/>
      <c r="L35" s="37"/>
      <c r="M35" s="37"/>
      <c r="N35" s="37"/>
      <c r="O35" s="37"/>
      <c r="P35" s="37"/>
      <c r="Q35" s="37"/>
      <c r="R35" s="37"/>
      <c r="S35" s="37"/>
      <c r="T35" s="37"/>
      <c r="U35" s="37"/>
      <c r="V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row>
    <row r="36" spans="2:113" x14ac:dyDescent="0.25">
      <c r="B36" s="37" t="s">
        <v>98</v>
      </c>
      <c r="C36" s="37"/>
      <c r="D36" s="37"/>
      <c r="E36" s="37"/>
      <c r="H36" s="37"/>
      <c r="I36" s="37"/>
      <c r="J36" s="37"/>
      <c r="K36" s="37"/>
      <c r="L36" s="37"/>
      <c r="M36" s="37"/>
      <c r="N36" s="37"/>
      <c r="O36" s="37"/>
      <c r="P36" s="37"/>
      <c r="Q36" s="37"/>
      <c r="R36" s="37"/>
      <c r="S36" s="37"/>
      <c r="T36" s="37"/>
      <c r="U36" s="37"/>
      <c r="V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row>
    <row r="37" spans="2:113" x14ac:dyDescent="0.25">
      <c r="B37" s="37" t="s">
        <v>97</v>
      </c>
      <c r="C37" s="37"/>
      <c r="D37" s="37"/>
      <c r="E37" s="37"/>
      <c r="H37" s="37"/>
      <c r="I37" s="37"/>
      <c r="J37" s="37"/>
      <c r="K37" s="37"/>
      <c r="L37" s="37"/>
      <c r="M37" s="37"/>
      <c r="N37" s="37"/>
      <c r="O37" s="37"/>
      <c r="P37" s="37"/>
      <c r="Q37" s="37"/>
      <c r="R37" s="37"/>
      <c r="S37" s="37"/>
      <c r="T37" s="37"/>
      <c r="U37" s="37"/>
      <c r="V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row>
    <row r="38" spans="2:113" x14ac:dyDescent="0.25">
      <c r="B38" s="37" t="s">
        <v>96</v>
      </c>
      <c r="C38" s="37"/>
      <c r="D38" s="37"/>
      <c r="E38" s="37"/>
      <c r="H38" s="37"/>
      <c r="I38" s="37"/>
      <c r="J38" s="37"/>
      <c r="K38" s="37"/>
      <c r="L38" s="37"/>
      <c r="M38" s="37"/>
      <c r="N38" s="37"/>
      <c r="O38" s="37"/>
      <c r="P38" s="37"/>
      <c r="Q38" s="37"/>
      <c r="R38" s="37"/>
      <c r="S38" s="37"/>
      <c r="T38" s="37"/>
      <c r="U38" s="37"/>
      <c r="V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row>
    <row r="39" spans="2:113" x14ac:dyDescent="0.25">
      <c r="B39" s="37" t="s">
        <v>95</v>
      </c>
      <c r="C39" s="37"/>
      <c r="D39" s="37"/>
      <c r="E39" s="37"/>
      <c r="H39" s="37"/>
      <c r="I39" s="37"/>
      <c r="J39" s="37"/>
      <c r="K39" s="37"/>
      <c r="L39" s="37"/>
      <c r="M39" s="37"/>
      <c r="N39" s="37"/>
      <c r="O39" s="37"/>
      <c r="P39" s="37"/>
      <c r="Q39" s="37"/>
      <c r="R39" s="37"/>
      <c r="S39" s="37"/>
      <c r="T39" s="37"/>
      <c r="U39" s="37"/>
      <c r="V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6"/>
      <c r="BL39" s="36"/>
      <c r="BM39" s="36"/>
      <c r="BN39" s="36"/>
      <c r="BO39" s="36"/>
      <c r="BP39" s="36"/>
      <c r="BQ39" s="36"/>
      <c r="BR39" s="36"/>
      <c r="BS39" s="36"/>
      <c r="BT39" s="36"/>
      <c r="BU39" s="36"/>
      <c r="BV39" s="36"/>
      <c r="BW39" s="36"/>
      <c r="BX39" s="36"/>
      <c r="BY39" s="36"/>
      <c r="BZ39" s="36"/>
      <c r="CA39" s="36"/>
      <c r="CB39" s="36"/>
      <c r="CC39" s="36"/>
      <c r="CD39" s="36"/>
      <c r="CE39" s="36"/>
      <c r="CF39" s="36"/>
      <c r="CG39" s="36"/>
      <c r="CH39" s="36"/>
      <c r="CI39" s="36"/>
      <c r="CJ39" s="36"/>
      <c r="CK39" s="36"/>
      <c r="CL39" s="36"/>
      <c r="CM39" s="36"/>
      <c r="CN39" s="36"/>
      <c r="CO39" s="36"/>
      <c r="CP39" s="36"/>
      <c r="CQ39" s="36"/>
      <c r="CR39" s="36"/>
      <c r="CS39" s="36"/>
      <c r="CT39" s="36"/>
      <c r="CU39" s="36"/>
      <c r="CV39" s="36"/>
      <c r="CW39" s="36"/>
      <c r="CX39" s="36"/>
      <c r="CY39" s="36"/>
      <c r="CZ39" s="36"/>
      <c r="DA39" s="36"/>
      <c r="DB39" s="36"/>
      <c r="DC39" s="36"/>
      <c r="DD39" s="36"/>
      <c r="DE39" s="36"/>
      <c r="DF39" s="36"/>
      <c r="DG39" s="36"/>
      <c r="DH39" s="36"/>
      <c r="DI39" s="36"/>
    </row>
    <row r="40" spans="2:113" x14ac:dyDescent="0.25">
      <c r="B40" s="37" t="s">
        <v>94</v>
      </c>
      <c r="C40" s="37"/>
      <c r="D40" s="37"/>
      <c r="E40" s="37"/>
      <c r="H40" s="37"/>
      <c r="I40" s="37"/>
      <c r="J40" s="37"/>
      <c r="K40" s="37"/>
      <c r="L40" s="37"/>
      <c r="M40" s="37"/>
      <c r="N40" s="37"/>
      <c r="O40" s="37"/>
      <c r="P40" s="37"/>
      <c r="Q40" s="37"/>
      <c r="R40" s="37"/>
      <c r="S40" s="37"/>
      <c r="T40" s="37"/>
      <c r="U40" s="37"/>
      <c r="V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6"/>
      <c r="BL40" s="36"/>
      <c r="BM40" s="36"/>
      <c r="BN40" s="36"/>
      <c r="BO40" s="36"/>
      <c r="BP40" s="36"/>
      <c r="BQ40" s="36"/>
      <c r="BR40" s="36"/>
      <c r="BS40" s="36"/>
      <c r="BT40" s="36"/>
      <c r="BU40" s="36"/>
      <c r="BV40" s="36"/>
      <c r="BW40" s="36"/>
      <c r="BX40" s="36"/>
      <c r="BY40" s="36"/>
      <c r="BZ40" s="36"/>
      <c r="CA40" s="36"/>
      <c r="CB40" s="36"/>
      <c r="CC40" s="36"/>
      <c r="CD40" s="36"/>
      <c r="CE40" s="36"/>
      <c r="CF40" s="36"/>
      <c r="CG40" s="36"/>
      <c r="CH40" s="36"/>
      <c r="CI40" s="36"/>
      <c r="CJ40" s="36"/>
      <c r="CK40" s="36"/>
      <c r="CL40" s="36"/>
      <c r="CM40" s="36"/>
      <c r="CN40" s="36"/>
      <c r="CO40" s="36"/>
      <c r="CP40" s="36"/>
      <c r="CQ40" s="36"/>
      <c r="CR40" s="36"/>
      <c r="CS40" s="36"/>
      <c r="CT40" s="36"/>
      <c r="CU40" s="36"/>
      <c r="CV40" s="36"/>
      <c r="CW40" s="36"/>
      <c r="CX40" s="36"/>
      <c r="CY40" s="36"/>
      <c r="CZ40" s="36"/>
      <c r="DA40" s="36"/>
      <c r="DB40" s="36"/>
      <c r="DC40" s="36"/>
      <c r="DD40" s="36"/>
      <c r="DE40" s="36"/>
      <c r="DF40" s="36"/>
      <c r="DG40" s="36"/>
      <c r="DH40" s="36"/>
      <c r="DI40" s="36"/>
    </row>
    <row r="41" spans="2:113" x14ac:dyDescent="0.25">
      <c r="Q41" s="37"/>
      <c r="R41" s="37"/>
      <c r="S41" s="37"/>
      <c r="T41" s="37"/>
      <c r="U41" s="37"/>
      <c r="V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6"/>
      <c r="BL41" s="36"/>
      <c r="BM41" s="36"/>
      <c r="BN41" s="36"/>
      <c r="BO41" s="36"/>
      <c r="BP41" s="36"/>
      <c r="BQ41" s="36"/>
      <c r="BR41" s="36"/>
      <c r="BS41" s="36"/>
      <c r="BT41" s="36"/>
      <c r="BU41" s="36"/>
      <c r="BV41" s="36"/>
      <c r="BW41" s="36"/>
      <c r="BX41" s="36"/>
      <c r="BY41" s="36"/>
      <c r="BZ41" s="36"/>
      <c r="CA41" s="36"/>
      <c r="CB41" s="36"/>
      <c r="CC41" s="36"/>
      <c r="CD41" s="36"/>
      <c r="CE41" s="36"/>
      <c r="CF41" s="36"/>
      <c r="CG41" s="36"/>
      <c r="CH41" s="36"/>
      <c r="CI41" s="36"/>
      <c r="CJ41" s="36"/>
      <c r="CK41" s="36"/>
      <c r="CL41" s="36"/>
      <c r="CM41" s="36"/>
      <c r="CN41" s="36"/>
      <c r="CO41" s="36"/>
      <c r="CP41" s="36"/>
      <c r="CQ41" s="36"/>
      <c r="CR41" s="36"/>
      <c r="CS41" s="36"/>
      <c r="CT41" s="36"/>
      <c r="CU41" s="36"/>
      <c r="CV41" s="36"/>
      <c r="CW41" s="36"/>
      <c r="CX41" s="36"/>
      <c r="CY41" s="36"/>
      <c r="CZ41" s="36"/>
      <c r="DA41" s="36"/>
      <c r="DB41" s="36"/>
      <c r="DC41" s="36"/>
      <c r="DD41" s="36"/>
      <c r="DE41" s="36"/>
      <c r="DF41" s="36"/>
      <c r="DG41" s="36"/>
      <c r="DH41" s="36"/>
      <c r="DI41" s="36"/>
    </row>
    <row r="42" spans="2:113" x14ac:dyDescent="0.25">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6"/>
      <c r="BL42" s="36"/>
      <c r="BM42" s="36"/>
      <c r="BN42" s="36"/>
      <c r="BO42" s="36"/>
      <c r="BP42" s="36"/>
      <c r="BQ42" s="36"/>
      <c r="BR42" s="36"/>
      <c r="BS42" s="36"/>
      <c r="BT42" s="36"/>
      <c r="BU42" s="36"/>
      <c r="BV42" s="36"/>
      <c r="BW42" s="36"/>
      <c r="BX42" s="36"/>
      <c r="BY42" s="36"/>
      <c r="BZ42" s="36"/>
      <c r="CA42" s="36"/>
      <c r="CB42" s="36"/>
      <c r="CC42" s="36"/>
      <c r="CD42" s="36"/>
      <c r="CE42" s="36"/>
      <c r="CF42" s="36"/>
      <c r="CG42" s="36"/>
      <c r="CH42" s="36"/>
      <c r="CI42" s="36"/>
      <c r="CJ42" s="36"/>
      <c r="CK42" s="36"/>
      <c r="CL42" s="36"/>
      <c r="CM42" s="36"/>
      <c r="CN42" s="36"/>
      <c r="CO42" s="36"/>
      <c r="CP42" s="36"/>
      <c r="CQ42" s="36"/>
      <c r="CR42" s="36"/>
      <c r="CS42" s="36"/>
      <c r="CT42" s="36"/>
      <c r="CU42" s="36"/>
      <c r="CV42" s="36"/>
      <c r="CW42" s="36"/>
      <c r="CX42" s="36"/>
      <c r="CY42" s="36"/>
      <c r="CZ42" s="36"/>
      <c r="DA42" s="36"/>
      <c r="DB42" s="36"/>
      <c r="DC42" s="36"/>
      <c r="DD42" s="36"/>
      <c r="DE42" s="36"/>
      <c r="DF42" s="36"/>
      <c r="DG42" s="36"/>
      <c r="DH42" s="36"/>
      <c r="DI42" s="36"/>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6"/>
  <sheetViews>
    <sheetView view="pageBreakPreview" topLeftCell="H20" zoomScale="90" zoomScaleSheetLayoutView="90" workbookViewId="0">
      <selection activeCell="X34" sqref="X34"/>
    </sheetView>
  </sheetViews>
  <sheetFormatPr defaultColWidth="10.7109375" defaultRowHeight="15.75" x14ac:dyDescent="0.25"/>
  <cols>
    <col min="1" max="1" width="10.7109375" style="35"/>
    <col min="2" max="3" width="14.140625" style="35" customWidth="1"/>
    <col min="4" max="4" width="11.5703125" style="35" customWidth="1"/>
    <col min="5" max="5" width="14" style="35" customWidth="1"/>
    <col min="6" max="6" width="8.7109375" style="35" customWidth="1"/>
    <col min="7" max="7" width="10.28515625" style="35" customWidth="1"/>
    <col min="8" max="8" width="8.7109375" style="35" customWidth="1"/>
    <col min="9" max="9" width="8.28515625" style="35" customWidth="1"/>
    <col min="10" max="10" width="20.140625" style="35" customWidth="1"/>
    <col min="11" max="11" width="11.140625" style="35" customWidth="1"/>
    <col min="12" max="12" width="8.85546875" style="35" customWidth="1"/>
    <col min="13" max="13" width="8.7109375" style="35" customWidth="1"/>
    <col min="14" max="14" width="13.7109375" style="35" customWidth="1"/>
    <col min="15" max="16" width="8.7109375" style="35" customWidth="1"/>
    <col min="17" max="17" width="11.85546875" style="35" customWidth="1"/>
    <col min="18" max="18" width="12" style="35" customWidth="1"/>
    <col min="19" max="19" width="18.28515625" style="35" customWidth="1"/>
    <col min="20" max="20" width="22.42578125" style="35" customWidth="1"/>
    <col min="21" max="21" width="30.7109375" style="35" customWidth="1"/>
    <col min="22" max="22" width="8.7109375" style="35" customWidth="1"/>
    <col min="23" max="23" width="10.85546875" style="35" customWidth="1"/>
    <col min="24" max="24" width="24.5703125" style="35" customWidth="1"/>
    <col min="25" max="25" width="15.28515625" style="35" customWidth="1"/>
    <col min="26" max="26" width="18.5703125" style="35" customWidth="1"/>
    <col min="27" max="27" width="19.140625" style="35" customWidth="1"/>
    <col min="28" max="240" width="10.7109375" style="35"/>
    <col min="241" max="242" width="15.7109375" style="35" customWidth="1"/>
    <col min="243" max="245" width="14.7109375" style="35" customWidth="1"/>
    <col min="246" max="249" width="13.7109375" style="35" customWidth="1"/>
    <col min="250" max="253" width="15.7109375" style="35" customWidth="1"/>
    <col min="254" max="254" width="22.85546875" style="35" customWidth="1"/>
    <col min="255" max="255" width="20.7109375" style="35" customWidth="1"/>
    <col min="256" max="256" width="17.7109375" style="35" customWidth="1"/>
    <col min="257" max="265" width="14.7109375" style="35" customWidth="1"/>
    <col min="266" max="496" width="10.7109375" style="35"/>
    <col min="497" max="498" width="15.7109375" style="35" customWidth="1"/>
    <col min="499" max="501" width="14.7109375" style="35" customWidth="1"/>
    <col min="502" max="505" width="13.7109375" style="35" customWidth="1"/>
    <col min="506" max="509" width="15.7109375" style="35" customWidth="1"/>
    <col min="510" max="510" width="22.85546875" style="35" customWidth="1"/>
    <col min="511" max="511" width="20.7109375" style="35" customWidth="1"/>
    <col min="512" max="512" width="17.7109375" style="35" customWidth="1"/>
    <col min="513" max="521" width="14.7109375" style="35" customWidth="1"/>
    <col min="522" max="752" width="10.7109375" style="35"/>
    <col min="753" max="754" width="15.7109375" style="35" customWidth="1"/>
    <col min="755" max="757" width="14.7109375" style="35" customWidth="1"/>
    <col min="758" max="761" width="13.7109375" style="35" customWidth="1"/>
    <col min="762" max="765" width="15.7109375" style="35" customWidth="1"/>
    <col min="766" max="766" width="22.85546875" style="35" customWidth="1"/>
    <col min="767" max="767" width="20.7109375" style="35" customWidth="1"/>
    <col min="768" max="768" width="17.7109375" style="35" customWidth="1"/>
    <col min="769" max="777" width="14.7109375" style="35" customWidth="1"/>
    <col min="778" max="1008" width="10.7109375" style="35"/>
    <col min="1009" max="1010" width="15.7109375" style="35" customWidth="1"/>
    <col min="1011" max="1013" width="14.7109375" style="35" customWidth="1"/>
    <col min="1014" max="1017" width="13.7109375" style="35" customWidth="1"/>
    <col min="1018" max="1021" width="15.7109375" style="35" customWidth="1"/>
    <col min="1022" max="1022" width="22.85546875" style="35" customWidth="1"/>
    <col min="1023" max="1023" width="20.7109375" style="35" customWidth="1"/>
    <col min="1024" max="1024" width="17.7109375" style="35" customWidth="1"/>
    <col min="1025" max="1033" width="14.7109375" style="35" customWidth="1"/>
    <col min="1034" max="1264" width="10.7109375" style="35"/>
    <col min="1265" max="1266" width="15.7109375" style="35" customWidth="1"/>
    <col min="1267" max="1269" width="14.7109375" style="35" customWidth="1"/>
    <col min="1270" max="1273" width="13.7109375" style="35" customWidth="1"/>
    <col min="1274" max="1277" width="15.7109375" style="35" customWidth="1"/>
    <col min="1278" max="1278" width="22.85546875" style="35" customWidth="1"/>
    <col min="1279" max="1279" width="20.7109375" style="35" customWidth="1"/>
    <col min="1280" max="1280" width="17.7109375" style="35" customWidth="1"/>
    <col min="1281" max="1289" width="14.7109375" style="35" customWidth="1"/>
    <col min="1290" max="1520" width="10.7109375" style="35"/>
    <col min="1521" max="1522" width="15.7109375" style="35" customWidth="1"/>
    <col min="1523" max="1525" width="14.7109375" style="35" customWidth="1"/>
    <col min="1526" max="1529" width="13.7109375" style="35" customWidth="1"/>
    <col min="1530" max="1533" width="15.7109375" style="35" customWidth="1"/>
    <col min="1534" max="1534" width="22.85546875" style="35" customWidth="1"/>
    <col min="1535" max="1535" width="20.7109375" style="35" customWidth="1"/>
    <col min="1536" max="1536" width="17.7109375" style="35" customWidth="1"/>
    <col min="1537" max="1545" width="14.7109375" style="35" customWidth="1"/>
    <col min="1546" max="1776" width="10.7109375" style="35"/>
    <col min="1777" max="1778" width="15.7109375" style="35" customWidth="1"/>
    <col min="1779" max="1781" width="14.7109375" style="35" customWidth="1"/>
    <col min="1782" max="1785" width="13.7109375" style="35" customWidth="1"/>
    <col min="1786" max="1789" width="15.7109375" style="35" customWidth="1"/>
    <col min="1790" max="1790" width="22.85546875" style="35" customWidth="1"/>
    <col min="1791" max="1791" width="20.7109375" style="35" customWidth="1"/>
    <col min="1792" max="1792" width="17.7109375" style="35" customWidth="1"/>
    <col min="1793" max="1801" width="14.7109375" style="35" customWidth="1"/>
    <col min="1802" max="2032" width="10.7109375" style="35"/>
    <col min="2033" max="2034" width="15.7109375" style="35" customWidth="1"/>
    <col min="2035" max="2037" width="14.7109375" style="35" customWidth="1"/>
    <col min="2038" max="2041" width="13.7109375" style="35" customWidth="1"/>
    <col min="2042" max="2045" width="15.7109375" style="35" customWidth="1"/>
    <col min="2046" max="2046" width="22.85546875" style="35" customWidth="1"/>
    <col min="2047" max="2047" width="20.7109375" style="35" customWidth="1"/>
    <col min="2048" max="2048" width="17.7109375" style="35" customWidth="1"/>
    <col min="2049" max="2057" width="14.7109375" style="35" customWidth="1"/>
    <col min="2058" max="2288" width="10.7109375" style="35"/>
    <col min="2289" max="2290" width="15.7109375" style="35" customWidth="1"/>
    <col min="2291" max="2293" width="14.7109375" style="35" customWidth="1"/>
    <col min="2294" max="2297" width="13.7109375" style="35" customWidth="1"/>
    <col min="2298" max="2301" width="15.7109375" style="35" customWidth="1"/>
    <col min="2302" max="2302" width="22.85546875" style="35" customWidth="1"/>
    <col min="2303" max="2303" width="20.7109375" style="35" customWidth="1"/>
    <col min="2304" max="2304" width="17.7109375" style="35" customWidth="1"/>
    <col min="2305" max="2313" width="14.7109375" style="35" customWidth="1"/>
    <col min="2314" max="2544" width="10.7109375" style="35"/>
    <col min="2545" max="2546" width="15.7109375" style="35" customWidth="1"/>
    <col min="2547" max="2549" width="14.7109375" style="35" customWidth="1"/>
    <col min="2550" max="2553" width="13.7109375" style="35" customWidth="1"/>
    <col min="2554" max="2557" width="15.7109375" style="35" customWidth="1"/>
    <col min="2558" max="2558" width="22.85546875" style="35" customWidth="1"/>
    <col min="2559" max="2559" width="20.7109375" style="35" customWidth="1"/>
    <col min="2560" max="2560" width="17.7109375" style="35" customWidth="1"/>
    <col min="2561" max="2569" width="14.7109375" style="35" customWidth="1"/>
    <col min="2570" max="2800" width="10.7109375" style="35"/>
    <col min="2801" max="2802" width="15.7109375" style="35" customWidth="1"/>
    <col min="2803" max="2805" width="14.7109375" style="35" customWidth="1"/>
    <col min="2806" max="2809" width="13.7109375" style="35" customWidth="1"/>
    <col min="2810" max="2813" width="15.7109375" style="35" customWidth="1"/>
    <col min="2814" max="2814" width="22.85546875" style="35" customWidth="1"/>
    <col min="2815" max="2815" width="20.7109375" style="35" customWidth="1"/>
    <col min="2816" max="2816" width="17.7109375" style="35" customWidth="1"/>
    <col min="2817" max="2825" width="14.7109375" style="35" customWidth="1"/>
    <col min="2826" max="3056" width="10.7109375" style="35"/>
    <col min="3057" max="3058" width="15.7109375" style="35" customWidth="1"/>
    <col min="3059" max="3061" width="14.7109375" style="35" customWidth="1"/>
    <col min="3062" max="3065" width="13.7109375" style="35" customWidth="1"/>
    <col min="3066" max="3069" width="15.7109375" style="35" customWidth="1"/>
    <col min="3070" max="3070" width="22.85546875" style="35" customWidth="1"/>
    <col min="3071" max="3071" width="20.7109375" style="35" customWidth="1"/>
    <col min="3072" max="3072" width="17.7109375" style="35" customWidth="1"/>
    <col min="3073" max="3081" width="14.7109375" style="35" customWidth="1"/>
    <col min="3082" max="3312" width="10.7109375" style="35"/>
    <col min="3313" max="3314" width="15.7109375" style="35" customWidth="1"/>
    <col min="3315" max="3317" width="14.7109375" style="35" customWidth="1"/>
    <col min="3318" max="3321" width="13.7109375" style="35" customWidth="1"/>
    <col min="3322" max="3325" width="15.7109375" style="35" customWidth="1"/>
    <col min="3326" max="3326" width="22.85546875" style="35" customWidth="1"/>
    <col min="3327" max="3327" width="20.7109375" style="35" customWidth="1"/>
    <col min="3328" max="3328" width="17.7109375" style="35" customWidth="1"/>
    <col min="3329" max="3337" width="14.7109375" style="35" customWidth="1"/>
    <col min="3338" max="3568" width="10.7109375" style="35"/>
    <col min="3569" max="3570" width="15.7109375" style="35" customWidth="1"/>
    <col min="3571" max="3573" width="14.7109375" style="35" customWidth="1"/>
    <col min="3574" max="3577" width="13.7109375" style="35" customWidth="1"/>
    <col min="3578" max="3581" width="15.7109375" style="35" customWidth="1"/>
    <col min="3582" max="3582" width="22.85546875" style="35" customWidth="1"/>
    <col min="3583" max="3583" width="20.7109375" style="35" customWidth="1"/>
    <col min="3584" max="3584" width="17.7109375" style="35" customWidth="1"/>
    <col min="3585" max="3593" width="14.7109375" style="35" customWidth="1"/>
    <col min="3594" max="3824" width="10.7109375" style="35"/>
    <col min="3825" max="3826" width="15.7109375" style="35" customWidth="1"/>
    <col min="3827" max="3829" width="14.7109375" style="35" customWidth="1"/>
    <col min="3830" max="3833" width="13.7109375" style="35" customWidth="1"/>
    <col min="3834" max="3837" width="15.7109375" style="35" customWidth="1"/>
    <col min="3838" max="3838" width="22.85546875" style="35" customWidth="1"/>
    <col min="3839" max="3839" width="20.7109375" style="35" customWidth="1"/>
    <col min="3840" max="3840" width="17.7109375" style="35" customWidth="1"/>
    <col min="3841" max="3849" width="14.7109375" style="35" customWidth="1"/>
    <col min="3850" max="4080" width="10.7109375" style="35"/>
    <col min="4081" max="4082" width="15.7109375" style="35" customWidth="1"/>
    <col min="4083" max="4085" width="14.7109375" style="35" customWidth="1"/>
    <col min="4086" max="4089" width="13.7109375" style="35" customWidth="1"/>
    <col min="4090" max="4093" width="15.7109375" style="35" customWidth="1"/>
    <col min="4094" max="4094" width="22.85546875" style="35" customWidth="1"/>
    <col min="4095" max="4095" width="20.7109375" style="35" customWidth="1"/>
    <col min="4096" max="4096" width="17.7109375" style="35" customWidth="1"/>
    <col min="4097" max="4105" width="14.7109375" style="35" customWidth="1"/>
    <col min="4106" max="4336" width="10.7109375" style="35"/>
    <col min="4337" max="4338" width="15.7109375" style="35" customWidth="1"/>
    <col min="4339" max="4341" width="14.7109375" style="35" customWidth="1"/>
    <col min="4342" max="4345" width="13.7109375" style="35" customWidth="1"/>
    <col min="4346" max="4349" width="15.7109375" style="35" customWidth="1"/>
    <col min="4350" max="4350" width="22.85546875" style="35" customWidth="1"/>
    <col min="4351" max="4351" width="20.7109375" style="35" customWidth="1"/>
    <col min="4352" max="4352" width="17.7109375" style="35" customWidth="1"/>
    <col min="4353" max="4361" width="14.7109375" style="35" customWidth="1"/>
    <col min="4362" max="4592" width="10.7109375" style="35"/>
    <col min="4593" max="4594" width="15.7109375" style="35" customWidth="1"/>
    <col min="4595" max="4597" width="14.7109375" style="35" customWidth="1"/>
    <col min="4598" max="4601" width="13.7109375" style="35" customWidth="1"/>
    <col min="4602" max="4605" width="15.7109375" style="35" customWidth="1"/>
    <col min="4606" max="4606" width="22.85546875" style="35" customWidth="1"/>
    <col min="4607" max="4607" width="20.7109375" style="35" customWidth="1"/>
    <col min="4608" max="4608" width="17.7109375" style="35" customWidth="1"/>
    <col min="4609" max="4617" width="14.7109375" style="35" customWidth="1"/>
    <col min="4618" max="4848" width="10.7109375" style="35"/>
    <col min="4849" max="4850" width="15.7109375" style="35" customWidth="1"/>
    <col min="4851" max="4853" width="14.7109375" style="35" customWidth="1"/>
    <col min="4854" max="4857" width="13.7109375" style="35" customWidth="1"/>
    <col min="4858" max="4861" width="15.7109375" style="35" customWidth="1"/>
    <col min="4862" max="4862" width="22.85546875" style="35" customWidth="1"/>
    <col min="4863" max="4863" width="20.7109375" style="35" customWidth="1"/>
    <col min="4864" max="4864" width="17.7109375" style="35" customWidth="1"/>
    <col min="4865" max="4873" width="14.7109375" style="35" customWidth="1"/>
    <col min="4874" max="5104" width="10.7109375" style="35"/>
    <col min="5105" max="5106" width="15.7109375" style="35" customWidth="1"/>
    <col min="5107" max="5109" width="14.7109375" style="35" customWidth="1"/>
    <col min="5110" max="5113" width="13.7109375" style="35" customWidth="1"/>
    <col min="5114" max="5117" width="15.7109375" style="35" customWidth="1"/>
    <col min="5118" max="5118" width="22.85546875" style="35" customWidth="1"/>
    <col min="5119" max="5119" width="20.7109375" style="35" customWidth="1"/>
    <col min="5120" max="5120" width="17.7109375" style="35" customWidth="1"/>
    <col min="5121" max="5129" width="14.7109375" style="35" customWidth="1"/>
    <col min="5130" max="5360" width="10.7109375" style="35"/>
    <col min="5361" max="5362" width="15.7109375" style="35" customWidth="1"/>
    <col min="5363" max="5365" width="14.7109375" style="35" customWidth="1"/>
    <col min="5366" max="5369" width="13.7109375" style="35" customWidth="1"/>
    <col min="5370" max="5373" width="15.7109375" style="35" customWidth="1"/>
    <col min="5374" max="5374" width="22.85546875" style="35" customWidth="1"/>
    <col min="5375" max="5375" width="20.7109375" style="35" customWidth="1"/>
    <col min="5376" max="5376" width="17.7109375" style="35" customWidth="1"/>
    <col min="5377" max="5385" width="14.7109375" style="35" customWidth="1"/>
    <col min="5386" max="5616" width="10.7109375" style="35"/>
    <col min="5617" max="5618" width="15.7109375" style="35" customWidth="1"/>
    <col min="5619" max="5621" width="14.7109375" style="35" customWidth="1"/>
    <col min="5622" max="5625" width="13.7109375" style="35" customWidth="1"/>
    <col min="5626" max="5629" width="15.7109375" style="35" customWidth="1"/>
    <col min="5630" max="5630" width="22.85546875" style="35" customWidth="1"/>
    <col min="5631" max="5631" width="20.7109375" style="35" customWidth="1"/>
    <col min="5632" max="5632" width="17.7109375" style="35" customWidth="1"/>
    <col min="5633" max="5641" width="14.7109375" style="35" customWidth="1"/>
    <col min="5642" max="5872" width="10.7109375" style="35"/>
    <col min="5873" max="5874" width="15.7109375" style="35" customWidth="1"/>
    <col min="5875" max="5877" width="14.7109375" style="35" customWidth="1"/>
    <col min="5878" max="5881" width="13.7109375" style="35" customWidth="1"/>
    <col min="5882" max="5885" width="15.7109375" style="35" customWidth="1"/>
    <col min="5886" max="5886" width="22.85546875" style="35" customWidth="1"/>
    <col min="5887" max="5887" width="20.7109375" style="35" customWidth="1"/>
    <col min="5888" max="5888" width="17.7109375" style="35" customWidth="1"/>
    <col min="5889" max="5897" width="14.7109375" style="35" customWidth="1"/>
    <col min="5898" max="6128" width="10.7109375" style="35"/>
    <col min="6129" max="6130" width="15.7109375" style="35" customWidth="1"/>
    <col min="6131" max="6133" width="14.7109375" style="35" customWidth="1"/>
    <col min="6134" max="6137" width="13.7109375" style="35" customWidth="1"/>
    <col min="6138" max="6141" width="15.7109375" style="35" customWidth="1"/>
    <col min="6142" max="6142" width="22.85546875" style="35" customWidth="1"/>
    <col min="6143" max="6143" width="20.7109375" style="35" customWidth="1"/>
    <col min="6144" max="6144" width="17.7109375" style="35" customWidth="1"/>
    <col min="6145" max="6153" width="14.7109375" style="35" customWidth="1"/>
    <col min="6154" max="6384" width="10.7109375" style="35"/>
    <col min="6385" max="6386" width="15.7109375" style="35" customWidth="1"/>
    <col min="6387" max="6389" width="14.7109375" style="35" customWidth="1"/>
    <col min="6390" max="6393" width="13.7109375" style="35" customWidth="1"/>
    <col min="6394" max="6397" width="15.7109375" style="35" customWidth="1"/>
    <col min="6398" max="6398" width="22.85546875" style="35" customWidth="1"/>
    <col min="6399" max="6399" width="20.7109375" style="35" customWidth="1"/>
    <col min="6400" max="6400" width="17.7109375" style="35" customWidth="1"/>
    <col min="6401" max="6409" width="14.7109375" style="35" customWidth="1"/>
    <col min="6410" max="6640" width="10.7109375" style="35"/>
    <col min="6641" max="6642" width="15.7109375" style="35" customWidth="1"/>
    <col min="6643" max="6645" width="14.7109375" style="35" customWidth="1"/>
    <col min="6646" max="6649" width="13.7109375" style="35" customWidth="1"/>
    <col min="6650" max="6653" width="15.7109375" style="35" customWidth="1"/>
    <col min="6654" max="6654" width="22.85546875" style="35" customWidth="1"/>
    <col min="6655" max="6655" width="20.7109375" style="35" customWidth="1"/>
    <col min="6656" max="6656" width="17.7109375" style="35" customWidth="1"/>
    <col min="6657" max="6665" width="14.7109375" style="35" customWidth="1"/>
    <col min="6666" max="6896" width="10.7109375" style="35"/>
    <col min="6897" max="6898" width="15.7109375" style="35" customWidth="1"/>
    <col min="6899" max="6901" width="14.7109375" style="35" customWidth="1"/>
    <col min="6902" max="6905" width="13.7109375" style="35" customWidth="1"/>
    <col min="6906" max="6909" width="15.7109375" style="35" customWidth="1"/>
    <col min="6910" max="6910" width="22.85546875" style="35" customWidth="1"/>
    <col min="6911" max="6911" width="20.7109375" style="35" customWidth="1"/>
    <col min="6912" max="6912" width="17.7109375" style="35" customWidth="1"/>
    <col min="6913" max="6921" width="14.7109375" style="35" customWidth="1"/>
    <col min="6922" max="7152" width="10.7109375" style="35"/>
    <col min="7153" max="7154" width="15.7109375" style="35" customWidth="1"/>
    <col min="7155" max="7157" width="14.7109375" style="35" customWidth="1"/>
    <col min="7158" max="7161" width="13.7109375" style="35" customWidth="1"/>
    <col min="7162" max="7165" width="15.7109375" style="35" customWidth="1"/>
    <col min="7166" max="7166" width="22.85546875" style="35" customWidth="1"/>
    <col min="7167" max="7167" width="20.7109375" style="35" customWidth="1"/>
    <col min="7168" max="7168" width="17.7109375" style="35" customWidth="1"/>
    <col min="7169" max="7177" width="14.7109375" style="35" customWidth="1"/>
    <col min="7178" max="7408" width="10.7109375" style="35"/>
    <col min="7409" max="7410" width="15.7109375" style="35" customWidth="1"/>
    <col min="7411" max="7413" width="14.7109375" style="35" customWidth="1"/>
    <col min="7414" max="7417" width="13.7109375" style="35" customWidth="1"/>
    <col min="7418" max="7421" width="15.7109375" style="35" customWidth="1"/>
    <col min="7422" max="7422" width="22.85546875" style="35" customWidth="1"/>
    <col min="7423" max="7423" width="20.7109375" style="35" customWidth="1"/>
    <col min="7424" max="7424" width="17.7109375" style="35" customWidth="1"/>
    <col min="7425" max="7433" width="14.7109375" style="35" customWidth="1"/>
    <col min="7434" max="7664" width="10.7109375" style="35"/>
    <col min="7665" max="7666" width="15.7109375" style="35" customWidth="1"/>
    <col min="7667" max="7669" width="14.7109375" style="35" customWidth="1"/>
    <col min="7670" max="7673" width="13.7109375" style="35" customWidth="1"/>
    <col min="7674" max="7677" width="15.7109375" style="35" customWidth="1"/>
    <col min="7678" max="7678" width="22.85546875" style="35" customWidth="1"/>
    <col min="7679" max="7679" width="20.7109375" style="35" customWidth="1"/>
    <col min="7680" max="7680" width="17.7109375" style="35" customWidth="1"/>
    <col min="7681" max="7689" width="14.7109375" style="35" customWidth="1"/>
    <col min="7690" max="7920" width="10.7109375" style="35"/>
    <col min="7921" max="7922" width="15.7109375" style="35" customWidth="1"/>
    <col min="7923" max="7925" width="14.7109375" style="35" customWidth="1"/>
    <col min="7926" max="7929" width="13.7109375" style="35" customWidth="1"/>
    <col min="7930" max="7933" width="15.7109375" style="35" customWidth="1"/>
    <col min="7934" max="7934" width="22.85546875" style="35" customWidth="1"/>
    <col min="7935" max="7935" width="20.7109375" style="35" customWidth="1"/>
    <col min="7936" max="7936" width="17.7109375" style="35" customWidth="1"/>
    <col min="7937" max="7945" width="14.7109375" style="35" customWidth="1"/>
    <col min="7946" max="8176" width="10.7109375" style="35"/>
    <col min="8177" max="8178" width="15.7109375" style="35" customWidth="1"/>
    <col min="8179" max="8181" width="14.7109375" style="35" customWidth="1"/>
    <col min="8182" max="8185" width="13.7109375" style="35" customWidth="1"/>
    <col min="8186" max="8189" width="15.7109375" style="35" customWidth="1"/>
    <col min="8190" max="8190" width="22.85546875" style="35" customWidth="1"/>
    <col min="8191" max="8191" width="20.7109375" style="35" customWidth="1"/>
    <col min="8192" max="8192" width="17.7109375" style="35" customWidth="1"/>
    <col min="8193" max="8201" width="14.7109375" style="35" customWidth="1"/>
    <col min="8202" max="8432" width="10.7109375" style="35"/>
    <col min="8433" max="8434" width="15.7109375" style="35" customWidth="1"/>
    <col min="8435" max="8437" width="14.7109375" style="35" customWidth="1"/>
    <col min="8438" max="8441" width="13.7109375" style="35" customWidth="1"/>
    <col min="8442" max="8445" width="15.7109375" style="35" customWidth="1"/>
    <col min="8446" max="8446" width="22.85546875" style="35" customWidth="1"/>
    <col min="8447" max="8447" width="20.7109375" style="35" customWidth="1"/>
    <col min="8448" max="8448" width="17.7109375" style="35" customWidth="1"/>
    <col min="8449" max="8457" width="14.7109375" style="35" customWidth="1"/>
    <col min="8458" max="8688" width="10.7109375" style="35"/>
    <col min="8689" max="8690" width="15.7109375" style="35" customWidth="1"/>
    <col min="8691" max="8693" width="14.7109375" style="35" customWidth="1"/>
    <col min="8694" max="8697" width="13.7109375" style="35" customWidth="1"/>
    <col min="8698" max="8701" width="15.7109375" style="35" customWidth="1"/>
    <col min="8702" max="8702" width="22.85546875" style="35" customWidth="1"/>
    <col min="8703" max="8703" width="20.7109375" style="35" customWidth="1"/>
    <col min="8704" max="8704" width="17.7109375" style="35" customWidth="1"/>
    <col min="8705" max="8713" width="14.7109375" style="35" customWidth="1"/>
    <col min="8714" max="8944" width="10.7109375" style="35"/>
    <col min="8945" max="8946" width="15.7109375" style="35" customWidth="1"/>
    <col min="8947" max="8949" width="14.7109375" style="35" customWidth="1"/>
    <col min="8950" max="8953" width="13.7109375" style="35" customWidth="1"/>
    <col min="8954" max="8957" width="15.7109375" style="35" customWidth="1"/>
    <col min="8958" max="8958" width="22.85546875" style="35" customWidth="1"/>
    <col min="8959" max="8959" width="20.7109375" style="35" customWidth="1"/>
    <col min="8960" max="8960" width="17.7109375" style="35" customWidth="1"/>
    <col min="8961" max="8969" width="14.7109375" style="35" customWidth="1"/>
    <col min="8970" max="9200" width="10.7109375" style="35"/>
    <col min="9201" max="9202" width="15.7109375" style="35" customWidth="1"/>
    <col min="9203" max="9205" width="14.7109375" style="35" customWidth="1"/>
    <col min="9206" max="9209" width="13.7109375" style="35" customWidth="1"/>
    <col min="9210" max="9213" width="15.7109375" style="35" customWidth="1"/>
    <col min="9214" max="9214" width="22.85546875" style="35" customWidth="1"/>
    <col min="9215" max="9215" width="20.7109375" style="35" customWidth="1"/>
    <col min="9216" max="9216" width="17.7109375" style="35" customWidth="1"/>
    <col min="9217" max="9225" width="14.7109375" style="35" customWidth="1"/>
    <col min="9226" max="9456" width="10.7109375" style="35"/>
    <col min="9457" max="9458" width="15.7109375" style="35" customWidth="1"/>
    <col min="9459" max="9461" width="14.7109375" style="35" customWidth="1"/>
    <col min="9462" max="9465" width="13.7109375" style="35" customWidth="1"/>
    <col min="9466" max="9469" width="15.7109375" style="35" customWidth="1"/>
    <col min="9470" max="9470" width="22.85546875" style="35" customWidth="1"/>
    <col min="9471" max="9471" width="20.7109375" style="35" customWidth="1"/>
    <col min="9472" max="9472" width="17.7109375" style="35" customWidth="1"/>
    <col min="9473" max="9481" width="14.7109375" style="35" customWidth="1"/>
    <col min="9482" max="9712" width="10.7109375" style="35"/>
    <col min="9713" max="9714" width="15.7109375" style="35" customWidth="1"/>
    <col min="9715" max="9717" width="14.7109375" style="35" customWidth="1"/>
    <col min="9718" max="9721" width="13.7109375" style="35" customWidth="1"/>
    <col min="9722" max="9725" width="15.7109375" style="35" customWidth="1"/>
    <col min="9726" max="9726" width="22.85546875" style="35" customWidth="1"/>
    <col min="9727" max="9727" width="20.7109375" style="35" customWidth="1"/>
    <col min="9728" max="9728" width="17.7109375" style="35" customWidth="1"/>
    <col min="9729" max="9737" width="14.7109375" style="35" customWidth="1"/>
    <col min="9738" max="9968" width="10.7109375" style="35"/>
    <col min="9969" max="9970" width="15.7109375" style="35" customWidth="1"/>
    <col min="9971" max="9973" width="14.7109375" style="35" customWidth="1"/>
    <col min="9974" max="9977" width="13.7109375" style="35" customWidth="1"/>
    <col min="9978" max="9981" width="15.7109375" style="35" customWidth="1"/>
    <col min="9982" max="9982" width="22.85546875" style="35" customWidth="1"/>
    <col min="9983" max="9983" width="20.7109375" style="35" customWidth="1"/>
    <col min="9984" max="9984" width="17.7109375" style="35" customWidth="1"/>
    <col min="9985" max="9993" width="14.7109375" style="35" customWidth="1"/>
    <col min="9994" max="10224" width="10.7109375" style="35"/>
    <col min="10225" max="10226" width="15.7109375" style="35" customWidth="1"/>
    <col min="10227" max="10229" width="14.7109375" style="35" customWidth="1"/>
    <col min="10230" max="10233" width="13.7109375" style="35" customWidth="1"/>
    <col min="10234" max="10237" width="15.7109375" style="35" customWidth="1"/>
    <col min="10238" max="10238" width="22.85546875" style="35" customWidth="1"/>
    <col min="10239" max="10239" width="20.7109375" style="35" customWidth="1"/>
    <col min="10240" max="10240" width="17.7109375" style="35" customWidth="1"/>
    <col min="10241" max="10249" width="14.7109375" style="35" customWidth="1"/>
    <col min="10250" max="10480" width="10.7109375" style="35"/>
    <col min="10481" max="10482" width="15.7109375" style="35" customWidth="1"/>
    <col min="10483" max="10485" width="14.7109375" style="35" customWidth="1"/>
    <col min="10486" max="10489" width="13.7109375" style="35" customWidth="1"/>
    <col min="10490" max="10493" width="15.7109375" style="35" customWidth="1"/>
    <col min="10494" max="10494" width="22.85546875" style="35" customWidth="1"/>
    <col min="10495" max="10495" width="20.7109375" style="35" customWidth="1"/>
    <col min="10496" max="10496" width="17.7109375" style="35" customWidth="1"/>
    <col min="10497" max="10505" width="14.7109375" style="35" customWidth="1"/>
    <col min="10506" max="10736" width="10.7109375" style="35"/>
    <col min="10737" max="10738" width="15.7109375" style="35" customWidth="1"/>
    <col min="10739" max="10741" width="14.7109375" style="35" customWidth="1"/>
    <col min="10742" max="10745" width="13.7109375" style="35" customWidth="1"/>
    <col min="10746" max="10749" width="15.7109375" style="35" customWidth="1"/>
    <col min="10750" max="10750" width="22.85546875" style="35" customWidth="1"/>
    <col min="10751" max="10751" width="20.7109375" style="35" customWidth="1"/>
    <col min="10752" max="10752" width="17.7109375" style="35" customWidth="1"/>
    <col min="10753" max="10761" width="14.7109375" style="35" customWidth="1"/>
    <col min="10762" max="10992" width="10.7109375" style="35"/>
    <col min="10993" max="10994" width="15.7109375" style="35" customWidth="1"/>
    <col min="10995" max="10997" width="14.7109375" style="35" customWidth="1"/>
    <col min="10998" max="11001" width="13.7109375" style="35" customWidth="1"/>
    <col min="11002" max="11005" width="15.7109375" style="35" customWidth="1"/>
    <col min="11006" max="11006" width="22.85546875" style="35" customWidth="1"/>
    <col min="11007" max="11007" width="20.7109375" style="35" customWidth="1"/>
    <col min="11008" max="11008" width="17.7109375" style="35" customWidth="1"/>
    <col min="11009" max="11017" width="14.7109375" style="35" customWidth="1"/>
    <col min="11018" max="11248" width="10.7109375" style="35"/>
    <col min="11249" max="11250" width="15.7109375" style="35" customWidth="1"/>
    <col min="11251" max="11253" width="14.7109375" style="35" customWidth="1"/>
    <col min="11254" max="11257" width="13.7109375" style="35" customWidth="1"/>
    <col min="11258" max="11261" width="15.7109375" style="35" customWidth="1"/>
    <col min="11262" max="11262" width="22.85546875" style="35" customWidth="1"/>
    <col min="11263" max="11263" width="20.7109375" style="35" customWidth="1"/>
    <col min="11264" max="11264" width="17.7109375" style="35" customWidth="1"/>
    <col min="11265" max="11273" width="14.7109375" style="35" customWidth="1"/>
    <col min="11274" max="11504" width="10.7109375" style="35"/>
    <col min="11505" max="11506" width="15.7109375" style="35" customWidth="1"/>
    <col min="11507" max="11509" width="14.7109375" style="35" customWidth="1"/>
    <col min="11510" max="11513" width="13.7109375" style="35" customWidth="1"/>
    <col min="11514" max="11517" width="15.7109375" style="35" customWidth="1"/>
    <col min="11518" max="11518" width="22.85546875" style="35" customWidth="1"/>
    <col min="11519" max="11519" width="20.7109375" style="35" customWidth="1"/>
    <col min="11520" max="11520" width="17.7109375" style="35" customWidth="1"/>
    <col min="11521" max="11529" width="14.7109375" style="35" customWidth="1"/>
    <col min="11530" max="11760" width="10.7109375" style="35"/>
    <col min="11761" max="11762" width="15.7109375" style="35" customWidth="1"/>
    <col min="11763" max="11765" width="14.7109375" style="35" customWidth="1"/>
    <col min="11766" max="11769" width="13.7109375" style="35" customWidth="1"/>
    <col min="11770" max="11773" width="15.7109375" style="35" customWidth="1"/>
    <col min="11774" max="11774" width="22.85546875" style="35" customWidth="1"/>
    <col min="11775" max="11775" width="20.7109375" style="35" customWidth="1"/>
    <col min="11776" max="11776" width="17.7109375" style="35" customWidth="1"/>
    <col min="11777" max="11785" width="14.7109375" style="35" customWidth="1"/>
    <col min="11786" max="12016" width="10.7109375" style="35"/>
    <col min="12017" max="12018" width="15.7109375" style="35" customWidth="1"/>
    <col min="12019" max="12021" width="14.7109375" style="35" customWidth="1"/>
    <col min="12022" max="12025" width="13.7109375" style="35" customWidth="1"/>
    <col min="12026" max="12029" width="15.7109375" style="35" customWidth="1"/>
    <col min="12030" max="12030" width="22.85546875" style="35" customWidth="1"/>
    <col min="12031" max="12031" width="20.7109375" style="35" customWidth="1"/>
    <col min="12032" max="12032" width="17.7109375" style="35" customWidth="1"/>
    <col min="12033" max="12041" width="14.7109375" style="35" customWidth="1"/>
    <col min="12042" max="12272" width="10.7109375" style="35"/>
    <col min="12273" max="12274" width="15.7109375" style="35" customWidth="1"/>
    <col min="12275" max="12277" width="14.7109375" style="35" customWidth="1"/>
    <col min="12278" max="12281" width="13.7109375" style="35" customWidth="1"/>
    <col min="12282" max="12285" width="15.7109375" style="35" customWidth="1"/>
    <col min="12286" max="12286" width="22.85546875" style="35" customWidth="1"/>
    <col min="12287" max="12287" width="20.7109375" style="35" customWidth="1"/>
    <col min="12288" max="12288" width="17.7109375" style="35" customWidth="1"/>
    <col min="12289" max="12297" width="14.7109375" style="35" customWidth="1"/>
    <col min="12298" max="12528" width="10.7109375" style="35"/>
    <col min="12529" max="12530" width="15.7109375" style="35" customWidth="1"/>
    <col min="12531" max="12533" width="14.7109375" style="35" customWidth="1"/>
    <col min="12534" max="12537" width="13.7109375" style="35" customWidth="1"/>
    <col min="12538" max="12541" width="15.7109375" style="35" customWidth="1"/>
    <col min="12542" max="12542" width="22.85546875" style="35" customWidth="1"/>
    <col min="12543" max="12543" width="20.7109375" style="35" customWidth="1"/>
    <col min="12544" max="12544" width="17.7109375" style="35" customWidth="1"/>
    <col min="12545" max="12553" width="14.7109375" style="35" customWidth="1"/>
    <col min="12554" max="12784" width="10.7109375" style="35"/>
    <col min="12785" max="12786" width="15.7109375" style="35" customWidth="1"/>
    <col min="12787" max="12789" width="14.7109375" style="35" customWidth="1"/>
    <col min="12790" max="12793" width="13.7109375" style="35" customWidth="1"/>
    <col min="12794" max="12797" width="15.7109375" style="35" customWidth="1"/>
    <col min="12798" max="12798" width="22.85546875" style="35" customWidth="1"/>
    <col min="12799" max="12799" width="20.7109375" style="35" customWidth="1"/>
    <col min="12800" max="12800" width="17.7109375" style="35" customWidth="1"/>
    <col min="12801" max="12809" width="14.7109375" style="35" customWidth="1"/>
    <col min="12810" max="13040" width="10.7109375" style="35"/>
    <col min="13041" max="13042" width="15.7109375" style="35" customWidth="1"/>
    <col min="13043" max="13045" width="14.7109375" style="35" customWidth="1"/>
    <col min="13046" max="13049" width="13.7109375" style="35" customWidth="1"/>
    <col min="13050" max="13053" width="15.7109375" style="35" customWidth="1"/>
    <col min="13054" max="13054" width="22.85546875" style="35" customWidth="1"/>
    <col min="13055" max="13055" width="20.7109375" style="35" customWidth="1"/>
    <col min="13056" max="13056" width="17.7109375" style="35" customWidth="1"/>
    <col min="13057" max="13065" width="14.7109375" style="35" customWidth="1"/>
    <col min="13066" max="13296" width="10.7109375" style="35"/>
    <col min="13297" max="13298" width="15.7109375" style="35" customWidth="1"/>
    <col min="13299" max="13301" width="14.7109375" style="35" customWidth="1"/>
    <col min="13302" max="13305" width="13.7109375" style="35" customWidth="1"/>
    <col min="13306" max="13309" width="15.7109375" style="35" customWidth="1"/>
    <col min="13310" max="13310" width="22.85546875" style="35" customWidth="1"/>
    <col min="13311" max="13311" width="20.7109375" style="35" customWidth="1"/>
    <col min="13312" max="13312" width="17.7109375" style="35" customWidth="1"/>
    <col min="13313" max="13321" width="14.7109375" style="35" customWidth="1"/>
    <col min="13322" max="13552" width="10.7109375" style="35"/>
    <col min="13553" max="13554" width="15.7109375" style="35" customWidth="1"/>
    <col min="13555" max="13557" width="14.7109375" style="35" customWidth="1"/>
    <col min="13558" max="13561" width="13.7109375" style="35" customWidth="1"/>
    <col min="13562" max="13565" width="15.7109375" style="35" customWidth="1"/>
    <col min="13566" max="13566" width="22.85546875" style="35" customWidth="1"/>
    <col min="13567" max="13567" width="20.7109375" style="35" customWidth="1"/>
    <col min="13568" max="13568" width="17.7109375" style="35" customWidth="1"/>
    <col min="13569" max="13577" width="14.7109375" style="35" customWidth="1"/>
    <col min="13578" max="13808" width="10.7109375" style="35"/>
    <col min="13809" max="13810" width="15.7109375" style="35" customWidth="1"/>
    <col min="13811" max="13813" width="14.7109375" style="35" customWidth="1"/>
    <col min="13814" max="13817" width="13.7109375" style="35" customWidth="1"/>
    <col min="13818" max="13821" width="15.7109375" style="35" customWidth="1"/>
    <col min="13822" max="13822" width="22.85546875" style="35" customWidth="1"/>
    <col min="13823" max="13823" width="20.7109375" style="35" customWidth="1"/>
    <col min="13824" max="13824" width="17.7109375" style="35" customWidth="1"/>
    <col min="13825" max="13833" width="14.7109375" style="35" customWidth="1"/>
    <col min="13834" max="14064" width="10.7109375" style="35"/>
    <col min="14065" max="14066" width="15.7109375" style="35" customWidth="1"/>
    <col min="14067" max="14069" width="14.7109375" style="35" customWidth="1"/>
    <col min="14070" max="14073" width="13.7109375" style="35" customWidth="1"/>
    <col min="14074" max="14077" width="15.7109375" style="35" customWidth="1"/>
    <col min="14078" max="14078" width="22.85546875" style="35" customWidth="1"/>
    <col min="14079" max="14079" width="20.7109375" style="35" customWidth="1"/>
    <col min="14080" max="14080" width="17.7109375" style="35" customWidth="1"/>
    <col min="14081" max="14089" width="14.7109375" style="35" customWidth="1"/>
    <col min="14090" max="14320" width="10.7109375" style="35"/>
    <col min="14321" max="14322" width="15.7109375" style="35" customWidth="1"/>
    <col min="14323" max="14325" width="14.7109375" style="35" customWidth="1"/>
    <col min="14326" max="14329" width="13.7109375" style="35" customWidth="1"/>
    <col min="14330" max="14333" width="15.7109375" style="35" customWidth="1"/>
    <col min="14334" max="14334" width="22.85546875" style="35" customWidth="1"/>
    <col min="14335" max="14335" width="20.7109375" style="35" customWidth="1"/>
    <col min="14336" max="14336" width="17.7109375" style="35" customWidth="1"/>
    <col min="14337" max="14345" width="14.7109375" style="35" customWidth="1"/>
    <col min="14346" max="14576" width="10.7109375" style="35"/>
    <col min="14577" max="14578" width="15.7109375" style="35" customWidth="1"/>
    <col min="14579" max="14581" width="14.7109375" style="35" customWidth="1"/>
    <col min="14582" max="14585" width="13.7109375" style="35" customWidth="1"/>
    <col min="14586" max="14589" width="15.7109375" style="35" customWidth="1"/>
    <col min="14590" max="14590" width="22.85546875" style="35" customWidth="1"/>
    <col min="14591" max="14591" width="20.7109375" style="35" customWidth="1"/>
    <col min="14592" max="14592" width="17.7109375" style="35" customWidth="1"/>
    <col min="14593" max="14601" width="14.7109375" style="35" customWidth="1"/>
    <col min="14602" max="14832" width="10.7109375" style="35"/>
    <col min="14833" max="14834" width="15.7109375" style="35" customWidth="1"/>
    <col min="14835" max="14837" width="14.7109375" style="35" customWidth="1"/>
    <col min="14838" max="14841" width="13.7109375" style="35" customWidth="1"/>
    <col min="14842" max="14845" width="15.7109375" style="35" customWidth="1"/>
    <col min="14846" max="14846" width="22.85546875" style="35" customWidth="1"/>
    <col min="14847" max="14847" width="20.7109375" style="35" customWidth="1"/>
    <col min="14848" max="14848" width="17.7109375" style="35" customWidth="1"/>
    <col min="14849" max="14857" width="14.7109375" style="35" customWidth="1"/>
    <col min="14858" max="15088" width="10.7109375" style="35"/>
    <col min="15089" max="15090" width="15.7109375" style="35" customWidth="1"/>
    <col min="15091" max="15093" width="14.7109375" style="35" customWidth="1"/>
    <col min="15094" max="15097" width="13.7109375" style="35" customWidth="1"/>
    <col min="15098" max="15101" width="15.7109375" style="35" customWidth="1"/>
    <col min="15102" max="15102" width="22.85546875" style="35" customWidth="1"/>
    <col min="15103" max="15103" width="20.7109375" style="35" customWidth="1"/>
    <col min="15104" max="15104" width="17.7109375" style="35" customWidth="1"/>
    <col min="15105" max="15113" width="14.7109375" style="35" customWidth="1"/>
    <col min="15114" max="15344" width="10.7109375" style="35"/>
    <col min="15345" max="15346" width="15.7109375" style="35" customWidth="1"/>
    <col min="15347" max="15349" width="14.7109375" style="35" customWidth="1"/>
    <col min="15350" max="15353" width="13.7109375" style="35" customWidth="1"/>
    <col min="15354" max="15357" width="15.7109375" style="35" customWidth="1"/>
    <col min="15358" max="15358" width="22.85546875" style="35" customWidth="1"/>
    <col min="15359" max="15359" width="20.7109375" style="35" customWidth="1"/>
    <col min="15360" max="15360" width="17.7109375" style="35" customWidth="1"/>
    <col min="15361" max="15369" width="14.7109375" style="35" customWidth="1"/>
    <col min="15370" max="15600" width="10.7109375" style="35"/>
    <col min="15601" max="15602" width="15.7109375" style="35" customWidth="1"/>
    <col min="15603" max="15605" width="14.7109375" style="35" customWidth="1"/>
    <col min="15606" max="15609" width="13.7109375" style="35" customWidth="1"/>
    <col min="15610" max="15613" width="15.7109375" style="35" customWidth="1"/>
    <col min="15614" max="15614" width="22.85546875" style="35" customWidth="1"/>
    <col min="15615" max="15615" width="20.7109375" style="35" customWidth="1"/>
    <col min="15616" max="15616" width="17.7109375" style="35" customWidth="1"/>
    <col min="15617" max="15625" width="14.7109375" style="35" customWidth="1"/>
    <col min="15626" max="15856" width="10.7109375" style="35"/>
    <col min="15857" max="15858" width="15.7109375" style="35" customWidth="1"/>
    <col min="15859" max="15861" width="14.7109375" style="35" customWidth="1"/>
    <col min="15862" max="15865" width="13.7109375" style="35" customWidth="1"/>
    <col min="15866" max="15869" width="15.7109375" style="35" customWidth="1"/>
    <col min="15870" max="15870" width="22.85546875" style="35" customWidth="1"/>
    <col min="15871" max="15871" width="20.7109375" style="35" customWidth="1"/>
    <col min="15872" max="15872" width="17.7109375" style="35" customWidth="1"/>
    <col min="15873" max="15881" width="14.7109375" style="35" customWidth="1"/>
    <col min="15882" max="16112" width="10.7109375" style="35"/>
    <col min="16113" max="16114" width="15.7109375" style="35" customWidth="1"/>
    <col min="16115" max="16117" width="14.7109375" style="35" customWidth="1"/>
    <col min="16118" max="16121" width="13.7109375" style="35" customWidth="1"/>
    <col min="16122" max="16125" width="15.7109375" style="35" customWidth="1"/>
    <col min="16126" max="16126" width="22.85546875" style="35" customWidth="1"/>
    <col min="16127" max="16127" width="20.7109375" style="35" customWidth="1"/>
    <col min="16128" max="16128" width="17.7109375" style="35" customWidth="1"/>
    <col min="16129" max="16137" width="14.7109375" style="35" customWidth="1"/>
    <col min="16138" max="16384" width="10.7109375" style="35"/>
  </cols>
  <sheetData>
    <row r="1" spans="1:27" ht="25.5" customHeight="1" x14ac:dyDescent="0.25">
      <c r="AA1" s="28" t="s">
        <v>65</v>
      </c>
    </row>
    <row r="2" spans="1:27" s="8" customFormat="1" ht="18.75" customHeight="1" x14ac:dyDescent="0.3">
      <c r="E2" s="14"/>
      <c r="AA2" s="12" t="s">
        <v>7</v>
      </c>
    </row>
    <row r="3" spans="1:27" s="8" customFormat="1" ht="18.75" customHeight="1" x14ac:dyDescent="0.3">
      <c r="E3" s="14"/>
      <c r="AA3" s="12" t="s">
        <v>64</v>
      </c>
    </row>
    <row r="4" spans="1:27" s="8" customFormat="1" x14ac:dyDescent="0.2">
      <c r="E4" s="13"/>
    </row>
    <row r="5" spans="1:27" s="8" customFormat="1" x14ac:dyDescent="0.2">
      <c r="A5" s="320" t="str">
        <f>'1. паспорт местоположение'!A5:C5</f>
        <v>Год раскрытия информации: 2024 год</v>
      </c>
      <c r="B5" s="320"/>
      <c r="C5" s="320"/>
      <c r="D5" s="320"/>
      <c r="E5" s="320"/>
      <c r="F5" s="320"/>
      <c r="G5" s="320"/>
      <c r="H5" s="320"/>
      <c r="I5" s="320"/>
      <c r="J5" s="320"/>
      <c r="K5" s="320"/>
      <c r="L5" s="320"/>
      <c r="M5" s="320"/>
      <c r="N5" s="320"/>
      <c r="O5" s="320"/>
      <c r="P5" s="320"/>
      <c r="Q5" s="320"/>
      <c r="R5" s="320"/>
      <c r="S5" s="320"/>
      <c r="T5" s="320"/>
      <c r="U5" s="320"/>
      <c r="V5" s="320"/>
      <c r="W5" s="320"/>
      <c r="X5" s="320"/>
      <c r="Y5" s="320"/>
      <c r="Z5" s="320"/>
      <c r="AA5" s="320"/>
    </row>
    <row r="6" spans="1:27" s="8" customFormat="1" x14ac:dyDescent="0.2">
      <c r="A6" s="116"/>
      <c r="B6" s="116"/>
      <c r="C6" s="116"/>
      <c r="D6" s="116"/>
      <c r="E6" s="116"/>
      <c r="F6" s="116"/>
      <c r="G6" s="116"/>
      <c r="H6" s="116"/>
      <c r="I6" s="116"/>
      <c r="J6" s="116"/>
      <c r="K6" s="116"/>
      <c r="L6" s="116"/>
      <c r="M6" s="116"/>
      <c r="N6" s="116"/>
      <c r="O6" s="116"/>
      <c r="P6" s="116"/>
      <c r="Q6" s="116"/>
      <c r="R6" s="116"/>
      <c r="S6" s="116"/>
      <c r="T6" s="116"/>
    </row>
    <row r="7" spans="1:27" s="8" customFormat="1" ht="18.75" x14ac:dyDescent="0.2">
      <c r="E7" s="324" t="s">
        <v>6</v>
      </c>
      <c r="F7" s="324"/>
      <c r="G7" s="324"/>
      <c r="H7" s="324"/>
      <c r="I7" s="324"/>
      <c r="J7" s="324"/>
      <c r="K7" s="324"/>
      <c r="L7" s="324"/>
      <c r="M7" s="324"/>
      <c r="N7" s="324"/>
      <c r="O7" s="324"/>
      <c r="P7" s="324"/>
      <c r="Q7" s="324"/>
      <c r="R7" s="324"/>
      <c r="S7" s="324"/>
      <c r="T7" s="324"/>
      <c r="U7" s="324"/>
      <c r="V7" s="324"/>
      <c r="W7" s="324"/>
      <c r="X7" s="324"/>
      <c r="Y7" s="324"/>
    </row>
    <row r="8" spans="1:27" s="8" customFormat="1" ht="18.75" x14ac:dyDescent="0.2">
      <c r="E8" s="11"/>
      <c r="F8" s="11"/>
      <c r="G8" s="11"/>
      <c r="H8" s="11"/>
      <c r="I8" s="11"/>
      <c r="J8" s="11"/>
      <c r="K8" s="11"/>
      <c r="L8" s="11"/>
      <c r="M8" s="11"/>
      <c r="N8" s="11"/>
      <c r="O8" s="11"/>
      <c r="P8" s="11"/>
      <c r="Q8" s="11"/>
      <c r="R8" s="11"/>
      <c r="S8" s="10"/>
      <c r="T8" s="10"/>
      <c r="U8" s="10"/>
      <c r="V8" s="10"/>
      <c r="W8" s="10"/>
    </row>
    <row r="9" spans="1:27" s="8" customFormat="1" ht="18.75" customHeight="1" x14ac:dyDescent="0.2">
      <c r="E9" s="331" t="str">
        <f>'1. паспорт местоположение'!A9</f>
        <v xml:space="preserve">Акционерное общество "Западная энергетическая компания" </v>
      </c>
      <c r="F9" s="331"/>
      <c r="G9" s="331"/>
      <c r="H9" s="331"/>
      <c r="I9" s="331"/>
      <c r="J9" s="331"/>
      <c r="K9" s="331"/>
      <c r="L9" s="331"/>
      <c r="M9" s="331"/>
      <c r="N9" s="331"/>
      <c r="O9" s="331"/>
      <c r="P9" s="331"/>
      <c r="Q9" s="331"/>
      <c r="R9" s="331"/>
      <c r="S9" s="331"/>
      <c r="T9" s="331"/>
      <c r="U9" s="331"/>
      <c r="V9" s="331"/>
      <c r="W9" s="331"/>
      <c r="X9" s="331"/>
      <c r="Y9" s="331"/>
    </row>
    <row r="10" spans="1:27" s="8" customFormat="1" ht="18.75" customHeight="1" x14ac:dyDescent="0.2">
      <c r="E10" s="321" t="s">
        <v>5</v>
      </c>
      <c r="F10" s="321"/>
      <c r="G10" s="321"/>
      <c r="H10" s="321"/>
      <c r="I10" s="321"/>
      <c r="J10" s="321"/>
      <c r="K10" s="321"/>
      <c r="L10" s="321"/>
      <c r="M10" s="321"/>
      <c r="N10" s="321"/>
      <c r="O10" s="321"/>
      <c r="P10" s="321"/>
      <c r="Q10" s="321"/>
      <c r="R10" s="321"/>
      <c r="S10" s="321"/>
      <c r="T10" s="321"/>
      <c r="U10" s="321"/>
      <c r="V10" s="321"/>
      <c r="W10" s="321"/>
      <c r="X10" s="321"/>
      <c r="Y10" s="321"/>
    </row>
    <row r="11" spans="1:27" s="8" customFormat="1" ht="18.75" x14ac:dyDescent="0.2">
      <c r="E11" s="11"/>
      <c r="F11" s="11"/>
      <c r="G11" s="11"/>
      <c r="H11" s="11"/>
      <c r="I11" s="11"/>
      <c r="J11" s="11"/>
      <c r="K11" s="11"/>
      <c r="L11" s="11"/>
      <c r="M11" s="11"/>
      <c r="N11" s="11"/>
      <c r="O11" s="11"/>
      <c r="P11" s="11"/>
      <c r="Q11" s="11"/>
      <c r="R11" s="11"/>
      <c r="S11" s="10"/>
      <c r="T11" s="10"/>
      <c r="U11" s="10"/>
      <c r="V11" s="10"/>
      <c r="W11" s="10"/>
    </row>
    <row r="12" spans="1:27" s="8" customFormat="1" ht="18.75" customHeight="1" x14ac:dyDescent="0.2">
      <c r="E12" s="331" t="str">
        <f>'1. паспорт местоположение'!A12</f>
        <v>O 24-14</v>
      </c>
      <c r="F12" s="331"/>
      <c r="G12" s="331"/>
      <c r="H12" s="331"/>
      <c r="I12" s="331"/>
      <c r="J12" s="331"/>
      <c r="K12" s="331"/>
      <c r="L12" s="331"/>
      <c r="M12" s="331"/>
      <c r="N12" s="331"/>
      <c r="O12" s="331"/>
      <c r="P12" s="331"/>
      <c r="Q12" s="331"/>
      <c r="R12" s="331"/>
      <c r="S12" s="331"/>
      <c r="T12" s="331"/>
      <c r="U12" s="331"/>
      <c r="V12" s="331"/>
      <c r="W12" s="331"/>
      <c r="X12" s="331"/>
      <c r="Y12" s="331"/>
    </row>
    <row r="13" spans="1:27" s="8" customFormat="1" ht="18.75" customHeight="1" x14ac:dyDescent="0.2">
      <c r="E13" s="321" t="s">
        <v>4</v>
      </c>
      <c r="F13" s="321"/>
      <c r="G13" s="321"/>
      <c r="H13" s="321"/>
      <c r="I13" s="321"/>
      <c r="J13" s="321"/>
      <c r="K13" s="321"/>
      <c r="L13" s="321"/>
      <c r="M13" s="321"/>
      <c r="N13" s="321"/>
      <c r="O13" s="321"/>
      <c r="P13" s="321"/>
      <c r="Q13" s="321"/>
      <c r="R13" s="321"/>
      <c r="S13" s="321"/>
      <c r="T13" s="321"/>
      <c r="U13" s="321"/>
      <c r="V13" s="321"/>
      <c r="W13" s="321"/>
      <c r="X13" s="321"/>
      <c r="Y13" s="321"/>
    </row>
    <row r="14" spans="1:27" s="8" customFormat="1" ht="15.75" customHeight="1" x14ac:dyDescent="0.2">
      <c r="E14" s="4"/>
      <c r="F14" s="4"/>
      <c r="G14" s="4"/>
      <c r="H14" s="4"/>
      <c r="I14" s="4"/>
      <c r="J14" s="4"/>
      <c r="K14" s="4"/>
      <c r="L14" s="4"/>
      <c r="M14" s="4"/>
      <c r="N14" s="4"/>
      <c r="O14" s="4"/>
      <c r="P14" s="4"/>
      <c r="Q14" s="4"/>
      <c r="R14" s="4"/>
      <c r="S14" s="4"/>
      <c r="T14" s="4"/>
      <c r="U14" s="4"/>
      <c r="V14" s="4"/>
      <c r="W14" s="4"/>
    </row>
    <row r="15" spans="1:27" s="3" customFormat="1" ht="12" x14ac:dyDescent="0.2">
      <c r="E15" s="331" t="str">
        <f>'1. паспорт местоположение'!A15</f>
        <v xml:space="preserve">Реконструкция КЛ 10 кВ от ТП-994 до ТП-996 1 сек.с заменой  кабеля на кабель большего сечения, протяженностью 0,180 км </v>
      </c>
      <c r="F15" s="331"/>
      <c r="G15" s="331"/>
      <c r="H15" s="331"/>
      <c r="I15" s="331"/>
      <c r="J15" s="331"/>
      <c r="K15" s="331"/>
      <c r="L15" s="331"/>
      <c r="M15" s="331"/>
      <c r="N15" s="331"/>
      <c r="O15" s="331"/>
      <c r="P15" s="331"/>
      <c r="Q15" s="331"/>
      <c r="R15" s="331"/>
      <c r="S15" s="331"/>
      <c r="T15" s="331"/>
      <c r="U15" s="331"/>
      <c r="V15" s="331"/>
      <c r="W15" s="331"/>
      <c r="X15" s="331"/>
      <c r="Y15" s="331"/>
    </row>
    <row r="16" spans="1:27" s="3" customFormat="1" ht="15" customHeight="1" x14ac:dyDescent="0.2">
      <c r="E16" s="321" t="s">
        <v>3</v>
      </c>
      <c r="F16" s="321"/>
      <c r="G16" s="321"/>
      <c r="H16" s="321"/>
      <c r="I16" s="321"/>
      <c r="J16" s="321"/>
      <c r="K16" s="321"/>
      <c r="L16" s="321"/>
      <c r="M16" s="321"/>
      <c r="N16" s="321"/>
      <c r="O16" s="321"/>
      <c r="P16" s="321"/>
      <c r="Q16" s="321"/>
      <c r="R16" s="321"/>
      <c r="S16" s="321"/>
      <c r="T16" s="321"/>
      <c r="U16" s="321"/>
      <c r="V16" s="321"/>
      <c r="W16" s="321"/>
      <c r="X16" s="321"/>
      <c r="Y16" s="32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23"/>
      <c r="F18" s="323"/>
      <c r="G18" s="323"/>
      <c r="H18" s="323"/>
      <c r="I18" s="323"/>
      <c r="J18" s="323"/>
      <c r="K18" s="323"/>
      <c r="L18" s="323"/>
      <c r="M18" s="323"/>
      <c r="N18" s="323"/>
      <c r="O18" s="323"/>
      <c r="P18" s="323"/>
      <c r="Q18" s="323"/>
      <c r="R18" s="323"/>
      <c r="S18" s="323"/>
      <c r="T18" s="323"/>
      <c r="U18" s="323"/>
      <c r="V18" s="323"/>
      <c r="W18" s="323"/>
      <c r="X18" s="323"/>
      <c r="Y18" s="323"/>
    </row>
    <row r="19" spans="1:27" ht="25.5" customHeight="1" x14ac:dyDescent="0.25">
      <c r="A19" s="323" t="s">
        <v>419</v>
      </c>
      <c r="B19" s="323"/>
      <c r="C19" s="323"/>
      <c r="D19" s="323"/>
      <c r="E19" s="323"/>
      <c r="F19" s="323"/>
      <c r="G19" s="323"/>
      <c r="H19" s="323"/>
      <c r="I19" s="323"/>
      <c r="J19" s="323"/>
      <c r="K19" s="323"/>
      <c r="L19" s="323"/>
      <c r="M19" s="323"/>
      <c r="N19" s="323"/>
      <c r="O19" s="323"/>
      <c r="P19" s="323"/>
      <c r="Q19" s="323"/>
      <c r="R19" s="323"/>
      <c r="S19" s="323"/>
      <c r="T19" s="323"/>
      <c r="U19" s="323"/>
      <c r="V19" s="323"/>
      <c r="W19" s="323"/>
      <c r="X19" s="323"/>
      <c r="Y19" s="323"/>
      <c r="Z19" s="323"/>
      <c r="AA19" s="323"/>
    </row>
    <row r="20" spans="1:27" s="36" customFormat="1" ht="21" customHeight="1" x14ac:dyDescent="0.25"/>
    <row r="21" spans="1:27" ht="15.75" customHeight="1" x14ac:dyDescent="0.25">
      <c r="A21" s="343" t="s">
        <v>2</v>
      </c>
      <c r="B21" s="339" t="s">
        <v>426</v>
      </c>
      <c r="C21" s="340"/>
      <c r="D21" s="339" t="s">
        <v>428</v>
      </c>
      <c r="E21" s="340"/>
      <c r="F21" s="349" t="s">
        <v>87</v>
      </c>
      <c r="G21" s="351"/>
      <c r="H21" s="351"/>
      <c r="I21" s="350"/>
      <c r="J21" s="343" t="s">
        <v>429</v>
      </c>
      <c r="K21" s="339" t="s">
        <v>430</v>
      </c>
      <c r="L21" s="340"/>
      <c r="M21" s="339" t="s">
        <v>431</v>
      </c>
      <c r="N21" s="340"/>
      <c r="O21" s="339" t="s">
        <v>418</v>
      </c>
      <c r="P21" s="340"/>
      <c r="Q21" s="339" t="s">
        <v>120</v>
      </c>
      <c r="R21" s="340"/>
      <c r="S21" s="343" t="s">
        <v>119</v>
      </c>
      <c r="T21" s="343" t="s">
        <v>432</v>
      </c>
      <c r="U21" s="343" t="s">
        <v>427</v>
      </c>
      <c r="V21" s="339" t="s">
        <v>118</v>
      </c>
      <c r="W21" s="340"/>
      <c r="X21" s="349" t="s">
        <v>110</v>
      </c>
      <c r="Y21" s="351"/>
      <c r="Z21" s="349" t="s">
        <v>109</v>
      </c>
      <c r="AA21" s="351"/>
    </row>
    <row r="22" spans="1:27" ht="154.5" customHeight="1" x14ac:dyDescent="0.25">
      <c r="A22" s="345"/>
      <c r="B22" s="341"/>
      <c r="C22" s="342"/>
      <c r="D22" s="341"/>
      <c r="E22" s="342"/>
      <c r="F22" s="349" t="s">
        <v>117</v>
      </c>
      <c r="G22" s="350"/>
      <c r="H22" s="349" t="s">
        <v>116</v>
      </c>
      <c r="I22" s="350"/>
      <c r="J22" s="344"/>
      <c r="K22" s="341"/>
      <c r="L22" s="342"/>
      <c r="M22" s="341"/>
      <c r="N22" s="342"/>
      <c r="O22" s="341"/>
      <c r="P22" s="342"/>
      <c r="Q22" s="341"/>
      <c r="R22" s="342"/>
      <c r="S22" s="344"/>
      <c r="T22" s="344"/>
      <c r="U22" s="344"/>
      <c r="V22" s="341"/>
      <c r="W22" s="342"/>
      <c r="X22" s="78" t="s">
        <v>108</v>
      </c>
      <c r="Y22" s="78" t="s">
        <v>416</v>
      </c>
      <c r="Z22" s="78" t="s">
        <v>107</v>
      </c>
      <c r="AA22" s="78" t="s">
        <v>106</v>
      </c>
    </row>
    <row r="23" spans="1:27" ht="60" customHeight="1" x14ac:dyDescent="0.25">
      <c r="A23" s="344"/>
      <c r="B23" s="79" t="s">
        <v>104</v>
      </c>
      <c r="C23" s="79" t="s">
        <v>105</v>
      </c>
      <c r="D23" s="79" t="s">
        <v>104</v>
      </c>
      <c r="E23" s="79" t="s">
        <v>105</v>
      </c>
      <c r="F23" s="79" t="s">
        <v>104</v>
      </c>
      <c r="G23" s="79" t="s">
        <v>105</v>
      </c>
      <c r="H23" s="79" t="s">
        <v>104</v>
      </c>
      <c r="I23" s="79" t="s">
        <v>105</v>
      </c>
      <c r="J23" s="79" t="s">
        <v>104</v>
      </c>
      <c r="K23" s="79" t="s">
        <v>104</v>
      </c>
      <c r="L23" s="79" t="s">
        <v>105</v>
      </c>
      <c r="M23" s="79" t="s">
        <v>104</v>
      </c>
      <c r="N23" s="79" t="s">
        <v>105</v>
      </c>
      <c r="O23" s="79" t="s">
        <v>104</v>
      </c>
      <c r="P23" s="79" t="s">
        <v>105</v>
      </c>
      <c r="Q23" s="79" t="s">
        <v>104</v>
      </c>
      <c r="R23" s="79" t="s">
        <v>105</v>
      </c>
      <c r="S23" s="79" t="s">
        <v>104</v>
      </c>
      <c r="T23" s="79" t="s">
        <v>104</v>
      </c>
      <c r="U23" s="79" t="s">
        <v>104</v>
      </c>
      <c r="V23" s="79" t="s">
        <v>104</v>
      </c>
      <c r="W23" s="79" t="s">
        <v>105</v>
      </c>
      <c r="X23" s="79" t="s">
        <v>104</v>
      </c>
      <c r="Y23" s="79" t="s">
        <v>104</v>
      </c>
      <c r="Z23" s="78" t="s">
        <v>104</v>
      </c>
      <c r="AA23" s="78" t="s">
        <v>104</v>
      </c>
    </row>
    <row r="24" spans="1:27" x14ac:dyDescent="0.25">
      <c r="A24" s="80">
        <v>1</v>
      </c>
      <c r="B24" s="80">
        <v>2</v>
      </c>
      <c r="C24" s="80">
        <v>3</v>
      </c>
      <c r="D24" s="80">
        <v>4</v>
      </c>
      <c r="E24" s="80">
        <v>5</v>
      </c>
      <c r="F24" s="80">
        <v>6</v>
      </c>
      <c r="G24" s="80">
        <v>7</v>
      </c>
      <c r="H24" s="80">
        <v>8</v>
      </c>
      <c r="I24" s="80">
        <v>9</v>
      </c>
      <c r="J24" s="80">
        <v>10</v>
      </c>
      <c r="K24" s="80">
        <v>11</v>
      </c>
      <c r="L24" s="80">
        <v>12</v>
      </c>
      <c r="M24" s="80">
        <v>13</v>
      </c>
      <c r="N24" s="80">
        <v>14</v>
      </c>
      <c r="O24" s="80">
        <v>15</v>
      </c>
      <c r="P24" s="80">
        <v>16</v>
      </c>
      <c r="Q24" s="80">
        <v>19</v>
      </c>
      <c r="R24" s="80">
        <v>20</v>
      </c>
      <c r="S24" s="80">
        <v>21</v>
      </c>
      <c r="T24" s="80">
        <v>22</v>
      </c>
      <c r="U24" s="80">
        <v>23</v>
      </c>
      <c r="V24" s="80">
        <v>24</v>
      </c>
      <c r="W24" s="80">
        <v>25</v>
      </c>
      <c r="X24" s="80">
        <v>26</v>
      </c>
      <c r="Y24" s="80">
        <v>27</v>
      </c>
      <c r="Z24" s="80">
        <v>28</v>
      </c>
      <c r="AA24" s="80">
        <v>29</v>
      </c>
    </row>
    <row r="25" spans="1:27" s="177" customFormat="1" ht="63" x14ac:dyDescent="0.25">
      <c r="A25" s="208">
        <v>1</v>
      </c>
      <c r="B25" s="208" t="s">
        <v>604</v>
      </c>
      <c r="C25" s="208" t="s">
        <v>604</v>
      </c>
      <c r="D25" s="208" t="s">
        <v>604</v>
      </c>
      <c r="E25" s="208" t="s">
        <v>604</v>
      </c>
      <c r="F25" s="208">
        <v>10</v>
      </c>
      <c r="G25" s="208">
        <v>10</v>
      </c>
      <c r="H25" s="208">
        <v>10</v>
      </c>
      <c r="I25" s="208">
        <v>10</v>
      </c>
      <c r="J25" s="310">
        <v>1970</v>
      </c>
      <c r="K25" s="208">
        <v>1</v>
      </c>
      <c r="L25" s="209">
        <v>1</v>
      </c>
      <c r="M25" s="208">
        <v>120</v>
      </c>
      <c r="N25" s="209">
        <v>150</v>
      </c>
      <c r="O25" s="209" t="s">
        <v>560</v>
      </c>
      <c r="P25" s="209" t="s">
        <v>560</v>
      </c>
      <c r="Q25" s="209">
        <v>0.18</v>
      </c>
      <c r="R25" s="209">
        <v>0.18</v>
      </c>
      <c r="S25" s="208" t="s">
        <v>556</v>
      </c>
      <c r="T25" s="208">
        <v>2010</v>
      </c>
      <c r="U25" s="208">
        <v>7</v>
      </c>
      <c r="V25" s="210" t="s">
        <v>576</v>
      </c>
      <c r="W25" s="210" t="s">
        <v>576</v>
      </c>
      <c r="X25" s="209"/>
      <c r="Y25" s="209"/>
      <c r="Z25" s="311" t="s">
        <v>582</v>
      </c>
      <c r="AA25" s="311" t="s">
        <v>581</v>
      </c>
    </row>
    <row r="26" spans="1:27" x14ac:dyDescent="0.25">
      <c r="A26" s="211"/>
      <c r="B26" s="211"/>
      <c r="C26" s="211"/>
      <c r="D26" s="211"/>
      <c r="E26" s="211"/>
      <c r="F26" s="211"/>
      <c r="G26" s="211"/>
      <c r="H26" s="211"/>
      <c r="I26" s="211"/>
      <c r="J26" s="211"/>
      <c r="K26" s="211"/>
      <c r="L26" s="211"/>
      <c r="M26" s="211"/>
      <c r="N26" s="211"/>
      <c r="O26" s="211"/>
      <c r="P26" s="211"/>
      <c r="Q26" s="211"/>
      <c r="R26" s="211"/>
      <c r="S26" s="211"/>
      <c r="T26" s="211"/>
      <c r="U26" s="211"/>
      <c r="V26" s="211"/>
      <c r="W26" s="211"/>
      <c r="X26" s="211"/>
      <c r="Y26" s="211"/>
      <c r="Z26" s="211"/>
      <c r="AA26" s="211"/>
    </row>
  </sheetData>
  <mergeCells count="27">
    <mergeCell ref="Z21:AA21"/>
    <mergeCell ref="U21:U22"/>
    <mergeCell ref="A19:AA19"/>
    <mergeCell ref="O21:P22"/>
    <mergeCell ref="F22:G22"/>
    <mergeCell ref="H22:I22"/>
    <mergeCell ref="B21:C22"/>
    <mergeCell ref="A5:AA5"/>
    <mergeCell ref="E16:Y16"/>
    <mergeCell ref="E15:Y15"/>
    <mergeCell ref="E7:Y7"/>
    <mergeCell ref="E10:Y10"/>
    <mergeCell ref="E12:Y12"/>
    <mergeCell ref="E13:Y13"/>
    <mergeCell ref="E9:Y9"/>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1"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0"/>
  <sheetViews>
    <sheetView view="pageBreakPreview" topLeftCell="A27" zoomScaleSheetLayoutView="100" workbookViewId="0">
      <selection activeCell="C23" sqref="C23"/>
    </sheetView>
  </sheetViews>
  <sheetFormatPr defaultColWidth="9.140625" defaultRowHeight="15" x14ac:dyDescent="0.25"/>
  <cols>
    <col min="1" max="1" width="6.140625" style="1" customWidth="1"/>
    <col min="2" max="2" width="53.5703125" style="1" customWidth="1"/>
    <col min="3" max="3" width="102"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customHeight="1" x14ac:dyDescent="0.2">
      <c r="A1" s="14"/>
      <c r="C1" s="28" t="s">
        <v>65</v>
      </c>
    </row>
    <row r="2" spans="1:29" s="8" customFormat="1" ht="18.75" customHeight="1" x14ac:dyDescent="0.3">
      <c r="A2" s="14"/>
      <c r="C2" s="12" t="s">
        <v>7</v>
      </c>
    </row>
    <row r="3" spans="1:29" s="8" customFormat="1" ht="18.75" x14ac:dyDescent="0.3">
      <c r="A3" s="13"/>
      <c r="C3" s="12" t="s">
        <v>64</v>
      </c>
    </row>
    <row r="4" spans="1:29" s="8" customFormat="1" ht="18.75" x14ac:dyDescent="0.3">
      <c r="A4" s="13"/>
      <c r="C4" s="12"/>
    </row>
    <row r="5" spans="1:29" s="8" customFormat="1" ht="15.75" x14ac:dyDescent="0.2">
      <c r="A5" s="320" t="str">
        <f>'1. паспорт местоположение'!A5:C5</f>
        <v>Год раскрытия информации: 2024 год</v>
      </c>
      <c r="B5" s="320"/>
      <c r="C5" s="320"/>
      <c r="D5" s="117"/>
      <c r="E5" s="117"/>
      <c r="F5" s="117"/>
      <c r="G5" s="117"/>
      <c r="H5" s="117"/>
      <c r="I5" s="117"/>
      <c r="J5" s="117"/>
      <c r="K5" s="117"/>
      <c r="L5" s="117"/>
      <c r="M5" s="117"/>
      <c r="N5" s="117"/>
      <c r="O5" s="117"/>
      <c r="P5" s="117"/>
      <c r="Q5" s="117"/>
      <c r="R5" s="117"/>
      <c r="S5" s="117"/>
      <c r="T5" s="117"/>
      <c r="U5" s="117"/>
      <c r="V5" s="117"/>
      <c r="W5" s="117"/>
      <c r="X5" s="117"/>
      <c r="Y5" s="117"/>
      <c r="Z5" s="117"/>
      <c r="AA5" s="117"/>
      <c r="AB5" s="117"/>
      <c r="AC5" s="117"/>
    </row>
    <row r="6" spans="1:29" s="8" customFormat="1" ht="18.75" x14ac:dyDescent="0.3">
      <c r="A6" s="13"/>
      <c r="G6" s="12"/>
    </row>
    <row r="7" spans="1:29" s="8" customFormat="1" ht="18.75" x14ac:dyDescent="0.2">
      <c r="A7" s="324" t="s">
        <v>6</v>
      </c>
      <c r="B7" s="324"/>
      <c r="C7" s="324"/>
      <c r="D7" s="10"/>
      <c r="E7" s="10"/>
      <c r="F7" s="10"/>
      <c r="G7" s="10"/>
      <c r="H7" s="10"/>
      <c r="I7" s="10"/>
      <c r="J7" s="10"/>
      <c r="K7" s="10"/>
      <c r="L7" s="10"/>
      <c r="M7" s="10"/>
      <c r="N7" s="10"/>
      <c r="O7" s="10"/>
      <c r="P7" s="10"/>
      <c r="Q7" s="10"/>
      <c r="R7" s="10"/>
      <c r="S7" s="10"/>
      <c r="T7" s="10"/>
      <c r="U7" s="10"/>
    </row>
    <row r="8" spans="1:29" s="8" customFormat="1" ht="18.75" x14ac:dyDescent="0.2">
      <c r="A8" s="324"/>
      <c r="B8" s="324"/>
      <c r="C8" s="324"/>
      <c r="D8" s="11"/>
      <c r="E8" s="11"/>
      <c r="F8" s="11"/>
      <c r="G8" s="11"/>
      <c r="H8" s="10"/>
      <c r="I8" s="10"/>
      <c r="J8" s="10"/>
      <c r="K8" s="10"/>
      <c r="L8" s="10"/>
      <c r="M8" s="10"/>
      <c r="N8" s="10"/>
      <c r="O8" s="10"/>
      <c r="P8" s="10"/>
      <c r="Q8" s="10"/>
      <c r="R8" s="10"/>
      <c r="S8" s="10"/>
      <c r="T8" s="10"/>
      <c r="U8" s="10"/>
    </row>
    <row r="9" spans="1:29" s="8" customFormat="1" ht="18.75" x14ac:dyDescent="0.2">
      <c r="A9" s="331" t="str">
        <f>'1. паспорт местоположение'!A9:C9</f>
        <v xml:space="preserve">Акционерное общество "Западная энергетическая компания" </v>
      </c>
      <c r="B9" s="331"/>
      <c r="C9" s="331"/>
      <c r="D9" s="7"/>
      <c r="E9" s="7"/>
      <c r="F9" s="7"/>
      <c r="G9" s="7"/>
      <c r="H9" s="10"/>
      <c r="I9" s="10"/>
      <c r="J9" s="10"/>
      <c r="K9" s="10"/>
      <c r="L9" s="10"/>
      <c r="M9" s="10"/>
      <c r="N9" s="10"/>
      <c r="O9" s="10"/>
      <c r="P9" s="10"/>
      <c r="Q9" s="10"/>
      <c r="R9" s="10"/>
      <c r="S9" s="10"/>
      <c r="T9" s="10"/>
      <c r="U9" s="10"/>
    </row>
    <row r="10" spans="1:29" s="8" customFormat="1" ht="18.75" x14ac:dyDescent="0.2">
      <c r="A10" s="321" t="s">
        <v>5</v>
      </c>
      <c r="B10" s="321"/>
      <c r="C10" s="321"/>
      <c r="D10" s="5"/>
      <c r="E10" s="5"/>
      <c r="F10" s="5"/>
      <c r="G10" s="5"/>
      <c r="H10" s="10"/>
      <c r="I10" s="10"/>
      <c r="J10" s="10"/>
      <c r="K10" s="10"/>
      <c r="L10" s="10"/>
      <c r="M10" s="10"/>
      <c r="N10" s="10"/>
      <c r="O10" s="10"/>
      <c r="P10" s="10"/>
      <c r="Q10" s="10"/>
      <c r="R10" s="10"/>
      <c r="S10" s="10"/>
      <c r="T10" s="10"/>
      <c r="U10" s="10"/>
    </row>
    <row r="11" spans="1:29" s="8" customFormat="1" ht="18.75" x14ac:dyDescent="0.2">
      <c r="A11" s="324"/>
      <c r="B11" s="324"/>
      <c r="C11" s="324"/>
      <c r="D11" s="11"/>
      <c r="E11" s="11"/>
      <c r="F11" s="11"/>
      <c r="G11" s="11"/>
      <c r="H11" s="10"/>
      <c r="I11" s="10"/>
      <c r="J11" s="10"/>
      <c r="K11" s="10"/>
      <c r="L11" s="10"/>
      <c r="M11" s="10"/>
      <c r="N11" s="10"/>
      <c r="O11" s="10"/>
      <c r="P11" s="10"/>
      <c r="Q11" s="10"/>
      <c r="R11" s="10"/>
      <c r="S11" s="10"/>
      <c r="T11" s="10"/>
      <c r="U11" s="10"/>
    </row>
    <row r="12" spans="1:29" s="8" customFormat="1" ht="18.75" x14ac:dyDescent="0.2">
      <c r="A12" s="354" t="str">
        <f>'1. паспорт местоположение'!A12:C12</f>
        <v>O 24-14</v>
      </c>
      <c r="B12" s="354"/>
      <c r="C12" s="354"/>
      <c r="D12" s="7"/>
      <c r="E12" s="7"/>
      <c r="F12" s="7"/>
      <c r="G12" s="7"/>
      <c r="H12" s="10"/>
      <c r="I12" s="10"/>
      <c r="J12" s="10"/>
      <c r="K12" s="10"/>
      <c r="L12" s="10"/>
      <c r="M12" s="10"/>
      <c r="N12" s="10"/>
      <c r="O12" s="10"/>
      <c r="P12" s="10"/>
      <c r="Q12" s="10"/>
      <c r="R12" s="10"/>
      <c r="S12" s="10"/>
      <c r="T12" s="10"/>
      <c r="U12" s="10"/>
    </row>
    <row r="13" spans="1:29" s="8" customFormat="1" ht="18.75" x14ac:dyDescent="0.2">
      <c r="A13" s="321" t="s">
        <v>4</v>
      </c>
      <c r="B13" s="321"/>
      <c r="C13" s="321"/>
      <c r="D13" s="5"/>
      <c r="E13" s="5"/>
      <c r="F13" s="5"/>
      <c r="G13" s="5"/>
      <c r="H13" s="10"/>
      <c r="I13" s="10"/>
      <c r="J13" s="10"/>
      <c r="K13" s="10"/>
      <c r="L13" s="10"/>
      <c r="M13" s="10"/>
      <c r="N13" s="10"/>
      <c r="O13" s="10"/>
      <c r="P13" s="10"/>
      <c r="Q13" s="10"/>
      <c r="R13" s="10"/>
      <c r="S13" s="10"/>
      <c r="T13" s="10"/>
      <c r="U13" s="10"/>
    </row>
    <row r="14" spans="1:29" s="8" customFormat="1" ht="15.75" customHeight="1" x14ac:dyDescent="0.2">
      <c r="A14" s="335"/>
      <c r="B14" s="335"/>
      <c r="C14" s="335"/>
      <c r="D14" s="4"/>
      <c r="E14" s="4"/>
      <c r="F14" s="4"/>
      <c r="G14" s="4"/>
      <c r="H14" s="4"/>
      <c r="I14" s="4"/>
      <c r="J14" s="4"/>
      <c r="K14" s="4"/>
      <c r="L14" s="4"/>
      <c r="M14" s="4"/>
      <c r="N14" s="4"/>
      <c r="O14" s="4"/>
      <c r="P14" s="4"/>
      <c r="Q14" s="4"/>
      <c r="R14" s="4"/>
      <c r="S14" s="4"/>
      <c r="T14" s="4"/>
      <c r="U14" s="4"/>
    </row>
    <row r="15" spans="1:29" s="3" customFormat="1" ht="33.75" customHeight="1" x14ac:dyDescent="0.2">
      <c r="A15" s="353" t="str">
        <f>'1. паспорт местоположение'!A15</f>
        <v xml:space="preserve">Реконструкция КЛ 10 кВ от ТП-994 до ТП-996 1 сек.с заменой  кабеля на кабель большего сечения, протяженностью 0,180 км </v>
      </c>
      <c r="B15" s="353"/>
      <c r="C15" s="353"/>
      <c r="D15" s="7"/>
      <c r="E15" s="7"/>
      <c r="F15" s="7"/>
      <c r="G15" s="7"/>
      <c r="H15" s="7"/>
      <c r="I15" s="7"/>
      <c r="J15" s="7"/>
      <c r="K15" s="7"/>
      <c r="L15" s="7"/>
      <c r="M15" s="7"/>
      <c r="N15" s="7"/>
      <c r="O15" s="7"/>
      <c r="P15" s="7"/>
      <c r="Q15" s="7"/>
      <c r="R15" s="7"/>
      <c r="S15" s="7"/>
      <c r="T15" s="7"/>
      <c r="U15" s="7"/>
    </row>
    <row r="16" spans="1:29" s="3" customFormat="1" ht="15" customHeight="1" x14ac:dyDescent="0.2">
      <c r="A16" s="321" t="s">
        <v>3</v>
      </c>
      <c r="B16" s="321"/>
      <c r="C16" s="321"/>
      <c r="D16" s="5"/>
      <c r="E16" s="5"/>
      <c r="F16" s="5"/>
      <c r="G16" s="5"/>
      <c r="H16" s="5"/>
      <c r="I16" s="5"/>
      <c r="J16" s="5"/>
      <c r="K16" s="5"/>
      <c r="L16" s="5"/>
      <c r="M16" s="5"/>
      <c r="N16" s="5"/>
      <c r="O16" s="5"/>
      <c r="P16" s="5"/>
      <c r="Q16" s="5"/>
      <c r="R16" s="5"/>
      <c r="S16" s="5"/>
      <c r="T16" s="5"/>
      <c r="U16" s="5"/>
    </row>
    <row r="17" spans="1:21" s="3" customFormat="1" ht="15" customHeight="1" x14ac:dyDescent="0.2">
      <c r="A17" s="335"/>
      <c r="B17" s="335"/>
      <c r="C17" s="335"/>
      <c r="D17" s="4"/>
      <c r="E17" s="4"/>
      <c r="F17" s="4"/>
      <c r="G17" s="4"/>
      <c r="H17" s="4"/>
      <c r="I17" s="4"/>
      <c r="J17" s="4"/>
      <c r="K17" s="4"/>
      <c r="L17" s="4"/>
      <c r="M17" s="4"/>
      <c r="N17" s="4"/>
      <c r="O17" s="4"/>
      <c r="P17" s="4"/>
      <c r="Q17" s="4"/>
      <c r="R17" s="4"/>
    </row>
    <row r="18" spans="1:21" s="3" customFormat="1" ht="27.75" customHeight="1" x14ac:dyDescent="0.2">
      <c r="A18" s="322" t="s">
        <v>411</v>
      </c>
      <c r="B18" s="322"/>
      <c r="C18" s="322"/>
      <c r="D18" s="6"/>
      <c r="E18" s="6"/>
      <c r="F18" s="6"/>
      <c r="G18" s="6"/>
      <c r="H18" s="6"/>
      <c r="I18" s="6"/>
      <c r="J18" s="6"/>
      <c r="K18" s="6"/>
      <c r="L18" s="6"/>
      <c r="M18" s="6"/>
      <c r="N18" s="6"/>
      <c r="O18" s="6"/>
      <c r="P18" s="6"/>
      <c r="Q18" s="6"/>
      <c r="R18" s="6"/>
      <c r="S18" s="6"/>
      <c r="T18" s="6"/>
      <c r="U18" s="6"/>
    </row>
    <row r="19" spans="1:21" s="3" customFormat="1" ht="15" customHeight="1" x14ac:dyDescent="0.2">
      <c r="A19" s="5"/>
      <c r="B19" s="5"/>
      <c r="C19" s="5"/>
      <c r="D19" s="5"/>
      <c r="E19" s="5"/>
      <c r="F19" s="5"/>
      <c r="G19" s="5"/>
      <c r="H19" s="4"/>
      <c r="I19" s="4"/>
      <c r="J19" s="4"/>
      <c r="K19" s="4"/>
      <c r="L19" s="4"/>
      <c r="M19" s="4"/>
      <c r="N19" s="4"/>
      <c r="O19" s="4"/>
      <c r="P19" s="4"/>
      <c r="Q19" s="4"/>
      <c r="R19" s="4"/>
    </row>
    <row r="20" spans="1:21" s="3" customFormat="1" ht="39.75" customHeight="1" x14ac:dyDescent="0.2">
      <c r="A20" s="23" t="s">
        <v>2</v>
      </c>
      <c r="B20" s="27" t="s">
        <v>63</v>
      </c>
      <c r="C20" s="26" t="s">
        <v>62</v>
      </c>
      <c r="D20" s="5"/>
      <c r="E20" s="5"/>
      <c r="F20" s="5"/>
      <c r="G20" s="5"/>
      <c r="H20" s="4"/>
      <c r="I20" s="4"/>
      <c r="J20" s="4"/>
      <c r="K20" s="4"/>
      <c r="L20" s="4"/>
      <c r="M20" s="4"/>
      <c r="N20" s="4"/>
      <c r="O20" s="4"/>
      <c r="P20" s="4"/>
      <c r="Q20" s="4"/>
      <c r="R20" s="4"/>
    </row>
    <row r="21" spans="1:21" s="3" customFormat="1" ht="16.5" customHeight="1" x14ac:dyDescent="0.2">
      <c r="A21" s="26">
        <v>1</v>
      </c>
      <c r="B21" s="27">
        <v>2</v>
      </c>
      <c r="C21" s="26">
        <v>3</v>
      </c>
      <c r="D21" s="5"/>
      <c r="E21" s="5"/>
      <c r="F21" s="5"/>
      <c r="G21" s="5"/>
      <c r="H21" s="4"/>
      <c r="I21" s="4"/>
      <c r="J21" s="4"/>
      <c r="K21" s="4"/>
      <c r="L21" s="4"/>
      <c r="M21" s="4"/>
      <c r="N21" s="4"/>
      <c r="O21" s="4"/>
      <c r="P21" s="4"/>
      <c r="Q21" s="4"/>
      <c r="R21" s="4"/>
    </row>
    <row r="22" spans="1:21" s="3" customFormat="1" ht="47.25" x14ac:dyDescent="0.2">
      <c r="A22" s="22" t="s">
        <v>61</v>
      </c>
      <c r="B22" s="25" t="s">
        <v>424</v>
      </c>
      <c r="C22" s="140" t="s">
        <v>583</v>
      </c>
      <c r="D22" s="5"/>
      <c r="E22" s="5"/>
      <c r="F22" s="4"/>
      <c r="G22" s="4"/>
      <c r="H22" s="4"/>
      <c r="I22" s="4"/>
      <c r="J22" s="4"/>
      <c r="K22" s="4"/>
      <c r="L22" s="4"/>
      <c r="M22" s="4"/>
      <c r="N22" s="4"/>
      <c r="O22" s="4"/>
      <c r="P22" s="4"/>
    </row>
    <row r="23" spans="1:21" ht="110.25" x14ac:dyDescent="0.25">
      <c r="A23" s="22" t="s">
        <v>60</v>
      </c>
      <c r="B23" s="24" t="s">
        <v>57</v>
      </c>
      <c r="C23" s="172" t="s">
        <v>608</v>
      </c>
      <c r="E23" s="206"/>
    </row>
    <row r="24" spans="1:21" ht="63" x14ac:dyDescent="0.25">
      <c r="A24" s="22" t="s">
        <v>59</v>
      </c>
      <c r="B24" s="24" t="s">
        <v>444</v>
      </c>
      <c r="C24" s="143" t="s">
        <v>609</v>
      </c>
    </row>
    <row r="25" spans="1:21" ht="63" customHeight="1" x14ac:dyDescent="0.25">
      <c r="A25" s="22" t="s">
        <v>58</v>
      </c>
      <c r="B25" s="24" t="s">
        <v>445</v>
      </c>
      <c r="C25" s="23" t="s">
        <v>605</v>
      </c>
      <c r="E25" s="148"/>
    </row>
    <row r="26" spans="1:21" ht="42.75" customHeight="1" x14ac:dyDescent="0.25">
      <c r="A26" s="22" t="s">
        <v>56</v>
      </c>
      <c r="B26" s="24" t="s">
        <v>226</v>
      </c>
      <c r="C26" s="23" t="s">
        <v>542</v>
      </c>
    </row>
    <row r="27" spans="1:21" ht="94.5" x14ac:dyDescent="0.25">
      <c r="A27" s="22" t="s">
        <v>55</v>
      </c>
      <c r="B27" s="24" t="s">
        <v>425</v>
      </c>
      <c r="C27" s="23" t="s">
        <v>606</v>
      </c>
      <c r="E27" s="206"/>
    </row>
    <row r="28" spans="1:21" ht="42.75" customHeight="1" x14ac:dyDescent="0.25">
      <c r="A28" s="22" t="s">
        <v>53</v>
      </c>
      <c r="B28" s="24" t="s">
        <v>54</v>
      </c>
      <c r="C28" s="29">
        <v>2025</v>
      </c>
    </row>
    <row r="29" spans="1:21" ht="42.75" customHeight="1" x14ac:dyDescent="0.25">
      <c r="A29" s="22" t="s">
        <v>51</v>
      </c>
      <c r="B29" s="23" t="s">
        <v>52</v>
      </c>
      <c r="C29" s="29">
        <v>2025</v>
      </c>
    </row>
    <row r="30" spans="1:21" ht="42.75" customHeight="1" x14ac:dyDescent="0.25">
      <c r="A30" s="22" t="s">
        <v>69</v>
      </c>
      <c r="B30" s="23" t="s">
        <v>50</v>
      </c>
      <c r="C30" s="23" t="s">
        <v>558</v>
      </c>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0"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3"/>
  <sheetViews>
    <sheetView view="pageBreakPreview" topLeftCell="A22" zoomScale="80" zoomScaleNormal="80" zoomScaleSheetLayoutView="80" workbookViewId="0">
      <selection activeCell="C26" sqref="C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4" width="16.42578125" customWidth="1"/>
    <col min="25" max="25" width="31" customWidth="1"/>
    <col min="26" max="26" width="46.5703125" customWidth="1"/>
    <col min="27" max="28" width="12.28515625" customWidth="1"/>
  </cols>
  <sheetData>
    <row r="1" spans="1:28" ht="18.75" x14ac:dyDescent="0.25">
      <c r="Z1" s="28" t="s">
        <v>65</v>
      </c>
    </row>
    <row r="2" spans="1:28" ht="18.75" x14ac:dyDescent="0.3">
      <c r="Z2" s="12" t="s">
        <v>7</v>
      </c>
    </row>
    <row r="3" spans="1:28" ht="18.75" x14ac:dyDescent="0.3">
      <c r="Z3" s="12" t="s">
        <v>64</v>
      </c>
    </row>
    <row r="4" spans="1:28" ht="18.75" customHeight="1" x14ac:dyDescent="0.25">
      <c r="A4" s="320" t="str">
        <f>'1. паспорт местоположение'!A5:C5</f>
        <v>Год раскрытия информации: 2024 год</v>
      </c>
      <c r="B4" s="320"/>
      <c r="C4" s="320"/>
      <c r="D4" s="320"/>
      <c r="E4" s="320"/>
      <c r="F4" s="320"/>
      <c r="G4" s="320"/>
      <c r="H4" s="320"/>
      <c r="I4" s="320"/>
      <c r="J4" s="320"/>
      <c r="K4" s="320"/>
      <c r="L4" s="320"/>
      <c r="M4" s="320"/>
      <c r="N4" s="320"/>
      <c r="O4" s="320"/>
      <c r="P4" s="320"/>
      <c r="Q4" s="320"/>
      <c r="R4" s="320"/>
      <c r="S4" s="320"/>
      <c r="T4" s="320"/>
      <c r="U4" s="320"/>
      <c r="V4" s="320"/>
      <c r="W4" s="320"/>
      <c r="X4" s="320"/>
      <c r="Y4" s="320"/>
      <c r="Z4" s="320"/>
    </row>
    <row r="6" spans="1:28" ht="18.75" x14ac:dyDescent="0.25">
      <c r="A6" s="324" t="s">
        <v>6</v>
      </c>
      <c r="B6" s="324"/>
      <c r="C6" s="324"/>
      <c r="D6" s="324"/>
      <c r="E6" s="324"/>
      <c r="F6" s="324"/>
      <c r="G6" s="324"/>
      <c r="H6" s="324"/>
      <c r="I6" s="324"/>
      <c r="J6" s="324"/>
      <c r="K6" s="324"/>
      <c r="L6" s="324"/>
      <c r="M6" s="324"/>
      <c r="N6" s="324"/>
      <c r="O6" s="324"/>
      <c r="P6" s="324"/>
      <c r="Q6" s="324"/>
      <c r="R6" s="324"/>
      <c r="S6" s="324"/>
      <c r="T6" s="324"/>
      <c r="U6" s="324"/>
      <c r="V6" s="324"/>
      <c r="W6" s="324"/>
      <c r="X6" s="324"/>
      <c r="Y6" s="324"/>
      <c r="Z6" s="324"/>
      <c r="AA6" s="10"/>
      <c r="AB6" s="10"/>
    </row>
    <row r="7" spans="1:28" ht="18.75" x14ac:dyDescent="0.25">
      <c r="A7" s="324"/>
      <c r="B7" s="324"/>
      <c r="C7" s="324"/>
      <c r="D7" s="324"/>
      <c r="E7" s="324"/>
      <c r="F7" s="324"/>
      <c r="G7" s="324"/>
      <c r="H7" s="324"/>
      <c r="I7" s="324"/>
      <c r="J7" s="324"/>
      <c r="K7" s="324"/>
      <c r="L7" s="324"/>
      <c r="M7" s="324"/>
      <c r="N7" s="324"/>
      <c r="O7" s="324"/>
      <c r="P7" s="324"/>
      <c r="Q7" s="324"/>
      <c r="R7" s="324"/>
      <c r="S7" s="324"/>
      <c r="T7" s="324"/>
      <c r="U7" s="324"/>
      <c r="V7" s="324"/>
      <c r="W7" s="324"/>
      <c r="X7" s="324"/>
      <c r="Y7" s="324"/>
      <c r="Z7" s="324"/>
      <c r="AA7" s="10"/>
      <c r="AB7" s="10"/>
    </row>
    <row r="8" spans="1:28" x14ac:dyDescent="0.25">
      <c r="A8" s="331" t="str">
        <f>'1. паспорт местоположение'!A9</f>
        <v xml:space="preserve">Акционерное общество "Западная энергетическая компания" </v>
      </c>
      <c r="B8" s="331"/>
      <c r="C8" s="331"/>
      <c r="D8" s="331"/>
      <c r="E8" s="331"/>
      <c r="F8" s="331"/>
      <c r="G8" s="331"/>
      <c r="H8" s="331"/>
      <c r="I8" s="331"/>
      <c r="J8" s="331"/>
      <c r="K8" s="331"/>
      <c r="L8" s="331"/>
      <c r="M8" s="331"/>
      <c r="N8" s="331"/>
      <c r="O8" s="331"/>
      <c r="P8" s="331"/>
      <c r="Q8" s="331"/>
      <c r="R8" s="331"/>
      <c r="S8" s="331"/>
      <c r="T8" s="331"/>
      <c r="U8" s="331"/>
      <c r="V8" s="331"/>
      <c r="W8" s="331"/>
      <c r="X8" s="331"/>
      <c r="Y8" s="331"/>
      <c r="Z8" s="331"/>
      <c r="AA8" s="7"/>
      <c r="AB8" s="7"/>
    </row>
    <row r="9" spans="1:28" ht="15.75" x14ac:dyDescent="0.25">
      <c r="A9" s="321" t="s">
        <v>5</v>
      </c>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5"/>
      <c r="AB9" s="5"/>
    </row>
    <row r="10" spans="1:28" ht="18.75" x14ac:dyDescent="0.25">
      <c r="A10" s="324"/>
      <c r="B10" s="324"/>
      <c r="C10" s="324"/>
      <c r="D10" s="324"/>
      <c r="E10" s="324"/>
      <c r="F10" s="324"/>
      <c r="G10" s="324"/>
      <c r="H10" s="324"/>
      <c r="I10" s="324"/>
      <c r="J10" s="324"/>
      <c r="K10" s="324"/>
      <c r="L10" s="324"/>
      <c r="M10" s="324"/>
      <c r="N10" s="324"/>
      <c r="O10" s="324"/>
      <c r="P10" s="324"/>
      <c r="Q10" s="324"/>
      <c r="R10" s="324"/>
      <c r="S10" s="324"/>
      <c r="T10" s="324"/>
      <c r="U10" s="324"/>
      <c r="V10" s="324"/>
      <c r="W10" s="324"/>
      <c r="X10" s="324"/>
      <c r="Y10" s="324"/>
      <c r="Z10" s="324"/>
      <c r="AA10" s="10"/>
      <c r="AB10" s="10"/>
    </row>
    <row r="11" spans="1:28" x14ac:dyDescent="0.25">
      <c r="A11" s="331" t="str">
        <f>'1. паспорт местоположение'!A12:C12</f>
        <v>O 24-14</v>
      </c>
      <c r="B11" s="331"/>
      <c r="C11" s="331"/>
      <c r="D11" s="331"/>
      <c r="E11" s="331"/>
      <c r="F11" s="331"/>
      <c r="G11" s="331"/>
      <c r="H11" s="331"/>
      <c r="I11" s="331"/>
      <c r="J11" s="331"/>
      <c r="K11" s="331"/>
      <c r="L11" s="331"/>
      <c r="M11" s="331"/>
      <c r="N11" s="331"/>
      <c r="O11" s="331"/>
      <c r="P11" s="331"/>
      <c r="Q11" s="331"/>
      <c r="R11" s="331"/>
      <c r="S11" s="331"/>
      <c r="T11" s="331"/>
      <c r="U11" s="331"/>
      <c r="V11" s="331"/>
      <c r="W11" s="331"/>
      <c r="X11" s="331"/>
      <c r="Y11" s="331"/>
      <c r="Z11" s="331"/>
      <c r="AA11" s="7"/>
      <c r="AB11" s="7"/>
    </row>
    <row r="12" spans="1:28" ht="15.75" x14ac:dyDescent="0.25">
      <c r="A12" s="321" t="s">
        <v>4</v>
      </c>
      <c r="B12" s="321"/>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5"/>
      <c r="AB12" s="5"/>
    </row>
    <row r="13" spans="1:28" ht="18.75" x14ac:dyDescent="0.25">
      <c r="A13" s="335"/>
      <c r="B13" s="335"/>
      <c r="C13" s="335"/>
      <c r="D13" s="335"/>
      <c r="E13" s="335"/>
      <c r="F13" s="335"/>
      <c r="G13" s="335"/>
      <c r="H13" s="335"/>
      <c r="I13" s="335"/>
      <c r="J13" s="335"/>
      <c r="K13" s="335"/>
      <c r="L13" s="335"/>
      <c r="M13" s="335"/>
      <c r="N13" s="335"/>
      <c r="O13" s="335"/>
      <c r="P13" s="335"/>
      <c r="Q13" s="335"/>
      <c r="R13" s="335"/>
      <c r="S13" s="335"/>
      <c r="T13" s="335"/>
      <c r="U13" s="335"/>
      <c r="V13" s="335"/>
      <c r="W13" s="335"/>
      <c r="X13" s="335"/>
      <c r="Y13" s="335"/>
      <c r="Z13" s="335"/>
      <c r="AA13" s="9"/>
      <c r="AB13" s="9"/>
    </row>
    <row r="14" spans="1:28" x14ac:dyDescent="0.25">
      <c r="A14" s="331" t="str">
        <f>'1. паспорт местоположение'!A15</f>
        <v xml:space="preserve">Реконструкция КЛ 10 кВ от ТП-994 до ТП-996 1 сек.с заменой  кабеля на кабель большего сечения, протяженностью 0,180 км </v>
      </c>
      <c r="B14" s="331"/>
      <c r="C14" s="331"/>
      <c r="D14" s="331"/>
      <c r="E14" s="331"/>
      <c r="F14" s="331"/>
      <c r="G14" s="331"/>
      <c r="H14" s="331"/>
      <c r="I14" s="331"/>
      <c r="J14" s="331"/>
      <c r="K14" s="331"/>
      <c r="L14" s="331"/>
      <c r="M14" s="331"/>
      <c r="N14" s="331"/>
      <c r="O14" s="331"/>
      <c r="P14" s="331"/>
      <c r="Q14" s="331"/>
      <c r="R14" s="331"/>
      <c r="S14" s="331"/>
      <c r="T14" s="331"/>
      <c r="U14" s="331"/>
      <c r="V14" s="331"/>
      <c r="W14" s="331"/>
      <c r="X14" s="331"/>
      <c r="Y14" s="331"/>
      <c r="Z14" s="331"/>
      <c r="AA14" s="7"/>
      <c r="AB14" s="7"/>
    </row>
    <row r="15" spans="1:28" ht="15.75" x14ac:dyDescent="0.25">
      <c r="A15" s="321" t="s">
        <v>3</v>
      </c>
      <c r="B15" s="321"/>
      <c r="C15" s="321"/>
      <c r="D15" s="321"/>
      <c r="E15" s="321"/>
      <c r="F15" s="321"/>
      <c r="G15" s="321"/>
      <c r="H15" s="321"/>
      <c r="I15" s="321"/>
      <c r="J15" s="321"/>
      <c r="K15" s="321"/>
      <c r="L15" s="321"/>
      <c r="M15" s="321"/>
      <c r="N15" s="321"/>
      <c r="O15" s="321"/>
      <c r="P15" s="321"/>
      <c r="Q15" s="321"/>
      <c r="R15" s="321"/>
      <c r="S15" s="321"/>
      <c r="T15" s="321"/>
      <c r="U15" s="321"/>
      <c r="V15" s="321"/>
      <c r="W15" s="321"/>
      <c r="X15" s="321"/>
      <c r="Y15" s="321"/>
      <c r="Z15" s="321"/>
      <c r="AA15" s="5"/>
      <c r="AB15" s="5"/>
    </row>
    <row r="16" spans="1:28" x14ac:dyDescent="0.25">
      <c r="A16" s="355"/>
      <c r="B16" s="355"/>
      <c r="C16" s="355"/>
      <c r="D16" s="355"/>
      <c r="E16" s="355"/>
      <c r="F16" s="355"/>
      <c r="G16" s="355"/>
      <c r="H16" s="355"/>
      <c r="I16" s="355"/>
      <c r="J16" s="355"/>
      <c r="K16" s="355"/>
      <c r="L16" s="355"/>
      <c r="M16" s="355"/>
      <c r="N16" s="355"/>
      <c r="O16" s="355"/>
      <c r="P16" s="355"/>
      <c r="Q16" s="355"/>
      <c r="R16" s="355"/>
      <c r="S16" s="355"/>
      <c r="T16" s="355"/>
      <c r="U16" s="355"/>
      <c r="V16" s="355"/>
      <c r="W16" s="355"/>
      <c r="X16" s="355"/>
      <c r="Y16" s="355"/>
      <c r="Z16" s="355"/>
      <c r="AA16" s="15"/>
      <c r="AB16" s="15"/>
    </row>
    <row r="17" spans="1:28" x14ac:dyDescent="0.25">
      <c r="A17" s="355"/>
      <c r="B17" s="355"/>
      <c r="C17" s="355"/>
      <c r="D17" s="355"/>
      <c r="E17" s="355"/>
      <c r="F17" s="355"/>
      <c r="G17" s="355"/>
      <c r="H17" s="355"/>
      <c r="I17" s="355"/>
      <c r="J17" s="355"/>
      <c r="K17" s="355"/>
      <c r="L17" s="355"/>
      <c r="M17" s="355"/>
      <c r="N17" s="355"/>
      <c r="O17" s="355"/>
      <c r="P17" s="355"/>
      <c r="Q17" s="355"/>
      <c r="R17" s="355"/>
      <c r="S17" s="355"/>
      <c r="T17" s="355"/>
      <c r="U17" s="355"/>
      <c r="V17" s="355"/>
      <c r="W17" s="355"/>
      <c r="X17" s="355"/>
      <c r="Y17" s="355"/>
      <c r="Z17" s="355"/>
      <c r="AA17" s="15"/>
      <c r="AB17" s="15"/>
    </row>
    <row r="18" spans="1:28" x14ac:dyDescent="0.25">
      <c r="A18" s="355"/>
      <c r="B18" s="355"/>
      <c r="C18" s="355"/>
      <c r="D18" s="355"/>
      <c r="E18" s="355"/>
      <c r="F18" s="355"/>
      <c r="G18" s="355"/>
      <c r="H18" s="355"/>
      <c r="I18" s="355"/>
      <c r="J18" s="355"/>
      <c r="K18" s="355"/>
      <c r="L18" s="355"/>
      <c r="M18" s="355"/>
      <c r="N18" s="355"/>
      <c r="O18" s="355"/>
      <c r="P18" s="355"/>
      <c r="Q18" s="355"/>
      <c r="R18" s="355"/>
      <c r="S18" s="355"/>
      <c r="T18" s="355"/>
      <c r="U18" s="355"/>
      <c r="V18" s="355"/>
      <c r="W18" s="355"/>
      <c r="X18" s="355"/>
      <c r="Y18" s="355"/>
      <c r="Z18" s="355"/>
      <c r="AA18" s="15"/>
      <c r="AB18" s="15"/>
    </row>
    <row r="19" spans="1:28" x14ac:dyDescent="0.25">
      <c r="A19" s="355"/>
      <c r="B19" s="355"/>
      <c r="C19" s="355"/>
      <c r="D19" s="355"/>
      <c r="E19" s="355"/>
      <c r="F19" s="355"/>
      <c r="G19" s="355"/>
      <c r="H19" s="355"/>
      <c r="I19" s="355"/>
      <c r="J19" s="355"/>
      <c r="K19" s="355"/>
      <c r="L19" s="355"/>
      <c r="M19" s="355"/>
      <c r="N19" s="355"/>
      <c r="O19" s="355"/>
      <c r="P19" s="355"/>
      <c r="Q19" s="355"/>
      <c r="R19" s="355"/>
      <c r="S19" s="355"/>
      <c r="T19" s="355"/>
      <c r="U19" s="355"/>
      <c r="V19" s="355"/>
      <c r="W19" s="355"/>
      <c r="X19" s="355"/>
      <c r="Y19" s="355"/>
      <c r="Z19" s="355"/>
      <c r="AA19" s="15"/>
      <c r="AB19" s="15"/>
    </row>
    <row r="20" spans="1:28" x14ac:dyDescent="0.25">
      <c r="A20" s="355"/>
      <c r="B20" s="355"/>
      <c r="C20" s="355"/>
      <c r="D20" s="355"/>
      <c r="E20" s="355"/>
      <c r="F20" s="355"/>
      <c r="G20" s="355"/>
      <c r="H20" s="355"/>
      <c r="I20" s="355"/>
      <c r="J20" s="355"/>
      <c r="K20" s="355"/>
      <c r="L20" s="355"/>
      <c r="M20" s="355"/>
      <c r="N20" s="355"/>
      <c r="O20" s="355"/>
      <c r="P20" s="355"/>
      <c r="Q20" s="355"/>
      <c r="R20" s="355"/>
      <c r="S20" s="355"/>
      <c r="T20" s="355"/>
      <c r="U20" s="355"/>
      <c r="V20" s="355"/>
      <c r="W20" s="355"/>
      <c r="X20" s="355"/>
      <c r="Y20" s="355"/>
      <c r="Z20" s="355"/>
      <c r="AA20" s="15"/>
      <c r="AB20" s="15"/>
    </row>
    <row r="21" spans="1:28" x14ac:dyDescent="0.25">
      <c r="A21" s="355"/>
      <c r="B21" s="355"/>
      <c r="C21" s="355"/>
      <c r="D21" s="355"/>
      <c r="E21" s="355"/>
      <c r="F21" s="355"/>
      <c r="G21" s="355"/>
      <c r="H21" s="355"/>
      <c r="I21" s="355"/>
      <c r="J21" s="355"/>
      <c r="K21" s="355"/>
      <c r="L21" s="355"/>
      <c r="M21" s="355"/>
      <c r="N21" s="355"/>
      <c r="O21" s="355"/>
      <c r="P21" s="355"/>
      <c r="Q21" s="355"/>
      <c r="R21" s="355"/>
      <c r="S21" s="355"/>
      <c r="T21" s="355"/>
      <c r="U21" s="355"/>
      <c r="V21" s="355"/>
      <c r="W21" s="355"/>
      <c r="X21" s="355"/>
      <c r="Y21" s="355"/>
      <c r="Z21" s="355"/>
      <c r="AA21" s="15"/>
      <c r="AB21" s="15"/>
    </row>
    <row r="22" spans="1:28" x14ac:dyDescent="0.25">
      <c r="A22" s="356" t="s">
        <v>443</v>
      </c>
      <c r="B22" s="356"/>
      <c r="C22" s="356"/>
      <c r="D22" s="356"/>
      <c r="E22" s="356"/>
      <c r="F22" s="356"/>
      <c r="G22" s="356"/>
      <c r="H22" s="356"/>
      <c r="I22" s="356"/>
      <c r="J22" s="356"/>
      <c r="K22" s="356"/>
      <c r="L22" s="356"/>
      <c r="M22" s="356"/>
      <c r="N22" s="356"/>
      <c r="O22" s="356"/>
      <c r="P22" s="356"/>
      <c r="Q22" s="356"/>
      <c r="R22" s="356"/>
      <c r="S22" s="356"/>
      <c r="T22" s="356"/>
      <c r="U22" s="356"/>
      <c r="V22" s="356"/>
      <c r="W22" s="356"/>
      <c r="X22" s="356"/>
      <c r="Y22" s="356"/>
      <c r="Z22" s="356"/>
      <c r="AA22" s="118"/>
      <c r="AB22" s="118"/>
    </row>
    <row r="23" spans="1:28" ht="32.25" customHeight="1" x14ac:dyDescent="0.25">
      <c r="A23" s="358" t="s">
        <v>297</v>
      </c>
      <c r="B23" s="359"/>
      <c r="C23" s="359"/>
      <c r="D23" s="359"/>
      <c r="E23" s="359"/>
      <c r="F23" s="359"/>
      <c r="G23" s="359"/>
      <c r="H23" s="359"/>
      <c r="I23" s="359"/>
      <c r="J23" s="359"/>
      <c r="K23" s="359"/>
      <c r="L23" s="360"/>
      <c r="M23" s="357" t="s">
        <v>298</v>
      </c>
      <c r="N23" s="357"/>
      <c r="O23" s="357"/>
      <c r="P23" s="357"/>
      <c r="Q23" s="357"/>
      <c r="R23" s="357"/>
      <c r="S23" s="357"/>
      <c r="T23" s="357"/>
      <c r="U23" s="357"/>
      <c r="V23" s="357"/>
      <c r="W23" s="357"/>
      <c r="X23" s="357"/>
      <c r="Y23" s="357"/>
      <c r="Z23" s="357"/>
    </row>
    <row r="24" spans="1:28" ht="151.5" customHeight="1" x14ac:dyDescent="0.25">
      <c r="A24" s="75" t="s">
        <v>228</v>
      </c>
      <c r="B24" s="76" t="s">
        <v>235</v>
      </c>
      <c r="C24" s="75" t="s">
        <v>291</v>
      </c>
      <c r="D24" s="75" t="s">
        <v>229</v>
      </c>
      <c r="E24" s="75" t="s">
        <v>292</v>
      </c>
      <c r="F24" s="75" t="s">
        <v>294</v>
      </c>
      <c r="G24" s="75" t="s">
        <v>293</v>
      </c>
      <c r="H24" s="75" t="s">
        <v>230</v>
      </c>
      <c r="I24" s="75" t="s">
        <v>295</v>
      </c>
      <c r="J24" s="75" t="s">
        <v>236</v>
      </c>
      <c r="K24" s="76" t="s">
        <v>234</v>
      </c>
      <c r="L24" s="76" t="s">
        <v>231</v>
      </c>
      <c r="M24" s="77" t="s">
        <v>243</v>
      </c>
      <c r="N24" s="76" t="s">
        <v>454</v>
      </c>
      <c r="O24" s="75" t="s">
        <v>241</v>
      </c>
      <c r="P24" s="75" t="s">
        <v>242</v>
      </c>
      <c r="Q24" s="75" t="s">
        <v>240</v>
      </c>
      <c r="R24" s="75" t="s">
        <v>230</v>
      </c>
      <c r="S24" s="75" t="s">
        <v>239</v>
      </c>
      <c r="T24" s="75" t="s">
        <v>238</v>
      </c>
      <c r="U24" s="75" t="s">
        <v>290</v>
      </c>
      <c r="V24" s="75" t="s">
        <v>240</v>
      </c>
      <c r="W24" s="81" t="s">
        <v>233</v>
      </c>
      <c r="X24" s="81" t="s">
        <v>245</v>
      </c>
      <c r="Y24" s="81" t="s">
        <v>246</v>
      </c>
      <c r="Z24" s="83" t="s">
        <v>244</v>
      </c>
    </row>
    <row r="25" spans="1:28" ht="16.5" customHeight="1" x14ac:dyDescent="0.25">
      <c r="A25" s="75">
        <v>1</v>
      </c>
      <c r="B25" s="76">
        <v>2</v>
      </c>
      <c r="C25" s="75">
        <v>3</v>
      </c>
      <c r="D25" s="76">
        <v>4</v>
      </c>
      <c r="E25" s="75">
        <v>5</v>
      </c>
      <c r="F25" s="76">
        <v>6</v>
      </c>
      <c r="G25" s="75">
        <v>7</v>
      </c>
      <c r="H25" s="76">
        <v>8</v>
      </c>
      <c r="I25" s="75">
        <v>9</v>
      </c>
      <c r="J25" s="76">
        <v>10</v>
      </c>
      <c r="K25" s="75">
        <v>11</v>
      </c>
      <c r="L25" s="76">
        <v>12</v>
      </c>
      <c r="M25" s="75">
        <v>13</v>
      </c>
      <c r="N25" s="76">
        <v>14</v>
      </c>
      <c r="O25" s="75">
        <v>15</v>
      </c>
      <c r="P25" s="76">
        <v>16</v>
      </c>
      <c r="Q25" s="75">
        <v>17</v>
      </c>
      <c r="R25" s="76">
        <v>18</v>
      </c>
      <c r="S25" s="75">
        <v>19</v>
      </c>
      <c r="T25" s="76">
        <v>20</v>
      </c>
      <c r="U25" s="75">
        <v>21</v>
      </c>
      <c r="V25" s="76">
        <v>22</v>
      </c>
      <c r="W25" s="75">
        <v>23</v>
      </c>
      <c r="X25" s="76">
        <v>24</v>
      </c>
      <c r="Y25" s="75">
        <v>25</v>
      </c>
      <c r="Z25" s="76">
        <v>26</v>
      </c>
    </row>
    <row r="26" spans="1:28" ht="90" x14ac:dyDescent="0.25">
      <c r="A26" s="161" t="s">
        <v>580</v>
      </c>
      <c r="B26" s="161"/>
      <c r="C26" s="162">
        <v>0</v>
      </c>
      <c r="D26" s="162">
        <v>0</v>
      </c>
      <c r="E26" s="162">
        <v>0</v>
      </c>
      <c r="F26" s="162">
        <v>0</v>
      </c>
      <c r="G26" s="162">
        <v>0</v>
      </c>
      <c r="H26" s="162">
        <v>99264</v>
      </c>
      <c r="I26" s="162">
        <v>0</v>
      </c>
      <c r="J26" s="162">
        <v>0</v>
      </c>
      <c r="K26" s="162"/>
      <c r="L26" s="163"/>
      <c r="M26" s="164">
        <v>2024</v>
      </c>
      <c r="N26" s="162"/>
      <c r="O26" s="163">
        <v>325</v>
      </c>
      <c r="P26" s="163">
        <v>1.1599999999999999</v>
      </c>
      <c r="Q26" s="163">
        <v>0</v>
      </c>
      <c r="R26" s="163">
        <v>99264</v>
      </c>
      <c r="S26" s="163">
        <v>3.7980000000000002E-3</v>
      </c>
      <c r="T26" s="163">
        <v>2.8210000000000002E-3</v>
      </c>
      <c r="U26" s="163">
        <v>0</v>
      </c>
      <c r="V26" s="204">
        <v>1.17E-5</v>
      </c>
      <c r="W26" s="204">
        <v>-8.0037350246652705E-5</v>
      </c>
      <c r="X26" s="204">
        <v>-5.0293704486727695E-4</v>
      </c>
      <c r="Y26" s="205" t="s">
        <v>578</v>
      </c>
      <c r="Z26" s="165" t="s">
        <v>579</v>
      </c>
    </row>
    <row r="27" spans="1:28" x14ac:dyDescent="0.25">
      <c r="A27" s="162">
        <v>2017</v>
      </c>
      <c r="B27" s="161" t="s">
        <v>607</v>
      </c>
      <c r="C27" s="162">
        <v>0</v>
      </c>
      <c r="D27" s="162">
        <v>0</v>
      </c>
      <c r="E27" s="162">
        <v>0</v>
      </c>
      <c r="F27" s="162">
        <v>0</v>
      </c>
      <c r="G27" s="162">
        <v>0</v>
      </c>
      <c r="H27" s="162">
        <v>99264</v>
      </c>
      <c r="I27" s="162">
        <v>0</v>
      </c>
      <c r="J27" s="162">
        <v>0</v>
      </c>
      <c r="K27" s="163"/>
      <c r="L27" s="162"/>
      <c r="M27" s="163"/>
      <c r="N27" s="162"/>
      <c r="O27" s="162"/>
      <c r="P27" s="162"/>
      <c r="Q27" s="162"/>
      <c r="R27" s="162"/>
      <c r="S27" s="162"/>
      <c r="T27" s="162"/>
      <c r="U27" s="162"/>
      <c r="V27" s="162"/>
      <c r="W27" s="162"/>
      <c r="X27" s="162"/>
      <c r="Y27" s="162"/>
      <c r="Z27" s="166"/>
    </row>
    <row r="28" spans="1:28" ht="30" x14ac:dyDescent="0.25">
      <c r="A28" s="161" t="s">
        <v>577</v>
      </c>
      <c r="B28" s="161"/>
      <c r="C28" s="167">
        <v>1.1667000000000001</v>
      </c>
      <c r="D28" s="168">
        <v>283</v>
      </c>
      <c r="E28" s="169">
        <v>0.11656810000000001</v>
      </c>
      <c r="F28" s="162">
        <v>330.17610000000002</v>
      </c>
      <c r="G28" s="162">
        <v>0.13600000227000003</v>
      </c>
      <c r="H28" s="162">
        <v>85140</v>
      </c>
      <c r="I28" s="170">
        <v>3.8780373502466528E-3</v>
      </c>
      <c r="J28" s="162">
        <v>3.3239370448672773E-3</v>
      </c>
      <c r="K28" s="162"/>
      <c r="L28" s="162"/>
      <c r="M28" s="162"/>
      <c r="N28" s="162"/>
      <c r="O28" s="162"/>
      <c r="P28" s="162"/>
      <c r="Q28" s="162"/>
      <c r="R28" s="162"/>
      <c r="S28" s="162"/>
      <c r="T28" s="162"/>
      <c r="U28" s="162"/>
      <c r="V28" s="162"/>
      <c r="W28" s="162"/>
      <c r="X28" s="162"/>
      <c r="Y28" s="162"/>
      <c r="Z28" s="171"/>
    </row>
    <row r="29" spans="1:28" x14ac:dyDescent="0.25">
      <c r="A29" s="162">
        <v>2016</v>
      </c>
      <c r="B29" s="161" t="s">
        <v>607</v>
      </c>
      <c r="C29" s="167">
        <v>1.1667000000000001</v>
      </c>
      <c r="D29" s="168">
        <v>283</v>
      </c>
      <c r="E29" s="169">
        <v>0.11656810000000001</v>
      </c>
      <c r="F29" s="162">
        <v>330.17610000000002</v>
      </c>
      <c r="G29" s="162">
        <v>0.13600000227000003</v>
      </c>
      <c r="H29" s="162">
        <v>85140</v>
      </c>
      <c r="I29" s="162"/>
      <c r="J29" s="162"/>
      <c r="K29" s="162" t="s">
        <v>563</v>
      </c>
      <c r="L29" s="162" t="s">
        <v>564</v>
      </c>
      <c r="M29" s="162"/>
      <c r="N29" s="162"/>
      <c r="O29" s="162"/>
      <c r="P29" s="162"/>
      <c r="Q29" s="162"/>
      <c r="R29" s="162"/>
      <c r="S29" s="162"/>
      <c r="T29" s="162"/>
      <c r="U29" s="162"/>
      <c r="V29" s="162"/>
      <c r="W29" s="162"/>
      <c r="X29" s="162"/>
      <c r="Y29" s="162"/>
      <c r="Z29" s="166"/>
    </row>
    <row r="33" spans="1:1" x14ac:dyDescent="0.25">
      <c r="A33" s="82"/>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3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22"/>
  <sheetViews>
    <sheetView view="pageBreakPreview" zoomScale="60" workbookViewId="0">
      <selection activeCell="C22" sqref="C2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28" t="s">
        <v>65</v>
      </c>
    </row>
    <row r="2" spans="1:28" s="8" customFormat="1" ht="18.75" customHeight="1" x14ac:dyDescent="0.3">
      <c r="A2" s="14"/>
      <c r="B2" s="14"/>
      <c r="O2" s="12" t="s">
        <v>7</v>
      </c>
    </row>
    <row r="3" spans="1:28" s="8" customFormat="1" ht="18.75" x14ac:dyDescent="0.3">
      <c r="A3" s="13"/>
      <c r="B3" s="13"/>
      <c r="O3" s="12" t="s">
        <v>64</v>
      </c>
    </row>
    <row r="4" spans="1:28" s="8" customFormat="1" ht="18.75" x14ac:dyDescent="0.3">
      <c r="A4" s="13"/>
      <c r="B4" s="13"/>
      <c r="L4" s="12"/>
    </row>
    <row r="5" spans="1:28" s="8" customFormat="1" ht="15.75" x14ac:dyDescent="0.2">
      <c r="A5" s="320" t="str">
        <f>'1. паспорт местоположение'!A5:C5</f>
        <v>Год раскрытия информации: 2024 год</v>
      </c>
      <c r="B5" s="320"/>
      <c r="C5" s="320"/>
      <c r="D5" s="320"/>
      <c r="E5" s="320"/>
      <c r="F5" s="320"/>
      <c r="G5" s="320"/>
      <c r="H5" s="320"/>
      <c r="I5" s="320"/>
      <c r="J5" s="320"/>
      <c r="K5" s="320"/>
      <c r="L5" s="320"/>
      <c r="M5" s="320"/>
      <c r="N5" s="320"/>
      <c r="O5" s="320"/>
      <c r="P5" s="117"/>
      <c r="Q5" s="117"/>
      <c r="R5" s="117"/>
      <c r="S5" s="117"/>
      <c r="T5" s="117"/>
      <c r="U5" s="117"/>
      <c r="V5" s="117"/>
      <c r="W5" s="117"/>
      <c r="X5" s="117"/>
      <c r="Y5" s="117"/>
      <c r="Z5" s="117"/>
      <c r="AA5" s="117"/>
      <c r="AB5" s="117"/>
    </row>
    <row r="6" spans="1:28" s="8" customFormat="1" ht="18.75" x14ac:dyDescent="0.3">
      <c r="A6" s="13"/>
      <c r="B6" s="13"/>
      <c r="L6" s="12"/>
    </row>
    <row r="7" spans="1:28" s="8" customFormat="1" ht="18.75" x14ac:dyDescent="0.2">
      <c r="A7" s="324" t="s">
        <v>6</v>
      </c>
      <c r="B7" s="324"/>
      <c r="C7" s="324"/>
      <c r="D7" s="324"/>
      <c r="E7" s="324"/>
      <c r="F7" s="324"/>
      <c r="G7" s="324"/>
      <c r="H7" s="324"/>
      <c r="I7" s="324"/>
      <c r="J7" s="324"/>
      <c r="K7" s="324"/>
      <c r="L7" s="324"/>
      <c r="M7" s="324"/>
      <c r="N7" s="324"/>
      <c r="O7" s="324"/>
      <c r="P7" s="10"/>
      <c r="Q7" s="10"/>
      <c r="R7" s="10"/>
      <c r="S7" s="10"/>
      <c r="T7" s="10"/>
      <c r="U7" s="10"/>
      <c r="V7" s="10"/>
      <c r="W7" s="10"/>
      <c r="X7" s="10"/>
      <c r="Y7" s="10"/>
      <c r="Z7" s="10"/>
    </row>
    <row r="8" spans="1:28" s="8" customFormat="1" ht="18.75" x14ac:dyDescent="0.2">
      <c r="A8" s="324"/>
      <c r="B8" s="324"/>
      <c r="C8" s="324"/>
      <c r="D8" s="324"/>
      <c r="E8" s="324"/>
      <c r="F8" s="324"/>
      <c r="G8" s="324"/>
      <c r="H8" s="324"/>
      <c r="I8" s="324"/>
      <c r="J8" s="324"/>
      <c r="K8" s="324"/>
      <c r="L8" s="324"/>
      <c r="M8" s="324"/>
      <c r="N8" s="324"/>
      <c r="O8" s="324"/>
      <c r="P8" s="10"/>
      <c r="Q8" s="10"/>
      <c r="R8" s="10"/>
      <c r="S8" s="10"/>
      <c r="T8" s="10"/>
      <c r="U8" s="10"/>
      <c r="V8" s="10"/>
      <c r="W8" s="10"/>
      <c r="X8" s="10"/>
      <c r="Y8" s="10"/>
      <c r="Z8" s="10"/>
    </row>
    <row r="9" spans="1:28" s="8" customFormat="1" ht="18.75" x14ac:dyDescent="0.2">
      <c r="A9" s="331" t="str">
        <f>'1. паспорт местоположение'!A9:C9</f>
        <v xml:space="preserve">Акционерное общество "Западная энергетическая компания" </v>
      </c>
      <c r="B9" s="331"/>
      <c r="C9" s="331"/>
      <c r="D9" s="331"/>
      <c r="E9" s="331"/>
      <c r="F9" s="331"/>
      <c r="G9" s="331"/>
      <c r="H9" s="331"/>
      <c r="I9" s="331"/>
      <c r="J9" s="331"/>
      <c r="K9" s="331"/>
      <c r="L9" s="331"/>
      <c r="M9" s="331"/>
      <c r="N9" s="331"/>
      <c r="O9" s="331"/>
      <c r="P9" s="10"/>
      <c r="Q9" s="10"/>
      <c r="R9" s="10"/>
      <c r="S9" s="10"/>
      <c r="T9" s="10"/>
      <c r="U9" s="10"/>
      <c r="V9" s="10"/>
      <c r="W9" s="10"/>
      <c r="X9" s="10"/>
      <c r="Y9" s="10"/>
      <c r="Z9" s="10"/>
    </row>
    <row r="10" spans="1:28" s="8" customFormat="1" ht="18.75" x14ac:dyDescent="0.2">
      <c r="A10" s="321" t="s">
        <v>5</v>
      </c>
      <c r="B10" s="321"/>
      <c r="C10" s="321"/>
      <c r="D10" s="321"/>
      <c r="E10" s="321"/>
      <c r="F10" s="321"/>
      <c r="G10" s="321"/>
      <c r="H10" s="321"/>
      <c r="I10" s="321"/>
      <c r="J10" s="321"/>
      <c r="K10" s="321"/>
      <c r="L10" s="321"/>
      <c r="M10" s="321"/>
      <c r="N10" s="321"/>
      <c r="O10" s="321"/>
      <c r="P10" s="10"/>
      <c r="Q10" s="10"/>
      <c r="R10" s="10"/>
      <c r="S10" s="10"/>
      <c r="T10" s="10"/>
      <c r="U10" s="10"/>
      <c r="V10" s="10"/>
      <c r="W10" s="10"/>
      <c r="X10" s="10"/>
      <c r="Y10" s="10"/>
      <c r="Z10" s="10"/>
    </row>
    <row r="11" spans="1:28" s="8" customFormat="1" ht="18.75" x14ac:dyDescent="0.2">
      <c r="A11" s="324"/>
      <c r="B11" s="324"/>
      <c r="C11" s="324"/>
      <c r="D11" s="324"/>
      <c r="E11" s="324"/>
      <c r="F11" s="324"/>
      <c r="G11" s="324"/>
      <c r="H11" s="324"/>
      <c r="I11" s="324"/>
      <c r="J11" s="324"/>
      <c r="K11" s="324"/>
      <c r="L11" s="324"/>
      <c r="M11" s="324"/>
      <c r="N11" s="324"/>
      <c r="O11" s="324"/>
      <c r="P11" s="10"/>
      <c r="Q11" s="10"/>
      <c r="R11" s="10"/>
      <c r="S11" s="10"/>
      <c r="T11" s="10"/>
      <c r="U11" s="10"/>
      <c r="V11" s="10"/>
      <c r="W11" s="10"/>
      <c r="X11" s="10"/>
      <c r="Y11" s="10"/>
      <c r="Z11" s="10"/>
    </row>
    <row r="12" spans="1:28" s="8" customFormat="1" ht="18.75" x14ac:dyDescent="0.2">
      <c r="A12" s="331" t="str">
        <f>'1. паспорт местоположение'!A12:C12</f>
        <v>O 24-14</v>
      </c>
      <c r="B12" s="331"/>
      <c r="C12" s="331"/>
      <c r="D12" s="331"/>
      <c r="E12" s="331"/>
      <c r="F12" s="331"/>
      <c r="G12" s="331"/>
      <c r="H12" s="331"/>
      <c r="I12" s="331"/>
      <c r="J12" s="331"/>
      <c r="K12" s="331"/>
      <c r="L12" s="331"/>
      <c r="M12" s="331"/>
      <c r="N12" s="331"/>
      <c r="O12" s="331"/>
      <c r="P12" s="10"/>
      <c r="Q12" s="10"/>
      <c r="R12" s="10"/>
      <c r="S12" s="10"/>
      <c r="T12" s="10"/>
      <c r="U12" s="10"/>
      <c r="V12" s="10"/>
      <c r="W12" s="10"/>
      <c r="X12" s="10"/>
      <c r="Y12" s="10"/>
      <c r="Z12" s="10"/>
    </row>
    <row r="13" spans="1:28" s="8" customFormat="1" ht="18.75" x14ac:dyDescent="0.2">
      <c r="A13" s="321" t="s">
        <v>4</v>
      </c>
      <c r="B13" s="321"/>
      <c r="C13" s="321"/>
      <c r="D13" s="321"/>
      <c r="E13" s="321"/>
      <c r="F13" s="321"/>
      <c r="G13" s="321"/>
      <c r="H13" s="321"/>
      <c r="I13" s="321"/>
      <c r="J13" s="321"/>
      <c r="K13" s="321"/>
      <c r="L13" s="321"/>
      <c r="M13" s="321"/>
      <c r="N13" s="321"/>
      <c r="O13" s="321"/>
      <c r="P13" s="10"/>
      <c r="Q13" s="10"/>
      <c r="R13" s="10"/>
      <c r="S13" s="10"/>
      <c r="T13" s="10"/>
      <c r="U13" s="10"/>
      <c r="V13" s="10"/>
      <c r="W13" s="10"/>
      <c r="X13" s="10"/>
      <c r="Y13" s="10"/>
      <c r="Z13" s="10"/>
    </row>
    <row r="14" spans="1:28" s="8" customFormat="1" ht="15.75" customHeight="1" x14ac:dyDescent="0.2">
      <c r="A14" s="335"/>
      <c r="B14" s="335"/>
      <c r="C14" s="335"/>
      <c r="D14" s="335"/>
      <c r="E14" s="335"/>
      <c r="F14" s="335"/>
      <c r="G14" s="335"/>
      <c r="H14" s="335"/>
      <c r="I14" s="335"/>
      <c r="J14" s="335"/>
      <c r="K14" s="335"/>
      <c r="L14" s="335"/>
      <c r="M14" s="335"/>
      <c r="N14" s="335"/>
      <c r="O14" s="335"/>
      <c r="P14" s="4"/>
      <c r="Q14" s="4"/>
      <c r="R14" s="4"/>
      <c r="S14" s="4"/>
      <c r="T14" s="4"/>
      <c r="U14" s="4"/>
      <c r="V14" s="4"/>
      <c r="W14" s="4"/>
      <c r="X14" s="4"/>
      <c r="Y14" s="4"/>
      <c r="Z14" s="4"/>
    </row>
    <row r="15" spans="1:28" s="3" customFormat="1" ht="12" x14ac:dyDescent="0.2">
      <c r="A15" s="331" t="str">
        <f>'1. паспорт местоположение'!A15</f>
        <v xml:space="preserve">Реконструкция КЛ 10 кВ от ТП-994 до ТП-996 1 сек.с заменой  кабеля на кабель большего сечения, протяженностью 0,180 км </v>
      </c>
      <c r="B15" s="331"/>
      <c r="C15" s="331"/>
      <c r="D15" s="331"/>
      <c r="E15" s="331"/>
      <c r="F15" s="331"/>
      <c r="G15" s="331"/>
      <c r="H15" s="331"/>
      <c r="I15" s="331"/>
      <c r="J15" s="331"/>
      <c r="K15" s="331"/>
      <c r="L15" s="331"/>
      <c r="M15" s="331"/>
      <c r="N15" s="331"/>
      <c r="O15" s="331"/>
      <c r="P15" s="7"/>
      <c r="Q15" s="7"/>
      <c r="R15" s="7"/>
      <c r="S15" s="7"/>
      <c r="T15" s="7"/>
      <c r="U15" s="7"/>
      <c r="V15" s="7"/>
      <c r="W15" s="7"/>
      <c r="X15" s="7"/>
      <c r="Y15" s="7"/>
      <c r="Z15" s="7"/>
    </row>
    <row r="16" spans="1:28" s="3" customFormat="1" ht="15" customHeight="1" x14ac:dyDescent="0.2">
      <c r="A16" s="321" t="s">
        <v>3</v>
      </c>
      <c r="B16" s="321"/>
      <c r="C16" s="321"/>
      <c r="D16" s="321"/>
      <c r="E16" s="321"/>
      <c r="F16" s="321"/>
      <c r="G16" s="321"/>
      <c r="H16" s="321"/>
      <c r="I16" s="321"/>
      <c r="J16" s="321"/>
      <c r="K16" s="321"/>
      <c r="L16" s="321"/>
      <c r="M16" s="321"/>
      <c r="N16" s="321"/>
      <c r="O16" s="321"/>
      <c r="P16" s="5"/>
      <c r="Q16" s="5"/>
      <c r="R16" s="5"/>
      <c r="S16" s="5"/>
      <c r="T16" s="5"/>
      <c r="U16" s="5"/>
      <c r="V16" s="5"/>
      <c r="W16" s="5"/>
      <c r="X16" s="5"/>
      <c r="Y16" s="5"/>
      <c r="Z16" s="5"/>
    </row>
    <row r="17" spans="1:26" s="3" customFormat="1" ht="15" customHeight="1" x14ac:dyDescent="0.2">
      <c r="A17" s="335"/>
      <c r="B17" s="335"/>
      <c r="C17" s="335"/>
      <c r="D17" s="335"/>
      <c r="E17" s="335"/>
      <c r="F17" s="335"/>
      <c r="G17" s="335"/>
      <c r="H17" s="335"/>
      <c r="I17" s="335"/>
      <c r="J17" s="335"/>
      <c r="K17" s="335"/>
      <c r="L17" s="335"/>
      <c r="M17" s="335"/>
      <c r="N17" s="335"/>
      <c r="O17" s="335"/>
      <c r="P17" s="4"/>
      <c r="Q17" s="4"/>
      <c r="R17" s="4"/>
      <c r="S17" s="4"/>
      <c r="T17" s="4"/>
      <c r="U17" s="4"/>
      <c r="V17" s="4"/>
      <c r="W17" s="4"/>
    </row>
    <row r="18" spans="1:26" s="3" customFormat="1" ht="91.5" customHeight="1" x14ac:dyDescent="0.2">
      <c r="A18" s="361" t="s">
        <v>420</v>
      </c>
      <c r="B18" s="361"/>
      <c r="C18" s="361"/>
      <c r="D18" s="361"/>
      <c r="E18" s="361"/>
      <c r="F18" s="361"/>
      <c r="G18" s="361"/>
      <c r="H18" s="361"/>
      <c r="I18" s="361"/>
      <c r="J18" s="361"/>
      <c r="K18" s="361"/>
      <c r="L18" s="361"/>
      <c r="M18" s="361"/>
      <c r="N18" s="361"/>
      <c r="O18" s="361"/>
      <c r="P18" s="6"/>
      <c r="Q18" s="6"/>
      <c r="R18" s="6"/>
      <c r="S18" s="6"/>
      <c r="T18" s="6"/>
      <c r="U18" s="6"/>
      <c r="V18" s="6"/>
      <c r="W18" s="6"/>
      <c r="X18" s="6"/>
      <c r="Y18" s="6"/>
      <c r="Z18" s="6"/>
    </row>
    <row r="19" spans="1:26" s="3" customFormat="1" ht="78" customHeight="1" x14ac:dyDescent="0.2">
      <c r="A19" s="362" t="s">
        <v>2</v>
      </c>
      <c r="B19" s="362" t="s">
        <v>81</v>
      </c>
      <c r="C19" s="362" t="s">
        <v>80</v>
      </c>
      <c r="D19" s="362" t="s">
        <v>72</v>
      </c>
      <c r="E19" s="363" t="s">
        <v>79</v>
      </c>
      <c r="F19" s="364"/>
      <c r="G19" s="364"/>
      <c r="H19" s="364"/>
      <c r="I19" s="365"/>
      <c r="J19" s="362" t="s">
        <v>78</v>
      </c>
      <c r="K19" s="362"/>
      <c r="L19" s="362"/>
      <c r="M19" s="362"/>
      <c r="N19" s="362"/>
      <c r="O19" s="362"/>
      <c r="P19" s="4"/>
      <c r="Q19" s="4"/>
      <c r="R19" s="4"/>
      <c r="S19" s="4"/>
      <c r="T19" s="4"/>
      <c r="U19" s="4"/>
      <c r="V19" s="4"/>
      <c r="W19" s="4"/>
    </row>
    <row r="20" spans="1:26" s="3" customFormat="1" ht="51" customHeight="1" x14ac:dyDescent="0.2">
      <c r="A20" s="362"/>
      <c r="B20" s="362"/>
      <c r="C20" s="362"/>
      <c r="D20" s="362"/>
      <c r="E20" s="197" t="s">
        <v>77</v>
      </c>
      <c r="F20" s="197" t="s">
        <v>76</v>
      </c>
      <c r="G20" s="197" t="s">
        <v>75</v>
      </c>
      <c r="H20" s="197" t="s">
        <v>74</v>
      </c>
      <c r="I20" s="197" t="s">
        <v>73</v>
      </c>
      <c r="J20" s="197">
        <v>2018</v>
      </c>
      <c r="K20" s="197">
        <v>2019</v>
      </c>
      <c r="L20" s="197">
        <v>2020</v>
      </c>
      <c r="M20" s="197">
        <v>2021</v>
      </c>
      <c r="N20" s="197">
        <v>2022</v>
      </c>
      <c r="O20" s="197">
        <v>2023</v>
      </c>
      <c r="P20" s="4"/>
      <c r="Q20" s="4"/>
      <c r="R20" s="4"/>
      <c r="S20" s="4"/>
      <c r="T20" s="4"/>
      <c r="U20" s="4"/>
      <c r="V20" s="4"/>
      <c r="W20" s="4"/>
    </row>
    <row r="21" spans="1:26" s="3" customFormat="1" ht="16.5" customHeight="1" x14ac:dyDescent="0.2">
      <c r="A21" s="198">
        <v>1</v>
      </c>
      <c r="B21" s="141">
        <v>2</v>
      </c>
      <c r="C21" s="198">
        <v>3</v>
      </c>
      <c r="D21" s="141">
        <v>4</v>
      </c>
      <c r="E21" s="198">
        <v>5</v>
      </c>
      <c r="F21" s="141">
        <v>6</v>
      </c>
      <c r="G21" s="198">
        <v>7</v>
      </c>
      <c r="H21" s="141">
        <v>8</v>
      </c>
      <c r="I21" s="198">
        <v>9</v>
      </c>
      <c r="J21" s="141">
        <v>10</v>
      </c>
      <c r="K21" s="198">
        <v>11</v>
      </c>
      <c r="L21" s="141">
        <v>12</v>
      </c>
      <c r="M21" s="198">
        <v>13</v>
      </c>
      <c r="N21" s="141">
        <v>14</v>
      </c>
      <c r="O21" s="198">
        <v>15</v>
      </c>
      <c r="P21" s="4"/>
      <c r="Q21" s="4"/>
      <c r="R21" s="4"/>
      <c r="S21" s="4"/>
      <c r="T21" s="4"/>
      <c r="U21" s="4"/>
      <c r="V21" s="4"/>
      <c r="W21" s="4"/>
    </row>
    <row r="22" spans="1:26" s="3" customFormat="1" ht="33" customHeight="1" x14ac:dyDescent="0.2">
      <c r="A22" s="199" t="s">
        <v>61</v>
      </c>
      <c r="B22" s="200" t="s">
        <v>571</v>
      </c>
      <c r="C22" s="201">
        <v>0</v>
      </c>
      <c r="D22" s="201">
        <v>0</v>
      </c>
      <c r="E22" s="201">
        <v>0</v>
      </c>
      <c r="F22" s="201">
        <v>0</v>
      </c>
      <c r="G22" s="201">
        <v>0</v>
      </c>
      <c r="H22" s="201">
        <v>0</v>
      </c>
      <c r="I22" s="201">
        <v>0</v>
      </c>
      <c r="J22" s="202">
        <v>0</v>
      </c>
      <c r="K22" s="202">
        <v>0</v>
      </c>
      <c r="L22" s="203">
        <v>0</v>
      </c>
      <c r="M22" s="203">
        <v>0</v>
      </c>
      <c r="N22" s="203">
        <v>0</v>
      </c>
      <c r="O22" s="203">
        <v>0</v>
      </c>
      <c r="P22" s="4"/>
      <c r="Q22" s="4"/>
      <c r="R22" s="4"/>
      <c r="S22" s="4"/>
      <c r="T22" s="4"/>
      <c r="U22" s="4"/>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162"/>
  <sheetViews>
    <sheetView tabSelected="1" topLeftCell="A19" zoomScaleNormal="100" workbookViewId="0">
      <selection activeCell="H28" sqref="H28"/>
    </sheetView>
  </sheetViews>
  <sheetFormatPr defaultRowHeight="12.75" x14ac:dyDescent="0.2"/>
  <cols>
    <col min="1" max="1" width="66.140625" style="232" customWidth="1"/>
    <col min="2" max="2" width="17.140625" style="232" customWidth="1"/>
    <col min="3" max="3" width="13.85546875" style="232" customWidth="1"/>
    <col min="4" max="5" width="13.5703125" style="232" customWidth="1"/>
    <col min="6" max="6" width="14.5703125" style="232" customWidth="1"/>
    <col min="7" max="7" width="13.42578125" style="232" customWidth="1"/>
    <col min="8" max="11" width="15.42578125" style="232" customWidth="1"/>
    <col min="12" max="13" width="15.42578125" style="232" hidden="1" customWidth="1"/>
    <col min="14" max="14" width="15.42578125" style="304" hidden="1" customWidth="1"/>
    <col min="15" max="19" width="15.42578125" style="232" hidden="1" customWidth="1"/>
    <col min="20" max="29" width="17.28515625" style="232" hidden="1" customWidth="1"/>
    <col min="30" max="31" width="17.28515625" style="222" hidden="1" customWidth="1"/>
    <col min="32" max="33" width="0" style="222" hidden="1" customWidth="1"/>
    <col min="34" max="16384" width="9.140625" style="222"/>
  </cols>
  <sheetData>
    <row r="1" spans="1:45" x14ac:dyDescent="0.2">
      <c r="A1" s="219"/>
      <c r="B1" s="220"/>
      <c r="C1" s="220"/>
      <c r="D1" s="220"/>
      <c r="E1" s="220"/>
      <c r="F1" s="220"/>
      <c r="G1" s="220"/>
      <c r="H1" s="220"/>
      <c r="I1" s="220"/>
      <c r="J1" s="220"/>
      <c r="K1" s="221"/>
      <c r="L1" s="220"/>
      <c r="M1" s="220"/>
      <c r="N1" s="220"/>
      <c r="O1" s="220"/>
      <c r="P1" s="221" t="s">
        <v>65</v>
      </c>
      <c r="Q1" s="220"/>
      <c r="R1" s="220"/>
      <c r="S1" s="220"/>
      <c r="T1" s="220"/>
      <c r="U1" s="220"/>
      <c r="V1" s="220"/>
      <c r="W1" s="220"/>
      <c r="X1" s="220"/>
      <c r="Y1" s="220"/>
      <c r="Z1" s="220"/>
      <c r="AA1" s="220"/>
      <c r="AB1" s="220"/>
      <c r="AC1" s="220"/>
      <c r="AD1" s="220"/>
      <c r="AE1" s="220"/>
      <c r="AF1" s="220"/>
      <c r="AG1" s="220"/>
      <c r="AH1" s="220"/>
      <c r="AI1" s="220"/>
      <c r="AJ1" s="220"/>
      <c r="AK1" s="220"/>
      <c r="AL1" s="220"/>
      <c r="AM1" s="220"/>
      <c r="AN1" s="220"/>
      <c r="AP1" s="223"/>
      <c r="AQ1" s="223"/>
      <c r="AR1" s="224"/>
      <c r="AS1" s="224"/>
    </row>
    <row r="2" spans="1:45" x14ac:dyDescent="0.2">
      <c r="A2" s="219"/>
      <c r="B2" s="220"/>
      <c r="C2" s="220"/>
      <c r="D2" s="220"/>
      <c r="E2" s="220"/>
      <c r="F2" s="220"/>
      <c r="G2" s="220"/>
      <c r="H2" s="220"/>
      <c r="I2" s="220"/>
      <c r="J2" s="220"/>
      <c r="K2" s="225"/>
      <c r="L2" s="220"/>
      <c r="M2" s="220"/>
      <c r="N2" s="220"/>
      <c r="O2" s="220"/>
      <c r="P2" s="225" t="s">
        <v>7</v>
      </c>
      <c r="Q2" s="220"/>
      <c r="R2" s="220"/>
      <c r="S2" s="220"/>
      <c r="T2" s="220"/>
      <c r="U2" s="220"/>
      <c r="V2" s="220"/>
      <c r="W2" s="220"/>
      <c r="X2" s="220"/>
      <c r="Y2" s="220"/>
      <c r="Z2" s="220"/>
      <c r="AA2" s="220"/>
      <c r="AB2" s="220"/>
      <c r="AC2" s="220"/>
      <c r="AD2" s="220"/>
      <c r="AE2" s="220"/>
      <c r="AF2" s="220"/>
      <c r="AG2" s="220"/>
      <c r="AH2" s="220"/>
      <c r="AI2" s="220"/>
      <c r="AJ2" s="220"/>
      <c r="AK2" s="220"/>
      <c r="AL2" s="220"/>
      <c r="AM2" s="220"/>
      <c r="AN2" s="220"/>
      <c r="AP2" s="223"/>
      <c r="AQ2" s="223"/>
      <c r="AR2" s="224"/>
      <c r="AS2" s="224"/>
    </row>
    <row r="3" spans="1:45" x14ac:dyDescent="0.2">
      <c r="A3" s="226"/>
      <c r="B3" s="220"/>
      <c r="C3" s="220"/>
      <c r="D3" s="220"/>
      <c r="E3" s="220"/>
      <c r="F3" s="220"/>
      <c r="G3" s="220"/>
      <c r="H3" s="220"/>
      <c r="I3" s="220"/>
      <c r="J3" s="220"/>
      <c r="K3" s="225"/>
      <c r="L3" s="220"/>
      <c r="M3" s="220"/>
      <c r="N3" s="220"/>
      <c r="O3" s="220"/>
      <c r="P3" s="225" t="s">
        <v>287</v>
      </c>
      <c r="Q3" s="220"/>
      <c r="R3" s="220"/>
      <c r="S3" s="220"/>
      <c r="T3" s="220"/>
      <c r="U3" s="220"/>
      <c r="V3" s="220"/>
      <c r="W3" s="220"/>
      <c r="X3" s="220"/>
      <c r="Y3" s="220"/>
      <c r="Z3" s="220"/>
      <c r="AA3" s="220"/>
      <c r="AB3" s="220"/>
      <c r="AC3" s="220"/>
      <c r="AD3" s="220"/>
      <c r="AE3" s="220"/>
      <c r="AF3" s="220"/>
      <c r="AG3" s="220"/>
      <c r="AH3" s="220"/>
      <c r="AI3" s="220"/>
      <c r="AJ3" s="220"/>
      <c r="AK3" s="220"/>
      <c r="AL3" s="220"/>
      <c r="AM3" s="220"/>
      <c r="AN3" s="220"/>
      <c r="AP3" s="223"/>
      <c r="AQ3" s="223"/>
      <c r="AR3" s="224"/>
      <c r="AS3" s="224"/>
    </row>
    <row r="4" spans="1:45" x14ac:dyDescent="0.2">
      <c r="A4" s="227"/>
      <c r="B4" s="219"/>
      <c r="C4" s="219"/>
      <c r="D4" s="219"/>
      <c r="E4" s="219"/>
      <c r="F4" s="219"/>
      <c r="G4" s="219"/>
      <c r="H4" s="219"/>
      <c r="I4" s="219"/>
      <c r="J4" s="219"/>
      <c r="K4" s="225"/>
      <c r="L4" s="219"/>
      <c r="M4" s="219"/>
      <c r="N4" s="219"/>
      <c r="O4" s="219"/>
      <c r="P4" s="219"/>
      <c r="Q4" s="220"/>
      <c r="R4" s="220"/>
      <c r="S4" s="220"/>
      <c r="T4" s="220"/>
      <c r="U4" s="220"/>
      <c r="V4" s="220"/>
      <c r="W4" s="220"/>
      <c r="X4" s="220"/>
      <c r="Y4" s="220"/>
      <c r="Z4" s="220"/>
      <c r="AA4" s="220"/>
      <c r="AB4" s="220"/>
      <c r="AC4" s="220"/>
      <c r="AD4" s="220"/>
      <c r="AE4" s="220"/>
      <c r="AF4" s="220"/>
      <c r="AG4" s="220"/>
      <c r="AH4" s="220"/>
      <c r="AI4" s="220"/>
      <c r="AJ4" s="220"/>
      <c r="AK4" s="220"/>
      <c r="AL4" s="220"/>
      <c r="AM4" s="220"/>
      <c r="AN4" s="220"/>
      <c r="AO4" s="220"/>
      <c r="AP4" s="223"/>
      <c r="AQ4" s="223"/>
      <c r="AR4" s="224"/>
      <c r="AS4" s="224"/>
    </row>
    <row r="5" spans="1:45" x14ac:dyDescent="0.2">
      <c r="A5" s="374" t="str">
        <f>'1. паспорт местоположение'!A5:C5</f>
        <v>Год раскрытия информации: 2024 год</v>
      </c>
      <c r="B5" s="374"/>
      <c r="C5" s="374"/>
      <c r="D5" s="374"/>
      <c r="E5" s="374"/>
      <c r="F5" s="374"/>
      <c r="G5" s="374"/>
      <c r="H5" s="374"/>
      <c r="I5" s="374"/>
      <c r="J5" s="374"/>
      <c r="K5" s="374"/>
      <c r="L5" s="374"/>
      <c r="M5" s="374"/>
      <c r="N5" s="374"/>
      <c r="O5" s="374"/>
      <c r="P5" s="374"/>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3"/>
      <c r="AQ5" s="223"/>
      <c r="AR5" s="224"/>
      <c r="AS5" s="224"/>
    </row>
    <row r="6" spans="1:45" x14ac:dyDescent="0.2">
      <c r="A6" s="227"/>
      <c r="B6" s="219"/>
      <c r="C6" s="219"/>
      <c r="D6" s="219"/>
      <c r="E6" s="219"/>
      <c r="F6" s="219"/>
      <c r="G6" s="219"/>
      <c r="H6" s="219"/>
      <c r="I6" s="219"/>
      <c r="J6" s="219"/>
      <c r="K6" s="225"/>
      <c r="L6" s="219"/>
      <c r="M6" s="219"/>
      <c r="N6" s="219"/>
      <c r="O6" s="219"/>
      <c r="P6" s="219"/>
      <c r="Q6" s="220"/>
      <c r="R6" s="220"/>
      <c r="S6" s="220"/>
      <c r="T6" s="220"/>
      <c r="U6" s="220"/>
      <c r="V6" s="220"/>
      <c r="W6" s="220"/>
      <c r="X6" s="220"/>
      <c r="Y6" s="220"/>
      <c r="Z6" s="220"/>
      <c r="AA6" s="220"/>
      <c r="AB6" s="220"/>
      <c r="AC6" s="220"/>
      <c r="AD6" s="220"/>
      <c r="AE6" s="220"/>
      <c r="AF6" s="220"/>
      <c r="AG6" s="220"/>
      <c r="AH6" s="220"/>
      <c r="AI6" s="220"/>
      <c r="AJ6" s="220"/>
      <c r="AK6" s="220"/>
      <c r="AL6" s="220"/>
      <c r="AM6" s="220"/>
      <c r="AN6" s="220"/>
      <c r="AO6" s="220"/>
      <c r="AP6" s="223"/>
      <c r="AQ6" s="223"/>
      <c r="AR6" s="224"/>
      <c r="AS6" s="224"/>
    </row>
    <row r="7" spans="1:45" x14ac:dyDescent="0.2">
      <c r="A7" s="374" t="s">
        <v>6</v>
      </c>
      <c r="B7" s="374"/>
      <c r="C7" s="374"/>
      <c r="D7" s="374"/>
      <c r="E7" s="374"/>
      <c r="F7" s="374"/>
      <c r="G7" s="374"/>
      <c r="H7" s="374"/>
      <c r="I7" s="374"/>
      <c r="J7" s="374"/>
      <c r="K7" s="374"/>
      <c r="L7" s="374"/>
      <c r="M7" s="374"/>
      <c r="N7" s="374"/>
      <c r="O7" s="374"/>
      <c r="P7" s="374"/>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3"/>
      <c r="AQ7" s="223"/>
      <c r="AR7" s="224"/>
      <c r="AS7" s="224"/>
    </row>
    <row r="8" spans="1:45" x14ac:dyDescent="0.2">
      <c r="A8" s="230"/>
      <c r="B8" s="230"/>
      <c r="C8" s="230"/>
      <c r="D8" s="230"/>
      <c r="E8" s="230"/>
      <c r="F8" s="230"/>
      <c r="G8" s="230"/>
      <c r="H8" s="230"/>
      <c r="I8" s="230"/>
      <c r="J8" s="230"/>
      <c r="K8" s="230"/>
      <c r="L8" s="228"/>
      <c r="M8" s="228"/>
      <c r="N8" s="228"/>
      <c r="O8" s="228"/>
      <c r="P8" s="228"/>
      <c r="Q8" s="229"/>
      <c r="R8" s="229"/>
      <c r="S8" s="229"/>
      <c r="T8" s="229"/>
      <c r="U8" s="229"/>
      <c r="V8" s="229"/>
      <c r="W8" s="229"/>
      <c r="X8" s="229"/>
      <c r="Y8" s="229"/>
      <c r="Z8" s="220"/>
      <c r="AA8" s="220"/>
      <c r="AB8" s="220"/>
      <c r="AC8" s="220"/>
      <c r="AD8" s="220"/>
      <c r="AE8" s="220"/>
      <c r="AF8" s="220"/>
      <c r="AG8" s="220"/>
      <c r="AH8" s="220"/>
      <c r="AI8" s="220"/>
      <c r="AJ8" s="220"/>
      <c r="AK8" s="220"/>
      <c r="AL8" s="220"/>
      <c r="AM8" s="220"/>
      <c r="AN8" s="220"/>
      <c r="AO8" s="220"/>
      <c r="AP8" s="223"/>
      <c r="AQ8" s="223"/>
      <c r="AR8" s="224"/>
      <c r="AS8" s="224"/>
    </row>
    <row r="9" spans="1:45" x14ac:dyDescent="0.2">
      <c r="A9" s="375" t="str">
        <f>'1. паспорт местоположение'!A9:C9</f>
        <v xml:space="preserve">Акционерное общество "Западная энергетическая компания" </v>
      </c>
      <c r="B9" s="375"/>
      <c r="C9" s="375"/>
      <c r="D9" s="375"/>
      <c r="E9" s="375"/>
      <c r="F9" s="375"/>
      <c r="G9" s="375"/>
      <c r="H9" s="375"/>
      <c r="I9" s="375"/>
      <c r="J9" s="375"/>
      <c r="K9" s="375"/>
      <c r="L9" s="375"/>
      <c r="M9" s="375"/>
      <c r="N9" s="375"/>
      <c r="O9" s="375"/>
      <c r="P9" s="375"/>
      <c r="Q9" s="231"/>
      <c r="R9" s="231"/>
      <c r="S9" s="231"/>
      <c r="T9" s="231"/>
      <c r="U9" s="231"/>
      <c r="V9" s="231"/>
      <c r="W9" s="231"/>
      <c r="X9" s="231"/>
      <c r="Y9" s="231"/>
      <c r="Z9" s="231"/>
      <c r="AA9" s="231"/>
      <c r="AB9" s="231"/>
      <c r="AC9" s="231"/>
      <c r="AD9" s="231"/>
      <c r="AE9" s="231"/>
      <c r="AF9" s="231"/>
      <c r="AG9" s="231"/>
      <c r="AH9" s="231"/>
      <c r="AI9" s="231"/>
      <c r="AJ9" s="231"/>
      <c r="AK9" s="231"/>
      <c r="AL9" s="231"/>
      <c r="AM9" s="231"/>
      <c r="AN9" s="231"/>
      <c r="AO9" s="231"/>
      <c r="AP9" s="223"/>
      <c r="AQ9" s="223"/>
      <c r="AR9" s="224"/>
      <c r="AS9" s="224"/>
    </row>
    <row r="10" spans="1:45" x14ac:dyDescent="0.2">
      <c r="A10" s="373" t="s">
        <v>5</v>
      </c>
      <c r="B10" s="373"/>
      <c r="C10" s="373"/>
      <c r="D10" s="373"/>
      <c r="E10" s="373"/>
      <c r="F10" s="373"/>
      <c r="G10" s="373"/>
      <c r="H10" s="373"/>
      <c r="I10" s="373"/>
      <c r="J10" s="373"/>
      <c r="K10" s="373"/>
      <c r="L10" s="373"/>
      <c r="M10" s="373"/>
      <c r="N10" s="373"/>
      <c r="O10" s="373"/>
      <c r="P10" s="373"/>
      <c r="AD10" s="232"/>
      <c r="AE10" s="232"/>
      <c r="AF10" s="232"/>
      <c r="AG10" s="232"/>
      <c r="AH10" s="232"/>
      <c r="AI10" s="232"/>
      <c r="AJ10" s="232"/>
      <c r="AK10" s="232"/>
      <c r="AL10" s="232"/>
      <c r="AM10" s="232"/>
      <c r="AN10" s="232"/>
      <c r="AO10" s="232"/>
      <c r="AP10" s="223"/>
      <c r="AQ10" s="223"/>
      <c r="AR10" s="224"/>
      <c r="AS10" s="224"/>
    </row>
    <row r="11" spans="1:45" x14ac:dyDescent="0.2">
      <c r="A11" s="230"/>
      <c r="B11" s="230"/>
      <c r="C11" s="230"/>
      <c r="D11" s="230"/>
      <c r="E11" s="230"/>
      <c r="F11" s="230"/>
      <c r="G11" s="230"/>
      <c r="H11" s="230"/>
      <c r="I11" s="230"/>
      <c r="J11" s="230"/>
      <c r="K11" s="230"/>
      <c r="L11" s="228"/>
      <c r="M11" s="228"/>
      <c r="N11" s="228"/>
      <c r="O11" s="228"/>
      <c r="P11" s="228"/>
      <c r="Q11" s="229"/>
      <c r="R11" s="229"/>
      <c r="S11" s="229"/>
      <c r="T11" s="229"/>
      <c r="U11" s="229"/>
      <c r="V11" s="229"/>
      <c r="W11" s="229"/>
      <c r="X11" s="229"/>
      <c r="Y11" s="229"/>
      <c r="Z11" s="220"/>
      <c r="AA11" s="220"/>
      <c r="AB11" s="220"/>
      <c r="AC11" s="220"/>
      <c r="AD11" s="220"/>
      <c r="AE11" s="220"/>
      <c r="AF11" s="220"/>
      <c r="AG11" s="220"/>
      <c r="AH11" s="220"/>
      <c r="AI11" s="220"/>
      <c r="AJ11" s="220"/>
      <c r="AK11" s="220"/>
      <c r="AL11" s="220"/>
      <c r="AM11" s="220"/>
      <c r="AN11" s="220"/>
      <c r="AO11" s="220"/>
      <c r="AP11" s="223"/>
      <c r="AQ11" s="223"/>
      <c r="AR11" s="224"/>
      <c r="AS11" s="224"/>
    </row>
    <row r="12" spans="1:45" x14ac:dyDescent="0.2">
      <c r="A12" s="375" t="str">
        <f>'1. паспорт местоположение'!A12:C12</f>
        <v>O 24-14</v>
      </c>
      <c r="B12" s="375"/>
      <c r="C12" s="375"/>
      <c r="D12" s="375"/>
      <c r="E12" s="375"/>
      <c r="F12" s="375"/>
      <c r="G12" s="375"/>
      <c r="H12" s="375"/>
      <c r="I12" s="375"/>
      <c r="J12" s="375"/>
      <c r="K12" s="375"/>
      <c r="L12" s="375"/>
      <c r="M12" s="375"/>
      <c r="N12" s="375"/>
      <c r="O12" s="375"/>
      <c r="P12" s="375"/>
      <c r="Q12" s="231"/>
      <c r="R12" s="231"/>
      <c r="S12" s="231"/>
      <c r="T12" s="231"/>
      <c r="U12" s="231"/>
      <c r="V12" s="231"/>
      <c r="W12" s="231"/>
      <c r="X12" s="231"/>
      <c r="Y12" s="231"/>
      <c r="Z12" s="231"/>
      <c r="AA12" s="231"/>
      <c r="AB12" s="231"/>
      <c r="AC12" s="231"/>
      <c r="AD12" s="231"/>
      <c r="AE12" s="231"/>
      <c r="AF12" s="231"/>
      <c r="AG12" s="231"/>
      <c r="AH12" s="231"/>
      <c r="AI12" s="231"/>
      <c r="AJ12" s="231"/>
      <c r="AK12" s="231"/>
      <c r="AL12" s="231"/>
      <c r="AM12" s="231"/>
      <c r="AN12" s="231"/>
      <c r="AO12" s="231"/>
      <c r="AP12" s="223"/>
      <c r="AQ12" s="223"/>
      <c r="AR12" s="224"/>
      <c r="AS12" s="224"/>
    </row>
    <row r="13" spans="1:45" x14ac:dyDescent="0.2">
      <c r="A13" s="373" t="s">
        <v>4</v>
      </c>
      <c r="B13" s="373"/>
      <c r="C13" s="373"/>
      <c r="D13" s="373"/>
      <c r="E13" s="373"/>
      <c r="F13" s="373"/>
      <c r="G13" s="373"/>
      <c r="H13" s="373"/>
      <c r="I13" s="373"/>
      <c r="J13" s="373"/>
      <c r="K13" s="373"/>
      <c r="L13" s="373"/>
      <c r="M13" s="373"/>
      <c r="N13" s="373"/>
      <c r="O13" s="373"/>
      <c r="P13" s="373"/>
      <c r="AD13" s="232"/>
      <c r="AE13" s="232"/>
      <c r="AF13" s="232"/>
      <c r="AG13" s="232"/>
      <c r="AH13" s="232"/>
      <c r="AI13" s="232"/>
      <c r="AJ13" s="232"/>
      <c r="AK13" s="232"/>
      <c r="AL13" s="232"/>
      <c r="AM13" s="232"/>
      <c r="AN13" s="232"/>
      <c r="AO13" s="232"/>
      <c r="AP13" s="223"/>
      <c r="AQ13" s="223"/>
      <c r="AR13" s="224"/>
      <c r="AS13" s="224"/>
    </row>
    <row r="14" spans="1:45" x14ac:dyDescent="0.2">
      <c r="A14" s="233"/>
      <c r="B14" s="233"/>
      <c r="C14" s="233"/>
      <c r="D14" s="233"/>
      <c r="E14" s="233"/>
      <c r="F14" s="233"/>
      <c r="G14" s="233"/>
      <c r="H14" s="233"/>
      <c r="I14" s="233"/>
      <c r="J14" s="233"/>
      <c r="K14" s="233"/>
      <c r="L14" s="233"/>
      <c r="M14" s="233"/>
      <c r="N14" s="233"/>
      <c r="O14" s="233"/>
      <c r="P14" s="233"/>
      <c r="Q14" s="234"/>
      <c r="R14" s="234"/>
      <c r="S14" s="234"/>
      <c r="T14" s="234"/>
      <c r="U14" s="234"/>
      <c r="V14" s="234"/>
      <c r="W14" s="234"/>
      <c r="X14" s="234"/>
      <c r="Y14" s="234"/>
      <c r="Z14" s="220"/>
      <c r="AA14" s="220"/>
      <c r="AB14" s="220"/>
      <c r="AC14" s="220"/>
      <c r="AD14" s="220"/>
      <c r="AE14" s="220"/>
      <c r="AF14" s="220"/>
      <c r="AG14" s="220"/>
      <c r="AH14" s="220"/>
      <c r="AI14" s="220"/>
      <c r="AJ14" s="220"/>
      <c r="AK14" s="220"/>
      <c r="AL14" s="220"/>
      <c r="AM14" s="220"/>
      <c r="AN14" s="220"/>
      <c r="AO14" s="220"/>
      <c r="AP14" s="223"/>
      <c r="AQ14" s="223"/>
      <c r="AR14" s="224"/>
      <c r="AS14" s="224"/>
    </row>
    <row r="15" spans="1:45" x14ac:dyDescent="0.2">
      <c r="A15" s="370" t="str">
        <f>'1. паспорт местоположение'!A15:C15</f>
        <v xml:space="preserve">Реконструкция КЛ 10 кВ от ТП-994 до ТП-996 1 сек.с заменой  кабеля на кабель большего сечения, протяженностью 0,180 км </v>
      </c>
      <c r="B15" s="370"/>
      <c r="C15" s="370"/>
      <c r="D15" s="370"/>
      <c r="E15" s="370"/>
      <c r="F15" s="370"/>
      <c r="G15" s="370"/>
      <c r="H15" s="370"/>
      <c r="I15" s="370"/>
      <c r="J15" s="370"/>
      <c r="K15" s="370"/>
      <c r="L15" s="370"/>
      <c r="M15" s="370"/>
      <c r="N15" s="370"/>
      <c r="O15" s="370"/>
      <c r="P15" s="370"/>
      <c r="Q15" s="235"/>
      <c r="R15" s="235"/>
      <c r="S15" s="235"/>
      <c r="T15" s="235"/>
      <c r="U15" s="235"/>
      <c r="V15" s="235"/>
      <c r="W15" s="235"/>
      <c r="X15" s="235"/>
      <c r="Y15" s="235"/>
      <c r="Z15" s="235"/>
      <c r="AA15" s="235"/>
      <c r="AB15" s="235"/>
      <c r="AC15" s="235"/>
      <c r="AD15" s="235"/>
      <c r="AE15" s="235"/>
      <c r="AF15" s="235"/>
      <c r="AG15" s="235"/>
      <c r="AH15" s="235"/>
      <c r="AI15" s="235"/>
      <c r="AJ15" s="235"/>
      <c r="AK15" s="235"/>
      <c r="AL15" s="235"/>
      <c r="AM15" s="235"/>
      <c r="AN15" s="235"/>
      <c r="AO15" s="235"/>
      <c r="AP15" s="223"/>
      <c r="AQ15" s="223"/>
      <c r="AR15" s="224"/>
      <c r="AS15" s="224"/>
    </row>
    <row r="16" spans="1:45" x14ac:dyDescent="0.2">
      <c r="A16" s="371" t="s">
        <v>3</v>
      </c>
      <c r="B16" s="371"/>
      <c r="C16" s="371"/>
      <c r="D16" s="371"/>
      <c r="E16" s="371"/>
      <c r="F16" s="371"/>
      <c r="G16" s="371"/>
      <c r="H16" s="371"/>
      <c r="I16" s="371"/>
      <c r="J16" s="371"/>
      <c r="K16" s="371"/>
      <c r="L16" s="371"/>
      <c r="M16" s="371"/>
      <c r="N16" s="371"/>
      <c r="O16" s="371"/>
      <c r="P16" s="371"/>
      <c r="AD16" s="232"/>
      <c r="AE16" s="232"/>
      <c r="AF16" s="232"/>
      <c r="AG16" s="232"/>
      <c r="AH16" s="232"/>
      <c r="AI16" s="232"/>
      <c r="AJ16" s="232"/>
      <c r="AK16" s="232"/>
      <c r="AL16" s="232"/>
      <c r="AM16" s="232"/>
      <c r="AN16" s="232"/>
      <c r="AO16" s="232"/>
      <c r="AP16" s="223"/>
      <c r="AQ16" s="223"/>
      <c r="AR16" s="224"/>
      <c r="AS16" s="224"/>
    </row>
    <row r="17" spans="1:45" x14ac:dyDescent="0.2">
      <c r="A17" s="234"/>
      <c r="B17" s="234"/>
      <c r="C17" s="234"/>
      <c r="D17" s="234"/>
      <c r="E17" s="234"/>
      <c r="F17" s="234"/>
      <c r="G17" s="234"/>
      <c r="H17" s="234"/>
      <c r="I17" s="234"/>
      <c r="J17" s="234"/>
      <c r="K17" s="234"/>
      <c r="L17" s="234"/>
      <c r="M17" s="234"/>
      <c r="N17" s="234"/>
      <c r="O17" s="234"/>
      <c r="P17" s="234"/>
      <c r="Q17" s="234"/>
      <c r="R17" s="234"/>
      <c r="S17" s="234"/>
      <c r="T17" s="234"/>
      <c r="U17" s="234"/>
      <c r="V17" s="234"/>
      <c r="W17" s="236"/>
      <c r="X17" s="236"/>
      <c r="Y17" s="236"/>
      <c r="Z17" s="236"/>
      <c r="AA17" s="236"/>
      <c r="AB17" s="236"/>
      <c r="AC17" s="236"/>
      <c r="AD17" s="236"/>
      <c r="AE17" s="236"/>
      <c r="AF17" s="236"/>
      <c r="AG17" s="236"/>
      <c r="AH17" s="236"/>
      <c r="AI17" s="236"/>
      <c r="AJ17" s="236"/>
      <c r="AK17" s="236"/>
      <c r="AL17" s="236"/>
      <c r="AM17" s="236"/>
      <c r="AN17" s="236"/>
      <c r="AO17" s="236"/>
      <c r="AP17" s="223"/>
      <c r="AQ17" s="223"/>
      <c r="AR17" s="224"/>
      <c r="AS17" s="224"/>
    </row>
    <row r="18" spans="1:45" x14ac:dyDescent="0.2">
      <c r="A18" s="372" t="s">
        <v>421</v>
      </c>
      <c r="B18" s="372"/>
      <c r="C18" s="372"/>
      <c r="D18" s="372"/>
      <c r="E18" s="372"/>
      <c r="F18" s="372"/>
      <c r="G18" s="372"/>
      <c r="H18" s="372"/>
      <c r="I18" s="372"/>
      <c r="J18" s="372"/>
      <c r="K18" s="372"/>
      <c r="L18" s="372"/>
      <c r="M18" s="372"/>
      <c r="N18" s="372"/>
      <c r="O18" s="372"/>
      <c r="P18" s="372"/>
      <c r="Q18" s="231"/>
      <c r="R18" s="231"/>
      <c r="S18" s="231"/>
      <c r="T18" s="231"/>
      <c r="U18" s="231"/>
      <c r="V18" s="231"/>
      <c r="W18" s="231"/>
      <c r="X18" s="231"/>
      <c r="Y18" s="231"/>
      <c r="Z18" s="231"/>
      <c r="AA18" s="231"/>
      <c r="AB18" s="231"/>
      <c r="AC18" s="231"/>
      <c r="AD18" s="231"/>
      <c r="AE18" s="231"/>
      <c r="AF18" s="231"/>
      <c r="AG18" s="231"/>
      <c r="AH18" s="231"/>
      <c r="AI18" s="231"/>
      <c r="AJ18" s="231"/>
      <c r="AK18" s="231"/>
      <c r="AL18" s="231"/>
      <c r="AM18" s="231"/>
      <c r="AN18" s="231"/>
      <c r="AO18" s="231"/>
      <c r="AP18" s="223"/>
      <c r="AQ18" s="223"/>
      <c r="AR18" s="224"/>
      <c r="AS18" s="224"/>
    </row>
    <row r="19" spans="1:45" x14ac:dyDescent="0.2">
      <c r="A19" s="237"/>
      <c r="B19" s="237"/>
      <c r="C19" s="237"/>
      <c r="D19" s="237"/>
      <c r="E19" s="237"/>
      <c r="F19" s="237"/>
      <c r="G19" s="237"/>
      <c r="H19" s="237"/>
      <c r="I19" s="237"/>
      <c r="J19" s="237"/>
      <c r="K19" s="237"/>
      <c r="L19" s="237"/>
      <c r="M19" s="237"/>
      <c r="N19" s="237"/>
      <c r="O19" s="237"/>
      <c r="P19" s="237"/>
      <c r="Q19" s="231"/>
      <c r="R19" s="231"/>
      <c r="S19" s="231"/>
      <c r="T19" s="231"/>
      <c r="U19" s="231"/>
      <c r="V19" s="231"/>
      <c r="W19" s="231"/>
      <c r="X19" s="231"/>
      <c r="Y19" s="231"/>
      <c r="Z19" s="231"/>
      <c r="AA19" s="231"/>
      <c r="AB19" s="231"/>
      <c r="AC19" s="231"/>
      <c r="AD19" s="231"/>
      <c r="AE19" s="231"/>
      <c r="AF19" s="231"/>
      <c r="AG19" s="231"/>
      <c r="AH19" s="231"/>
      <c r="AI19" s="231"/>
      <c r="AJ19" s="231"/>
      <c r="AK19" s="231"/>
      <c r="AL19" s="231"/>
      <c r="AM19" s="231"/>
      <c r="AN19" s="231"/>
      <c r="AO19" s="231"/>
      <c r="AP19" s="223"/>
      <c r="AQ19" s="223"/>
      <c r="AR19" s="224"/>
      <c r="AS19" s="224"/>
    </row>
    <row r="20" spans="1:45" x14ac:dyDescent="0.2">
      <c r="A20" s="237"/>
      <c r="B20" s="237"/>
      <c r="C20" s="237"/>
      <c r="D20" s="237"/>
      <c r="E20" s="237"/>
      <c r="F20" s="237"/>
      <c r="G20" s="237"/>
      <c r="H20" s="237"/>
      <c r="I20" s="237"/>
      <c r="J20" s="237"/>
      <c r="K20" s="237"/>
      <c r="L20" s="237"/>
      <c r="M20" s="237"/>
      <c r="N20" s="237"/>
      <c r="O20" s="237"/>
      <c r="P20" s="237"/>
      <c r="Q20" s="231"/>
      <c r="R20" s="231"/>
      <c r="S20" s="231"/>
      <c r="T20" s="231"/>
      <c r="U20" s="231"/>
      <c r="V20" s="231"/>
      <c r="W20" s="231"/>
      <c r="X20" s="231"/>
      <c r="Y20" s="231"/>
      <c r="Z20" s="231"/>
      <c r="AA20" s="231"/>
      <c r="AB20" s="231"/>
      <c r="AC20" s="231"/>
      <c r="AD20" s="231"/>
      <c r="AE20" s="231"/>
      <c r="AF20" s="231"/>
      <c r="AG20" s="231"/>
      <c r="AH20" s="231"/>
      <c r="AI20" s="231"/>
      <c r="AJ20" s="231"/>
      <c r="AK20" s="231"/>
      <c r="AL20" s="231"/>
      <c r="AM20" s="231"/>
      <c r="AN20" s="231"/>
      <c r="AO20" s="231"/>
      <c r="AP20" s="223"/>
      <c r="AQ20" s="223"/>
      <c r="AR20" s="224"/>
      <c r="AS20" s="224"/>
    </row>
    <row r="21" spans="1:45" x14ac:dyDescent="0.2">
      <c r="A21" s="238"/>
      <c r="N21" s="232"/>
      <c r="AP21" s="223"/>
      <c r="AQ21" s="223"/>
      <c r="AR21" s="224"/>
      <c r="AS21" s="224"/>
    </row>
    <row r="22" spans="1:45" x14ac:dyDescent="0.2">
      <c r="A22" s="229"/>
      <c r="N22" s="232"/>
      <c r="AP22" s="223"/>
      <c r="AQ22" s="223"/>
      <c r="AR22" s="224"/>
      <c r="AS22" s="224"/>
    </row>
    <row r="23" spans="1:45" ht="13.5" thickBot="1" x14ac:dyDescent="0.25">
      <c r="A23" s="239" t="s">
        <v>286</v>
      </c>
      <c r="B23" s="239" t="s">
        <v>0</v>
      </c>
      <c r="D23" s="240"/>
      <c r="N23" s="232"/>
    </row>
    <row r="24" spans="1:45" ht="15" x14ac:dyDescent="0.2">
      <c r="A24" s="241" t="s">
        <v>459</v>
      </c>
      <c r="B24" s="242">
        <f>'6.2. Паспорт фин осв ввод'!C30*1000000</f>
        <v>874114.31281000003</v>
      </c>
      <c r="N24" s="232"/>
    </row>
    <row r="25" spans="1:45" x14ac:dyDescent="0.2">
      <c r="A25" s="243" t="s">
        <v>284</v>
      </c>
      <c r="B25" s="244">
        <v>0</v>
      </c>
      <c r="N25" s="232"/>
    </row>
    <row r="26" spans="1:45" x14ac:dyDescent="0.2">
      <c r="A26" s="243" t="s">
        <v>282</v>
      </c>
      <c r="B26" s="244">
        <v>30</v>
      </c>
      <c r="D26" s="229" t="s">
        <v>285</v>
      </c>
      <c r="N26" s="232"/>
    </row>
    <row r="27" spans="1:45" ht="13.5" thickBot="1" x14ac:dyDescent="0.25">
      <c r="A27" s="245" t="s">
        <v>280</v>
      </c>
      <c r="B27" s="246">
        <v>1</v>
      </c>
      <c r="D27" s="366" t="s">
        <v>283</v>
      </c>
      <c r="E27" s="367"/>
      <c r="F27" s="368"/>
      <c r="G27" s="247" t="str">
        <f>IF(SUM(B89:AG89)=0,"не окупается",SUM(B89:AG89))</f>
        <v>не окупается</v>
      </c>
      <c r="H27" s="248"/>
      <c r="N27" s="232"/>
    </row>
    <row r="28" spans="1:45" ht="15" x14ac:dyDescent="0.2">
      <c r="A28" s="241" t="s">
        <v>279</v>
      </c>
      <c r="B28" s="242">
        <f>B24*0.001</f>
        <v>874.11431281</v>
      </c>
      <c r="D28" s="366" t="s">
        <v>281</v>
      </c>
      <c r="E28" s="367"/>
      <c r="F28" s="368"/>
      <c r="G28" s="247" t="str">
        <f>IF(SUM(B90:AG90)=0,"не окупается",SUM(B90:AG90))</f>
        <v>не окупается</v>
      </c>
      <c r="H28" s="248"/>
      <c r="N28" s="232"/>
    </row>
    <row r="29" spans="1:45" x14ac:dyDescent="0.2">
      <c r="A29" s="243" t="s">
        <v>460</v>
      </c>
      <c r="B29" s="244">
        <v>6</v>
      </c>
      <c r="D29" s="366" t="s">
        <v>587</v>
      </c>
      <c r="E29" s="367"/>
      <c r="F29" s="368"/>
      <c r="G29" s="249">
        <f>L87</f>
        <v>-1123813.5440515394</v>
      </c>
      <c r="H29" s="250"/>
      <c r="N29" s="232"/>
    </row>
    <row r="30" spans="1:45" x14ac:dyDescent="0.2">
      <c r="A30" s="243" t="s">
        <v>278</v>
      </c>
      <c r="B30" s="244">
        <v>6</v>
      </c>
      <c r="D30" s="366"/>
      <c r="E30" s="367"/>
      <c r="F30" s="368"/>
      <c r="G30" s="251"/>
      <c r="H30" s="252"/>
      <c r="N30" s="232"/>
    </row>
    <row r="31" spans="1:45" x14ac:dyDescent="0.2">
      <c r="A31" s="243" t="s">
        <v>257</v>
      </c>
      <c r="B31" s="244">
        <v>0</v>
      </c>
      <c r="N31" s="232"/>
    </row>
    <row r="32" spans="1:45" x14ac:dyDescent="0.2">
      <c r="A32" s="243" t="s">
        <v>277</v>
      </c>
      <c r="B32" s="244">
        <v>1</v>
      </c>
      <c r="N32" s="232"/>
    </row>
    <row r="33" spans="1:31" x14ac:dyDescent="0.2">
      <c r="A33" s="243" t="s">
        <v>276</v>
      </c>
      <c r="B33" s="244">
        <v>1</v>
      </c>
      <c r="N33" s="232"/>
    </row>
    <row r="34" spans="1:31" x14ac:dyDescent="0.2">
      <c r="A34" s="253" t="s">
        <v>588</v>
      </c>
      <c r="B34" s="244">
        <f>B24*0.03</f>
        <v>26223.429384300001</v>
      </c>
      <c r="N34" s="232"/>
    </row>
    <row r="35" spans="1:31" ht="13.5" thickBot="1" x14ac:dyDescent="0.25">
      <c r="A35" s="245" t="s">
        <v>251</v>
      </c>
      <c r="B35" s="254">
        <v>0.2</v>
      </c>
      <c r="N35" s="232"/>
    </row>
    <row r="36" spans="1:31" x14ac:dyDescent="0.2">
      <c r="A36" s="241" t="s">
        <v>461</v>
      </c>
      <c r="B36" s="255">
        <v>0</v>
      </c>
      <c r="N36" s="232"/>
    </row>
    <row r="37" spans="1:31" x14ac:dyDescent="0.2">
      <c r="A37" s="243" t="s">
        <v>275</v>
      </c>
      <c r="B37" s="244"/>
      <c r="N37" s="232"/>
    </row>
    <row r="38" spans="1:31" ht="13.5" thickBot="1" x14ac:dyDescent="0.25">
      <c r="A38" s="253" t="s">
        <v>274</v>
      </c>
      <c r="B38" s="256"/>
      <c r="N38" s="232"/>
    </row>
    <row r="39" spans="1:31" x14ac:dyDescent="0.2">
      <c r="A39" s="257" t="s">
        <v>462</v>
      </c>
      <c r="B39" s="258">
        <v>1</v>
      </c>
      <c r="N39" s="232"/>
    </row>
    <row r="40" spans="1:31" x14ac:dyDescent="0.2">
      <c r="A40" s="259" t="s">
        <v>273</v>
      </c>
      <c r="B40" s="260"/>
      <c r="N40" s="232"/>
    </row>
    <row r="41" spans="1:31" x14ac:dyDescent="0.2">
      <c r="A41" s="259" t="s">
        <v>272</v>
      </c>
      <c r="B41" s="261"/>
      <c r="N41" s="232"/>
    </row>
    <row r="42" spans="1:31" x14ac:dyDescent="0.2">
      <c r="A42" s="259" t="s">
        <v>271</v>
      </c>
      <c r="B42" s="261">
        <v>0</v>
      </c>
      <c r="N42" s="232"/>
    </row>
    <row r="43" spans="1:31" x14ac:dyDescent="0.2">
      <c r="A43" s="259" t="s">
        <v>270</v>
      </c>
      <c r="B43" s="262">
        <v>0.2</v>
      </c>
      <c r="N43" s="232"/>
    </row>
    <row r="44" spans="1:31" x14ac:dyDescent="0.2">
      <c r="A44" s="259" t="s">
        <v>269</v>
      </c>
      <c r="B44" s="263">
        <v>1</v>
      </c>
      <c r="N44" s="232"/>
    </row>
    <row r="45" spans="1:31" ht="13.5" thickBot="1" x14ac:dyDescent="0.25">
      <c r="A45" s="264" t="s">
        <v>589</v>
      </c>
      <c r="B45" s="263">
        <f>B44*B43+B42*B41*(1-B35)</f>
        <v>0.2</v>
      </c>
      <c r="C45" s="265"/>
      <c r="N45" s="232"/>
    </row>
    <row r="46" spans="1:31" x14ac:dyDescent="0.2">
      <c r="A46" s="266" t="s">
        <v>268</v>
      </c>
      <c r="B46" s="267">
        <v>1</v>
      </c>
      <c r="C46" s="267">
        <v>2</v>
      </c>
      <c r="D46" s="267">
        <v>3</v>
      </c>
      <c r="E46" s="267">
        <v>4</v>
      </c>
      <c r="F46" s="267">
        <v>5</v>
      </c>
      <c r="G46" s="267">
        <v>6</v>
      </c>
      <c r="H46" s="267">
        <v>7</v>
      </c>
      <c r="I46" s="267">
        <v>8</v>
      </c>
      <c r="J46" s="267">
        <v>9</v>
      </c>
      <c r="K46" s="267">
        <v>10</v>
      </c>
      <c r="L46" s="267">
        <v>11</v>
      </c>
      <c r="M46" s="267">
        <v>12</v>
      </c>
      <c r="N46" s="267">
        <v>13</v>
      </c>
      <c r="O46" s="267">
        <v>14</v>
      </c>
      <c r="P46" s="267">
        <v>15</v>
      </c>
      <c r="Q46" s="267">
        <v>16</v>
      </c>
      <c r="R46" s="267">
        <v>17</v>
      </c>
      <c r="S46" s="267">
        <v>18</v>
      </c>
      <c r="T46" s="267">
        <v>19</v>
      </c>
      <c r="U46" s="267">
        <v>20</v>
      </c>
      <c r="V46" s="267">
        <v>21</v>
      </c>
      <c r="W46" s="267">
        <v>22</v>
      </c>
      <c r="X46" s="267">
        <v>23</v>
      </c>
      <c r="Y46" s="267">
        <v>24</v>
      </c>
      <c r="Z46" s="267">
        <v>25</v>
      </c>
      <c r="AA46" s="267">
        <v>26</v>
      </c>
      <c r="AB46" s="267">
        <v>27</v>
      </c>
      <c r="AC46" s="268">
        <v>28</v>
      </c>
      <c r="AD46" s="268">
        <v>29</v>
      </c>
      <c r="AE46" s="268">
        <v>30</v>
      </c>
    </row>
    <row r="47" spans="1:31" x14ac:dyDescent="0.2">
      <c r="A47" s="269" t="s">
        <v>267</v>
      </c>
      <c r="B47" s="270">
        <v>4.7619843182130001E-2</v>
      </c>
      <c r="C47" s="270">
        <v>4.57995653007E-2</v>
      </c>
      <c r="D47" s="270">
        <v>4.57995653007E-2</v>
      </c>
      <c r="E47" s="270">
        <v>4.57995653007E-2</v>
      </c>
      <c r="F47" s="270">
        <v>4.57995653007E-2</v>
      </c>
      <c r="G47" s="270">
        <v>4.57995653007E-2</v>
      </c>
      <c r="H47" s="270">
        <v>4.57995653007E-2</v>
      </c>
      <c r="I47" s="270">
        <v>4.57995653007E-2</v>
      </c>
      <c r="J47" s="270">
        <v>4.57995653007E-2</v>
      </c>
      <c r="K47" s="270">
        <v>4.57995653007E-2</v>
      </c>
      <c r="L47" s="270">
        <v>4.57995653007E-2</v>
      </c>
      <c r="M47" s="271">
        <v>4.7E-2</v>
      </c>
      <c r="N47" s="271">
        <v>4.7E-2</v>
      </c>
      <c r="O47" s="271">
        <v>4.7E-2</v>
      </c>
      <c r="P47" s="271">
        <v>4.7E-2</v>
      </c>
      <c r="Q47" s="271">
        <v>4.7E-2</v>
      </c>
      <c r="R47" s="271">
        <v>4.7E-2</v>
      </c>
      <c r="S47" s="271">
        <v>4.7E-2</v>
      </c>
      <c r="T47" s="271">
        <v>4.7E-2</v>
      </c>
      <c r="U47" s="271">
        <v>4.7E-2</v>
      </c>
      <c r="V47" s="271">
        <v>4.7E-2</v>
      </c>
      <c r="W47" s="271">
        <v>4.7E-2</v>
      </c>
      <c r="X47" s="271">
        <v>4.7E-2</v>
      </c>
      <c r="Y47" s="271">
        <v>4.7E-2</v>
      </c>
      <c r="Z47" s="271">
        <v>4.7E-2</v>
      </c>
      <c r="AA47" s="271">
        <v>4.7E-2</v>
      </c>
      <c r="AB47" s="271">
        <v>4.7E-2</v>
      </c>
      <c r="AC47" s="271">
        <v>4.7E-2</v>
      </c>
      <c r="AD47" s="271">
        <v>4.7E-2</v>
      </c>
      <c r="AE47" s="271">
        <v>4.7E-2</v>
      </c>
    </row>
    <row r="48" spans="1:31" x14ac:dyDescent="0.2">
      <c r="A48" s="269" t="s">
        <v>266</v>
      </c>
      <c r="B48" s="271">
        <f>B47</f>
        <v>4.7619843182130001E-2</v>
      </c>
      <c r="C48" s="271">
        <f t="shared" ref="C48:AE48" si="0">(1+B48)*(1+C47)-1</f>
        <v>9.5600376600258885E-2</v>
      </c>
      <c r="D48" s="271">
        <f t="shared" si="0"/>
        <v>0.14577839759183386</v>
      </c>
      <c r="E48" s="271">
        <f t="shared" si="0"/>
        <v>0.1982545501324724</v>
      </c>
      <c r="F48" s="271">
        <f t="shared" si="0"/>
        <v>0.25313408764812539</v>
      </c>
      <c r="G48" s="271">
        <f t="shared" si="0"/>
        <v>0.31052708412589869</v>
      </c>
      <c r="H48" s="271">
        <f t="shared" si="0"/>
        <v>0.37054865489365874</v>
      </c>
      <c r="I48" s="271">
        <f t="shared" si="0"/>
        <v>0.43331918751124743</v>
      </c>
      <c r="J48" s="271">
        <f t="shared" si="0"/>
        <v>0.4989645832364149</v>
      </c>
      <c r="K48" s="271">
        <f t="shared" si="0"/>
        <v>0.5676165095497876</v>
      </c>
      <c r="L48" s="271">
        <f t="shared" si="0"/>
        <v>0.63941266424536836</v>
      </c>
      <c r="M48" s="271">
        <f t="shared" si="0"/>
        <v>0.71646505946490047</v>
      </c>
      <c r="N48" s="271">
        <f t="shared" si="0"/>
        <v>0.79713891725975072</v>
      </c>
      <c r="O48" s="271">
        <f t="shared" si="0"/>
        <v>0.88160444637095892</v>
      </c>
      <c r="P48" s="271">
        <f t="shared" si="0"/>
        <v>0.97003985535039394</v>
      </c>
      <c r="Q48" s="271">
        <f t="shared" si="0"/>
        <v>1.0626317285518625</v>
      </c>
      <c r="R48" s="271">
        <f t="shared" si="0"/>
        <v>1.1595754197938</v>
      </c>
      <c r="S48" s="271">
        <f t="shared" si="0"/>
        <v>1.2610754645241085</v>
      </c>
      <c r="T48" s="271">
        <f t="shared" si="0"/>
        <v>1.3673460113567413</v>
      </c>
      <c r="U48" s="271">
        <f t="shared" si="0"/>
        <v>1.4786112738905079</v>
      </c>
      <c r="V48" s="271">
        <f t="shared" si="0"/>
        <v>1.5951060037633615</v>
      </c>
      <c r="W48" s="271">
        <f t="shared" si="0"/>
        <v>1.7170759859402391</v>
      </c>
      <c r="X48" s="271">
        <f t="shared" si="0"/>
        <v>1.8447785572794304</v>
      </c>
      <c r="Y48" s="271">
        <f t="shared" si="0"/>
        <v>1.9784831494715633</v>
      </c>
      <c r="Z48" s="271">
        <f t="shared" si="0"/>
        <v>2.1184718574967265</v>
      </c>
      <c r="AA48" s="271">
        <f t="shared" si="0"/>
        <v>2.2650400347990725</v>
      </c>
      <c r="AB48" s="271">
        <f t="shared" si="0"/>
        <v>2.4184969164346288</v>
      </c>
      <c r="AC48" s="271">
        <f t="shared" si="0"/>
        <v>2.5791662715070562</v>
      </c>
      <c r="AD48" s="271">
        <f t="shared" si="0"/>
        <v>2.7473870862678877</v>
      </c>
      <c r="AE48" s="271">
        <f t="shared" si="0"/>
        <v>2.9235142793224784</v>
      </c>
    </row>
    <row r="49" spans="1:31" ht="13.5" thickBot="1" x14ac:dyDescent="0.25">
      <c r="A49" s="272" t="s">
        <v>463</v>
      </c>
      <c r="B49" s="273">
        <f>B24*1.2/2*0</f>
        <v>0</v>
      </c>
      <c r="C49" s="289">
        <v>4110.8130000000001</v>
      </c>
      <c r="D49" s="289">
        <v>4110.8130000000001</v>
      </c>
      <c r="E49" s="289">
        <v>4110.8130000000001</v>
      </c>
      <c r="F49" s="289">
        <v>4110.8130000000001</v>
      </c>
      <c r="G49" s="289">
        <v>4110.8130000000001</v>
      </c>
      <c r="H49" s="289">
        <v>4110.8130000000001</v>
      </c>
      <c r="I49" s="289">
        <v>4110.8130000000001</v>
      </c>
      <c r="J49" s="289">
        <v>4110.8130000000001</v>
      </c>
      <c r="K49" s="289">
        <v>4110.8130000000001</v>
      </c>
      <c r="L49" s="289">
        <v>4110.8130000000001</v>
      </c>
      <c r="M49" s="289">
        <v>4110.8130000000001</v>
      </c>
      <c r="N49" s="289">
        <v>4110.8130000000001</v>
      </c>
      <c r="O49" s="289">
        <v>4110.8130000000001</v>
      </c>
      <c r="P49" s="289">
        <v>4110.8130000000001</v>
      </c>
      <c r="Q49" s="289">
        <v>4110.8130000000001</v>
      </c>
      <c r="R49" s="289">
        <v>4110.8130000000001</v>
      </c>
      <c r="S49" s="289">
        <v>4110.8130000000001</v>
      </c>
      <c r="T49" s="289">
        <v>4110.8130000000001</v>
      </c>
      <c r="U49" s="289">
        <v>4110.8130000000001</v>
      </c>
      <c r="V49" s="289">
        <v>4110.8130000000001</v>
      </c>
      <c r="W49" s="289">
        <v>4110.8130000000001</v>
      </c>
      <c r="X49" s="289">
        <v>4110.8130000000001</v>
      </c>
      <c r="Y49" s="289">
        <v>4110.8130000000001</v>
      </c>
      <c r="Z49" s="289">
        <v>4110.8130000000001</v>
      </c>
      <c r="AA49" s="289">
        <v>4110.8130000000001</v>
      </c>
      <c r="AB49" s="289">
        <v>4110.8130000000001</v>
      </c>
      <c r="AC49" s="289">
        <v>4110.8130000000001</v>
      </c>
      <c r="AD49" s="289">
        <v>4110.8130000000001</v>
      </c>
      <c r="AE49" s="289">
        <v>4110.8130000000001</v>
      </c>
    </row>
    <row r="50" spans="1:31" ht="13.5" thickBot="1" x14ac:dyDescent="0.25">
      <c r="A50" s="274"/>
      <c r="N50" s="232"/>
      <c r="AC50" s="275"/>
      <c r="AD50" s="275"/>
      <c r="AE50" s="275"/>
    </row>
    <row r="51" spans="1:31" x14ac:dyDescent="0.2">
      <c r="A51" s="276" t="s">
        <v>265</v>
      </c>
      <c r="B51" s="267">
        <v>1</v>
      </c>
      <c r="C51" s="267">
        <v>2</v>
      </c>
      <c r="D51" s="267">
        <v>3</v>
      </c>
      <c r="E51" s="267">
        <v>4</v>
      </c>
      <c r="F51" s="267">
        <v>5</v>
      </c>
      <c r="G51" s="267">
        <v>6</v>
      </c>
      <c r="H51" s="267">
        <v>7</v>
      </c>
      <c r="I51" s="267">
        <v>8</v>
      </c>
      <c r="J51" s="267">
        <v>9</v>
      </c>
      <c r="K51" s="267">
        <v>10</v>
      </c>
      <c r="L51" s="267">
        <v>11</v>
      </c>
      <c r="M51" s="267">
        <v>12</v>
      </c>
      <c r="N51" s="267">
        <v>13</v>
      </c>
      <c r="O51" s="267">
        <v>14</v>
      </c>
      <c r="P51" s="267">
        <v>15</v>
      </c>
      <c r="Q51" s="267">
        <v>16</v>
      </c>
      <c r="R51" s="267">
        <v>17</v>
      </c>
      <c r="S51" s="267">
        <v>18</v>
      </c>
      <c r="T51" s="267">
        <v>19</v>
      </c>
      <c r="U51" s="267">
        <v>20</v>
      </c>
      <c r="V51" s="267">
        <v>21</v>
      </c>
      <c r="W51" s="267">
        <v>22</v>
      </c>
      <c r="X51" s="267">
        <v>23</v>
      </c>
      <c r="Y51" s="267">
        <v>24</v>
      </c>
      <c r="Z51" s="267">
        <v>25</v>
      </c>
      <c r="AA51" s="267">
        <v>26</v>
      </c>
      <c r="AB51" s="267">
        <v>27</v>
      </c>
      <c r="AC51" s="267">
        <v>28</v>
      </c>
      <c r="AD51" s="267">
        <v>29</v>
      </c>
      <c r="AE51" s="267">
        <v>30</v>
      </c>
    </row>
    <row r="52" spans="1:31" x14ac:dyDescent="0.2">
      <c r="A52" s="269" t="s">
        <v>264</v>
      </c>
      <c r="B52" s="277">
        <v>0</v>
      </c>
      <c r="C52" s="277">
        <v>0</v>
      </c>
      <c r="D52" s="277">
        <v>0</v>
      </c>
      <c r="E52" s="277">
        <v>0</v>
      </c>
      <c r="F52" s="277">
        <v>0</v>
      </c>
      <c r="G52" s="277">
        <v>0</v>
      </c>
      <c r="H52" s="277">
        <v>0</v>
      </c>
      <c r="I52" s="277">
        <v>0</v>
      </c>
      <c r="J52" s="277">
        <v>0</v>
      </c>
      <c r="K52" s="277">
        <v>0</v>
      </c>
      <c r="L52" s="277">
        <v>0</v>
      </c>
      <c r="M52" s="277">
        <v>0</v>
      </c>
      <c r="N52" s="277">
        <v>0</v>
      </c>
      <c r="O52" s="277">
        <v>0</v>
      </c>
      <c r="P52" s="277">
        <v>0</v>
      </c>
      <c r="Q52" s="277">
        <v>0</v>
      </c>
      <c r="R52" s="277">
        <v>0</v>
      </c>
      <c r="S52" s="277">
        <v>0</v>
      </c>
      <c r="T52" s="277">
        <v>0</v>
      </c>
      <c r="U52" s="277">
        <v>0</v>
      </c>
      <c r="V52" s="277">
        <v>0</v>
      </c>
      <c r="W52" s="277">
        <v>0</v>
      </c>
      <c r="X52" s="277">
        <v>0</v>
      </c>
      <c r="Y52" s="277">
        <v>0</v>
      </c>
      <c r="Z52" s="277">
        <v>0</v>
      </c>
      <c r="AA52" s="277">
        <v>0</v>
      </c>
      <c r="AB52" s="277">
        <v>0</v>
      </c>
      <c r="AC52" s="278">
        <v>0</v>
      </c>
      <c r="AD52" s="278">
        <v>0</v>
      </c>
      <c r="AE52" s="278">
        <v>0</v>
      </c>
    </row>
    <row r="53" spans="1:31" x14ac:dyDescent="0.2">
      <c r="A53" s="269" t="s">
        <v>263</v>
      </c>
      <c r="B53" s="277">
        <v>0</v>
      </c>
      <c r="C53" s="277">
        <v>0</v>
      </c>
      <c r="D53" s="277">
        <v>0</v>
      </c>
      <c r="E53" s="277">
        <v>0</v>
      </c>
      <c r="F53" s="277">
        <v>0</v>
      </c>
      <c r="G53" s="277">
        <v>0</v>
      </c>
      <c r="H53" s="277">
        <v>0</v>
      </c>
      <c r="I53" s="277">
        <v>0</v>
      </c>
      <c r="J53" s="277">
        <v>0</v>
      </c>
      <c r="K53" s="277">
        <v>0</v>
      </c>
      <c r="L53" s="277">
        <v>0</v>
      </c>
      <c r="M53" s="277">
        <v>0</v>
      </c>
      <c r="N53" s="277">
        <v>0</v>
      </c>
      <c r="O53" s="277">
        <v>0</v>
      </c>
      <c r="P53" s="277">
        <v>0</v>
      </c>
      <c r="Q53" s="277">
        <v>0</v>
      </c>
      <c r="R53" s="277">
        <v>0</v>
      </c>
      <c r="S53" s="277">
        <v>0</v>
      </c>
      <c r="T53" s="277">
        <v>0</v>
      </c>
      <c r="U53" s="277">
        <v>0</v>
      </c>
      <c r="V53" s="277">
        <v>0</v>
      </c>
      <c r="W53" s="277">
        <v>0</v>
      </c>
      <c r="X53" s="277">
        <v>0</v>
      </c>
      <c r="Y53" s="277">
        <v>0</v>
      </c>
      <c r="Z53" s="277">
        <v>0</v>
      </c>
      <c r="AA53" s="277">
        <v>0</v>
      </c>
      <c r="AB53" s="277">
        <v>0</v>
      </c>
      <c r="AC53" s="278">
        <v>0</v>
      </c>
      <c r="AD53" s="278">
        <v>0</v>
      </c>
      <c r="AE53" s="278">
        <v>0</v>
      </c>
    </row>
    <row r="54" spans="1:31" x14ac:dyDescent="0.2">
      <c r="A54" s="269" t="s">
        <v>262</v>
      </c>
      <c r="B54" s="277">
        <v>0</v>
      </c>
      <c r="C54" s="277">
        <v>0</v>
      </c>
      <c r="D54" s="277">
        <v>0</v>
      </c>
      <c r="E54" s="277">
        <v>0</v>
      </c>
      <c r="F54" s="277">
        <v>0</v>
      </c>
      <c r="G54" s="277">
        <v>0</v>
      </c>
      <c r="H54" s="277">
        <v>0</v>
      </c>
      <c r="I54" s="277">
        <v>0</v>
      </c>
      <c r="J54" s="277">
        <v>0</v>
      </c>
      <c r="K54" s="277">
        <v>0</v>
      </c>
      <c r="L54" s="277">
        <v>0</v>
      </c>
      <c r="M54" s="277">
        <v>0</v>
      </c>
      <c r="N54" s="277">
        <v>0</v>
      </c>
      <c r="O54" s="277">
        <v>0</v>
      </c>
      <c r="P54" s="277">
        <v>0</v>
      </c>
      <c r="Q54" s="277">
        <v>0</v>
      </c>
      <c r="R54" s="277">
        <v>0</v>
      </c>
      <c r="S54" s="277">
        <v>0</v>
      </c>
      <c r="T54" s="277">
        <v>0</v>
      </c>
      <c r="U54" s="277">
        <v>0</v>
      </c>
      <c r="V54" s="277">
        <v>0</v>
      </c>
      <c r="W54" s="277">
        <v>0</v>
      </c>
      <c r="X54" s="277">
        <v>0</v>
      </c>
      <c r="Y54" s="277">
        <v>0</v>
      </c>
      <c r="Z54" s="277">
        <v>0</v>
      </c>
      <c r="AA54" s="277">
        <v>0</v>
      </c>
      <c r="AB54" s="277">
        <v>0</v>
      </c>
      <c r="AC54" s="278">
        <v>0</v>
      </c>
      <c r="AD54" s="278">
        <v>0</v>
      </c>
      <c r="AE54" s="278">
        <v>0</v>
      </c>
    </row>
    <row r="55" spans="1:31" ht="13.5" thickBot="1" x14ac:dyDescent="0.25">
      <c r="A55" s="272" t="s">
        <v>261</v>
      </c>
      <c r="B55" s="279">
        <v>0</v>
      </c>
      <c r="C55" s="279">
        <v>0</v>
      </c>
      <c r="D55" s="279">
        <v>0</v>
      </c>
      <c r="E55" s="279">
        <v>0</v>
      </c>
      <c r="F55" s="279">
        <v>0</v>
      </c>
      <c r="G55" s="279">
        <v>0</v>
      </c>
      <c r="H55" s="279">
        <v>0</v>
      </c>
      <c r="I55" s="279">
        <v>0</v>
      </c>
      <c r="J55" s="279">
        <v>0</v>
      </c>
      <c r="K55" s="279">
        <v>0</v>
      </c>
      <c r="L55" s="279">
        <v>0</v>
      </c>
      <c r="M55" s="279">
        <v>0</v>
      </c>
      <c r="N55" s="279">
        <v>0</v>
      </c>
      <c r="O55" s="279">
        <v>0</v>
      </c>
      <c r="P55" s="279">
        <v>0</v>
      </c>
      <c r="Q55" s="279">
        <v>0</v>
      </c>
      <c r="R55" s="279">
        <v>0</v>
      </c>
      <c r="S55" s="279">
        <v>0</v>
      </c>
      <c r="T55" s="279">
        <v>0</v>
      </c>
      <c r="U55" s="279">
        <v>0</v>
      </c>
      <c r="V55" s="279">
        <v>0</v>
      </c>
      <c r="W55" s="279">
        <v>0</v>
      </c>
      <c r="X55" s="279">
        <v>0</v>
      </c>
      <c r="Y55" s="279">
        <v>0</v>
      </c>
      <c r="Z55" s="279">
        <v>0</v>
      </c>
      <c r="AA55" s="279">
        <v>0</v>
      </c>
      <c r="AB55" s="279">
        <v>0</v>
      </c>
      <c r="AC55" s="280">
        <v>0</v>
      </c>
      <c r="AD55" s="280">
        <v>0</v>
      </c>
      <c r="AE55" s="280">
        <v>0</v>
      </c>
    </row>
    <row r="56" spans="1:31" ht="13.5" thickBot="1" x14ac:dyDescent="0.25">
      <c r="A56" s="274"/>
      <c r="B56" s="281"/>
      <c r="C56" s="281"/>
      <c r="D56" s="281"/>
      <c r="E56" s="281"/>
      <c r="F56" s="281"/>
      <c r="G56" s="281"/>
      <c r="H56" s="281"/>
      <c r="I56" s="281"/>
      <c r="J56" s="281"/>
      <c r="K56" s="281"/>
      <c r="L56" s="281"/>
      <c r="M56" s="281"/>
      <c r="N56" s="281"/>
      <c r="O56" s="281"/>
      <c r="P56" s="281"/>
      <c r="Q56" s="281"/>
      <c r="R56" s="281"/>
      <c r="S56" s="281"/>
      <c r="T56" s="281"/>
      <c r="U56" s="281"/>
      <c r="V56" s="281"/>
      <c r="W56" s="281"/>
      <c r="X56" s="281"/>
      <c r="Y56" s="281"/>
      <c r="Z56" s="281"/>
      <c r="AA56" s="281"/>
      <c r="AB56" s="281"/>
      <c r="AC56" s="282"/>
      <c r="AD56" s="282"/>
      <c r="AE56" s="282"/>
    </row>
    <row r="57" spans="1:31" ht="13.5" thickBot="1" x14ac:dyDescent="0.25">
      <c r="A57" s="276" t="s">
        <v>464</v>
      </c>
      <c r="B57" s="267">
        <v>1</v>
      </c>
      <c r="C57" s="267">
        <v>2</v>
      </c>
      <c r="D57" s="267">
        <v>3</v>
      </c>
      <c r="E57" s="267">
        <v>4</v>
      </c>
      <c r="F57" s="267">
        <v>5</v>
      </c>
      <c r="G57" s="267">
        <v>6</v>
      </c>
      <c r="H57" s="267">
        <v>7</v>
      </c>
      <c r="I57" s="267">
        <v>8</v>
      </c>
      <c r="J57" s="267">
        <v>9</v>
      </c>
      <c r="K57" s="267">
        <v>10</v>
      </c>
      <c r="L57" s="267">
        <v>11</v>
      </c>
      <c r="M57" s="267">
        <v>12</v>
      </c>
      <c r="N57" s="267">
        <v>13</v>
      </c>
      <c r="O57" s="267">
        <v>14</v>
      </c>
      <c r="P57" s="267">
        <v>15</v>
      </c>
      <c r="Q57" s="267">
        <v>16</v>
      </c>
      <c r="R57" s="267">
        <v>17</v>
      </c>
      <c r="S57" s="267">
        <v>18</v>
      </c>
      <c r="T57" s="267">
        <v>19</v>
      </c>
      <c r="U57" s="267">
        <v>20</v>
      </c>
      <c r="V57" s="267">
        <v>21</v>
      </c>
      <c r="W57" s="267">
        <v>22</v>
      </c>
      <c r="X57" s="267">
        <v>23</v>
      </c>
      <c r="Y57" s="267">
        <v>24</v>
      </c>
      <c r="Z57" s="267">
        <v>25</v>
      </c>
      <c r="AA57" s="267">
        <v>26</v>
      </c>
      <c r="AB57" s="267">
        <v>27</v>
      </c>
      <c r="AC57" s="267">
        <v>28</v>
      </c>
      <c r="AD57" s="267">
        <v>29</v>
      </c>
      <c r="AE57" s="267">
        <v>30</v>
      </c>
    </row>
    <row r="58" spans="1:31" x14ac:dyDescent="0.2">
      <c r="A58" s="276" t="s">
        <v>260</v>
      </c>
      <c r="B58" s="267">
        <f t="shared" ref="B58:AE58" si="1">B49*$B$27</f>
        <v>0</v>
      </c>
      <c r="C58" s="267">
        <f t="shared" si="1"/>
        <v>4110.8130000000001</v>
      </c>
      <c r="D58" s="267">
        <f t="shared" si="1"/>
        <v>4110.8130000000001</v>
      </c>
      <c r="E58" s="267">
        <f t="shared" si="1"/>
        <v>4110.8130000000001</v>
      </c>
      <c r="F58" s="267">
        <f t="shared" si="1"/>
        <v>4110.8130000000001</v>
      </c>
      <c r="G58" s="267">
        <f t="shared" si="1"/>
        <v>4110.8130000000001</v>
      </c>
      <c r="H58" s="267">
        <f t="shared" si="1"/>
        <v>4110.8130000000001</v>
      </c>
      <c r="I58" s="267">
        <f t="shared" si="1"/>
        <v>4110.8130000000001</v>
      </c>
      <c r="J58" s="267">
        <f t="shared" si="1"/>
        <v>4110.8130000000001</v>
      </c>
      <c r="K58" s="267">
        <f t="shared" si="1"/>
        <v>4110.8130000000001</v>
      </c>
      <c r="L58" s="267">
        <f t="shared" si="1"/>
        <v>4110.8130000000001</v>
      </c>
      <c r="M58" s="267">
        <f t="shared" si="1"/>
        <v>4110.8130000000001</v>
      </c>
      <c r="N58" s="267">
        <f t="shared" si="1"/>
        <v>4110.8130000000001</v>
      </c>
      <c r="O58" s="267">
        <f t="shared" si="1"/>
        <v>4110.8130000000001</v>
      </c>
      <c r="P58" s="267">
        <f t="shared" si="1"/>
        <v>4110.8130000000001</v>
      </c>
      <c r="Q58" s="267">
        <f t="shared" si="1"/>
        <v>4110.8130000000001</v>
      </c>
      <c r="R58" s="267">
        <f t="shared" si="1"/>
        <v>4110.8130000000001</v>
      </c>
      <c r="S58" s="267">
        <f t="shared" si="1"/>
        <v>4110.8130000000001</v>
      </c>
      <c r="T58" s="267">
        <f t="shared" si="1"/>
        <v>4110.8130000000001</v>
      </c>
      <c r="U58" s="267">
        <f t="shared" si="1"/>
        <v>4110.8130000000001</v>
      </c>
      <c r="V58" s="267">
        <f t="shared" si="1"/>
        <v>4110.8130000000001</v>
      </c>
      <c r="W58" s="267">
        <f t="shared" si="1"/>
        <v>4110.8130000000001</v>
      </c>
      <c r="X58" s="267">
        <f t="shared" si="1"/>
        <v>4110.8130000000001</v>
      </c>
      <c r="Y58" s="267">
        <f t="shared" si="1"/>
        <v>4110.8130000000001</v>
      </c>
      <c r="Z58" s="267">
        <f t="shared" si="1"/>
        <v>4110.8130000000001</v>
      </c>
      <c r="AA58" s="267">
        <f t="shared" si="1"/>
        <v>4110.8130000000001</v>
      </c>
      <c r="AB58" s="267">
        <f t="shared" si="1"/>
        <v>4110.8130000000001</v>
      </c>
      <c r="AC58" s="267">
        <f t="shared" si="1"/>
        <v>4110.8130000000001</v>
      </c>
      <c r="AD58" s="267">
        <f t="shared" si="1"/>
        <v>4110.8130000000001</v>
      </c>
      <c r="AE58" s="267">
        <f t="shared" si="1"/>
        <v>4110.8130000000001</v>
      </c>
    </row>
    <row r="59" spans="1:31" x14ac:dyDescent="0.2">
      <c r="A59" s="269" t="s">
        <v>259</v>
      </c>
      <c r="B59" s="283">
        <f t="shared" ref="B59:AE59" si="2">SUM(B60:B65)</f>
        <v>0</v>
      </c>
      <c r="C59" s="283">
        <f>SUM(C60:C65)</f>
        <v>0</v>
      </c>
      <c r="D59" s="283">
        <f t="shared" si="2"/>
        <v>0</v>
      </c>
      <c r="E59" s="283">
        <f t="shared" si="2"/>
        <v>0</v>
      </c>
      <c r="F59" s="283">
        <f t="shared" si="2"/>
        <v>0</v>
      </c>
      <c r="G59" s="283">
        <f t="shared" si="2"/>
        <v>0</v>
      </c>
      <c r="H59" s="283">
        <f t="shared" si="2"/>
        <v>-874.11431281</v>
      </c>
      <c r="I59" s="283">
        <f t="shared" si="2"/>
        <v>0</v>
      </c>
      <c r="J59" s="283">
        <f t="shared" si="2"/>
        <v>26223.429384300001</v>
      </c>
      <c r="K59" s="283">
        <f t="shared" si="2"/>
        <v>0</v>
      </c>
      <c r="L59" s="283">
        <f t="shared" si="2"/>
        <v>0</v>
      </c>
      <c r="M59" s="283">
        <f t="shared" si="2"/>
        <v>-26281.703671820658</v>
      </c>
      <c r="N59" s="283">
        <f t="shared" si="2"/>
        <v>-12412.423241902008</v>
      </c>
      <c r="O59" s="283">
        <f t="shared" si="2"/>
        <v>-10897.291766364675</v>
      </c>
      <c r="P59" s="283">
        <f t="shared" si="2"/>
        <v>-10256.274603637341</v>
      </c>
      <c r="Q59" s="283">
        <f t="shared" si="2"/>
        <v>-9615.2574409100071</v>
      </c>
      <c r="R59" s="283">
        <f t="shared" si="2"/>
        <v>17249.18910611733</v>
      </c>
      <c r="S59" s="283">
        <f t="shared" si="2"/>
        <v>-8333.2231154553392</v>
      </c>
      <c r="T59" s="283">
        <f t="shared" si="2"/>
        <v>-8566.3202655380046</v>
      </c>
      <c r="U59" s="283">
        <f t="shared" si="2"/>
        <v>-7051.1887900006705</v>
      </c>
      <c r="V59" s="283">
        <f t="shared" si="2"/>
        <v>-6410.1716272733365</v>
      </c>
      <c r="W59" s="283">
        <f t="shared" si="2"/>
        <v>-5769.1544645460026</v>
      </c>
      <c r="X59" s="283">
        <f t="shared" si="2"/>
        <v>-5128.1373018186696</v>
      </c>
      <c r="Y59" s="283">
        <f t="shared" si="2"/>
        <v>-4487.1201390913366</v>
      </c>
      <c r="Z59" s="283">
        <f t="shared" si="2"/>
        <v>21503.212095125997</v>
      </c>
      <c r="AA59" s="283">
        <f t="shared" si="2"/>
        <v>-3205.0858136366696</v>
      </c>
      <c r="AB59" s="283">
        <f t="shared" si="2"/>
        <v>-2564.0686509093362</v>
      </c>
      <c r="AC59" s="283">
        <f t="shared" si="2"/>
        <v>-1923.0514881820031</v>
      </c>
      <c r="AD59" s="283">
        <f t="shared" si="2"/>
        <v>-1282.0343254546697</v>
      </c>
      <c r="AE59" s="283">
        <f t="shared" si="2"/>
        <v>-641.01716272733643</v>
      </c>
    </row>
    <row r="60" spans="1:31" x14ac:dyDescent="0.2">
      <c r="A60" s="284" t="s">
        <v>258</v>
      </c>
      <c r="B60" s="277"/>
      <c r="C60" s="277"/>
      <c r="D60" s="277"/>
      <c r="E60" s="277"/>
      <c r="F60" s="277"/>
      <c r="G60" s="277"/>
      <c r="H60" s="277">
        <f>-B28</f>
        <v>-874.11431281</v>
      </c>
      <c r="I60" s="283">
        <v>0</v>
      </c>
      <c r="J60" s="277"/>
      <c r="K60" s="277"/>
      <c r="L60" s="277"/>
      <c r="M60" s="277"/>
      <c r="N60" s="277">
        <f>H60</f>
        <v>-874.11431281</v>
      </c>
      <c r="O60" s="277"/>
      <c r="P60" s="277"/>
      <c r="Q60" s="277"/>
      <c r="R60" s="277"/>
      <c r="S60" s="277"/>
      <c r="T60" s="277">
        <f>N60</f>
        <v>-874.11431281</v>
      </c>
      <c r="U60" s="277"/>
      <c r="V60" s="277"/>
      <c r="W60" s="277"/>
      <c r="X60" s="277"/>
      <c r="Y60" s="277"/>
      <c r="Z60" s="277">
        <f>T60</f>
        <v>-874.11431281</v>
      </c>
      <c r="AA60" s="277"/>
      <c r="AB60" s="277"/>
      <c r="AC60" s="277"/>
      <c r="AD60" s="277"/>
      <c r="AE60" s="277"/>
    </row>
    <row r="61" spans="1:31" x14ac:dyDescent="0.2">
      <c r="A61" s="284" t="s">
        <v>257</v>
      </c>
      <c r="B61" s="277"/>
      <c r="C61" s="277"/>
      <c r="D61" s="277"/>
      <c r="E61" s="277"/>
      <c r="F61" s="277"/>
      <c r="G61" s="277"/>
      <c r="H61" s="277"/>
      <c r="I61" s="277"/>
      <c r="J61" s="277">
        <f>B34</f>
        <v>26223.429384300001</v>
      </c>
      <c r="K61" s="277"/>
      <c r="L61" s="277"/>
      <c r="M61" s="277"/>
      <c r="N61" s="277"/>
      <c r="O61" s="277"/>
      <c r="P61" s="277"/>
      <c r="Q61" s="277"/>
      <c r="R61" s="277">
        <f>J61</f>
        <v>26223.429384300001</v>
      </c>
      <c r="S61" s="277"/>
      <c r="T61" s="277"/>
      <c r="U61" s="277"/>
      <c r="V61" s="277"/>
      <c r="W61" s="277"/>
      <c r="X61" s="277"/>
      <c r="Y61" s="277"/>
      <c r="Z61" s="277">
        <f>R61</f>
        <v>26223.429384300001</v>
      </c>
      <c r="AA61" s="285">
        <f>S61</f>
        <v>0</v>
      </c>
      <c r="AB61" s="277"/>
      <c r="AC61" s="277"/>
      <c r="AD61" s="277"/>
      <c r="AE61" s="277"/>
    </row>
    <row r="62" spans="1:31" x14ac:dyDescent="0.2">
      <c r="A62" s="284" t="s">
        <v>588</v>
      </c>
      <c r="B62" s="277"/>
      <c r="C62" s="277"/>
      <c r="D62" s="277"/>
      <c r="E62" s="277"/>
      <c r="F62" s="277"/>
      <c r="G62" s="277"/>
      <c r="H62" s="277"/>
      <c r="I62" s="277"/>
      <c r="J62" s="277"/>
      <c r="K62" s="277"/>
      <c r="L62" s="277"/>
      <c r="M62" s="277"/>
      <c r="N62" s="277"/>
      <c r="O62" s="277"/>
      <c r="P62" s="277"/>
      <c r="Q62" s="277"/>
      <c r="R62" s="277"/>
      <c r="S62" s="277"/>
      <c r="T62" s="277"/>
      <c r="U62" s="277"/>
      <c r="V62" s="277"/>
      <c r="W62" s="277"/>
      <c r="X62" s="277"/>
      <c r="Y62" s="277"/>
      <c r="Z62" s="277"/>
      <c r="AA62" s="277"/>
      <c r="AB62" s="277"/>
      <c r="AC62" s="277"/>
      <c r="AD62" s="277"/>
      <c r="AE62" s="277"/>
    </row>
    <row r="63" spans="1:31" x14ac:dyDescent="0.2">
      <c r="A63" s="284" t="s">
        <v>461</v>
      </c>
      <c r="B63" s="286">
        <v>0</v>
      </c>
      <c r="C63" s="286">
        <v>0</v>
      </c>
      <c r="D63" s="286">
        <v>0</v>
      </c>
      <c r="E63" s="286">
        <v>0</v>
      </c>
      <c r="F63" s="286">
        <v>0</v>
      </c>
      <c r="G63" s="286">
        <v>0</v>
      </c>
      <c r="H63" s="286">
        <v>0</v>
      </c>
      <c r="I63" s="286">
        <v>0</v>
      </c>
      <c r="J63" s="286">
        <v>0</v>
      </c>
      <c r="K63" s="286">
        <v>0</v>
      </c>
      <c r="L63" s="286">
        <v>0</v>
      </c>
      <c r="M63" s="286">
        <v>0</v>
      </c>
      <c r="N63" s="286">
        <v>0</v>
      </c>
      <c r="O63" s="286">
        <v>0</v>
      </c>
      <c r="P63" s="286">
        <v>0</v>
      </c>
      <c r="Q63" s="286">
        <v>0</v>
      </c>
      <c r="R63" s="286">
        <v>0</v>
      </c>
      <c r="S63" s="286">
        <v>0</v>
      </c>
      <c r="T63" s="286">
        <v>0</v>
      </c>
      <c r="U63" s="286">
        <v>0</v>
      </c>
      <c r="V63" s="286">
        <v>0</v>
      </c>
      <c r="W63" s="286">
        <v>0</v>
      </c>
      <c r="X63" s="286">
        <v>0</v>
      </c>
      <c r="Y63" s="286">
        <v>0</v>
      </c>
      <c r="Z63" s="286">
        <v>0</v>
      </c>
      <c r="AA63" s="286">
        <v>0</v>
      </c>
      <c r="AB63" s="286">
        <v>0</v>
      </c>
      <c r="AC63" s="286">
        <v>0</v>
      </c>
      <c r="AD63" s="286">
        <v>0</v>
      </c>
      <c r="AE63" s="286">
        <v>0</v>
      </c>
    </row>
    <row r="64" spans="1:31" x14ac:dyDescent="0.2">
      <c r="A64" s="284" t="s">
        <v>461</v>
      </c>
      <c r="B64" s="286">
        <v>0</v>
      </c>
      <c r="C64" s="286">
        <v>0</v>
      </c>
      <c r="D64" s="286">
        <v>0</v>
      </c>
      <c r="E64" s="286">
        <v>0</v>
      </c>
      <c r="F64" s="286">
        <v>0</v>
      </c>
      <c r="G64" s="286">
        <v>0</v>
      </c>
      <c r="H64" s="286">
        <v>0</v>
      </c>
      <c r="I64" s="286">
        <v>0</v>
      </c>
      <c r="J64" s="286">
        <v>0</v>
      </c>
      <c r="K64" s="286">
        <v>0</v>
      </c>
      <c r="L64" s="286">
        <v>0</v>
      </c>
      <c r="M64" s="286">
        <v>0</v>
      </c>
      <c r="N64" s="286">
        <v>0</v>
      </c>
      <c r="O64" s="286">
        <v>0</v>
      </c>
      <c r="P64" s="286">
        <v>0</v>
      </c>
      <c r="Q64" s="286">
        <v>0</v>
      </c>
      <c r="R64" s="286">
        <v>0</v>
      </c>
      <c r="S64" s="286">
        <v>0</v>
      </c>
      <c r="T64" s="286">
        <v>0</v>
      </c>
      <c r="U64" s="286">
        <v>0</v>
      </c>
      <c r="V64" s="286">
        <v>0</v>
      </c>
      <c r="W64" s="286">
        <v>0</v>
      </c>
      <c r="X64" s="286">
        <v>0</v>
      </c>
      <c r="Y64" s="286">
        <v>0</v>
      </c>
      <c r="Z64" s="286">
        <v>0</v>
      </c>
      <c r="AA64" s="286">
        <v>0</v>
      </c>
      <c r="AB64" s="286">
        <v>0</v>
      </c>
      <c r="AC64" s="286">
        <v>0</v>
      </c>
      <c r="AD64" s="286">
        <v>0</v>
      </c>
      <c r="AE64" s="286">
        <v>0</v>
      </c>
    </row>
    <row r="65" spans="1:31" x14ac:dyDescent="0.2">
      <c r="A65" s="284" t="s">
        <v>590</v>
      </c>
      <c r="B65" s="286">
        <v>0</v>
      </c>
      <c r="C65" s="307">
        <f>-($B$24+C67)*0.022*0</f>
        <v>0</v>
      </c>
      <c r="D65" s="307">
        <f>-($B$24+D67+C67)*0.022*0</f>
        <v>0</v>
      </c>
      <c r="E65" s="308">
        <f>-($B$24+E67+C67+D67)*0.022*0</f>
        <v>0</v>
      </c>
      <c r="F65" s="308">
        <f>-($B$24+F67+D67+E67+C67)*0.022*0</f>
        <v>0</v>
      </c>
      <c r="G65" s="308"/>
      <c r="H65" s="308"/>
      <c r="I65" s="308"/>
      <c r="J65" s="308"/>
      <c r="K65" s="308"/>
      <c r="L65" s="308"/>
      <c r="M65" s="308">
        <f>(-$B$24+G67+M67+K67+L67+J67+H67+I67+F67+E67+D67+C67)*0.022</f>
        <v>-26281.703671820658</v>
      </c>
      <c r="N65" s="308">
        <f>-($B$24+H67+N67+L67+M67+K67+I67+J67+G67+F67+E67+C67+D67)*0.022</f>
        <v>-11538.308929092009</v>
      </c>
      <c r="O65" s="308">
        <f>-($B$24+I67+O67+M67+N67+L67+J67+K67+H67+G67+F67+D67+C67+E67)*0.022</f>
        <v>-10897.291766364675</v>
      </c>
      <c r="P65" s="308">
        <f>-($B$24+J67+P67+N67+O67+M67+K67+L67+I67+H67+G67+E67+F67+C67+D67)*0.022</f>
        <v>-10256.274603637341</v>
      </c>
      <c r="Q65" s="308">
        <f>-($B$24+K67+Q67+O67+P67+N67+L67+M67+J67+I67+H67+F67+G67+D67+C67+E67)*0.022</f>
        <v>-9615.2574409100071</v>
      </c>
      <c r="R65" s="308">
        <f>-($B$24+L67+R67+P67+Q67+O67+M67+N67+K67+J67+I67+G67+H67+E67+D67+C67+F67)*0.022</f>
        <v>-8974.2402781826731</v>
      </c>
      <c r="S65" s="308">
        <f>-($B$24+M67+S67+Q67+R67+P67+N67+O67+L67+K67+J67+H67+I67+F67+E67+D67+C67+G67)*0.022</f>
        <v>-8333.2231154553392</v>
      </c>
      <c r="T65" s="308">
        <f>-($B$24+N67+T67+R67+S67+Q67+O67+P67+M67+L67+K67+I67+J67+G67+F67+E67+D67+C67+H67)*0.022</f>
        <v>-7692.2059527280044</v>
      </c>
      <c r="U65" s="308">
        <f>-($B$24+O67+U67+S67+T67+R67+P67+Q67+N67+M67+L67+J67+K67+H67+G67+F67+E67+C67+D67++I67)*0.022</f>
        <v>-7051.1887900006705</v>
      </c>
      <c r="V65" s="308">
        <f>-($B$24+P67+V67+T67+U67+S67+Q67+R67+O67+N67+M67+K67+L67+I67+H67+G67+F67+D67+E67+C67+J67)*0.022</f>
        <v>-6410.1716272733365</v>
      </c>
      <c r="W65" s="308">
        <f>-($B$24+Q67+W67+U67+V67+T67+R67+S67+P67+O67+N67+L67+M67+J67+I67+H67+G67+E67+F67+D67+C67+K67)*0.022</f>
        <v>-5769.1544645460026</v>
      </c>
      <c r="X65" s="308">
        <f>-($B$24+R67+X67+V67+W67+U67+S67+T67+Q67+P67+O67+M67+N67+K67+J67+I67+H67+F67+G67+E67+D67+C67+L67)*0.022</f>
        <v>-5128.1373018186696</v>
      </c>
      <c r="Y65" s="308">
        <f>-($B$24+S67+Y67+W67+X67+V67+T67+U67+R67+Q67+P67+N67+O67+L67+K67+J67+I67+G67+H67+F67+E67+D67+C67+M67)*0.022</f>
        <v>-4487.1201390913366</v>
      </c>
      <c r="Z65" s="308">
        <f>-($B$24+T67+Z67+X67+Y67+W67+U67+V67+S67+R67+Q67+O67+P67+M67+L67+K67+J67+H67+I67+G67+F67+E67+D67+C67+N67)*0.022</f>
        <v>-3846.1029763640026</v>
      </c>
      <c r="AA65" s="308">
        <f>-($B$24+U67+AA67+Y67+Z67+X67+V67+W67+T67+S67+R67+P67+Q67+N67+M67+L67+K67+I67+J67+H67+G67+F67+E67+D67+C67+O67)*0.022</f>
        <v>-3205.0858136366696</v>
      </c>
      <c r="AB65" s="308">
        <f>-($B$24+V67+AB67+Z67+AA67+Y67+W67+X67+U67+T67+S67+Q67+R67+O67+N67+M67+L67+J67+K67+I67+H67+G67+F67+E67+D67+C67+P67)*0.022</f>
        <v>-2564.0686509093362</v>
      </c>
      <c r="AC65" s="308">
        <f>-($B$24+W67+AC67+AA67+AB67+Z67+X67+Y67+V67+U67+T67+R67+S67+P67+O67+N67+M67+K67+L67+J67+I67+H67+G67+F67+E67+D67+C67+Q67)*0.022</f>
        <v>-1923.0514881820031</v>
      </c>
      <c r="AD65" s="308">
        <f>-($B$24+X67+AD67+AB67+AC67+AA67+Y67+Z67+W67+V67+U67+S67+T67+Q67+P67+O67+N67+L67+M67+K67+J67+I67+H67+G67+F67+E67+D67+C67+R67)*0.022</f>
        <v>-1282.0343254546697</v>
      </c>
      <c r="AE65" s="308">
        <f>-($B$24+Y67+AE67+AC67+AD67+AB67+Z67+AA67+X67+W67+V67+T67+U67+R67+Q67+P67+O67+M67+N67+L67+K67+J67+I67+H67+G67+F67+E67+D67+C67+S67)*0.022</f>
        <v>-641.01716272733643</v>
      </c>
    </row>
    <row r="66" spans="1:31" x14ac:dyDescent="0.2">
      <c r="A66" s="287" t="s">
        <v>591</v>
      </c>
      <c r="B66" s="288">
        <f t="shared" ref="B66:AE66" si="3">B58+B59</f>
        <v>0</v>
      </c>
      <c r="C66" s="288">
        <f t="shared" si="3"/>
        <v>4110.8130000000001</v>
      </c>
      <c r="D66" s="288">
        <f t="shared" si="3"/>
        <v>4110.8130000000001</v>
      </c>
      <c r="E66" s="288">
        <f t="shared" si="3"/>
        <v>4110.8130000000001</v>
      </c>
      <c r="F66" s="288">
        <f t="shared" si="3"/>
        <v>4110.8130000000001</v>
      </c>
      <c r="G66" s="288">
        <f t="shared" si="3"/>
        <v>4110.8130000000001</v>
      </c>
      <c r="H66" s="288">
        <f t="shared" si="3"/>
        <v>3236.6986871899999</v>
      </c>
      <c r="I66" s="288">
        <f t="shared" si="3"/>
        <v>4110.8130000000001</v>
      </c>
      <c r="J66" s="288">
        <f t="shared" si="3"/>
        <v>30334.2423843</v>
      </c>
      <c r="K66" s="288">
        <f t="shared" si="3"/>
        <v>4110.8130000000001</v>
      </c>
      <c r="L66" s="288">
        <f t="shared" si="3"/>
        <v>4110.8130000000001</v>
      </c>
      <c r="M66" s="288">
        <f t="shared" si="3"/>
        <v>-22170.890671820656</v>
      </c>
      <c r="N66" s="288">
        <f t="shared" si="3"/>
        <v>-8301.6102419020081</v>
      </c>
      <c r="O66" s="288">
        <f t="shared" si="3"/>
        <v>-6786.4787663646748</v>
      </c>
      <c r="P66" s="288">
        <f t="shared" si="3"/>
        <v>-6145.4616036373409</v>
      </c>
      <c r="Q66" s="288">
        <f t="shared" si="3"/>
        <v>-5504.444440910007</v>
      </c>
      <c r="R66" s="288">
        <f t="shared" si="3"/>
        <v>21360.002106117332</v>
      </c>
      <c r="S66" s="288">
        <f t="shared" si="3"/>
        <v>-4222.4101154553391</v>
      </c>
      <c r="T66" s="288">
        <f t="shared" si="3"/>
        <v>-4455.5072655380045</v>
      </c>
      <c r="U66" s="288">
        <f t="shared" si="3"/>
        <v>-2940.3757900006703</v>
      </c>
      <c r="V66" s="288">
        <f t="shared" si="3"/>
        <v>-2299.3586272733364</v>
      </c>
      <c r="W66" s="288">
        <f t="shared" si="3"/>
        <v>-1658.3414645460025</v>
      </c>
      <c r="X66" s="288">
        <f t="shared" si="3"/>
        <v>-1017.3243018186695</v>
      </c>
      <c r="Y66" s="288">
        <f t="shared" si="3"/>
        <v>-376.30713909133647</v>
      </c>
      <c r="Z66" s="288">
        <f t="shared" si="3"/>
        <v>25614.025095125995</v>
      </c>
      <c r="AA66" s="288">
        <f t="shared" si="3"/>
        <v>905.72718636333047</v>
      </c>
      <c r="AB66" s="288">
        <f t="shared" si="3"/>
        <v>1546.7443490906639</v>
      </c>
      <c r="AC66" s="288">
        <f t="shared" si="3"/>
        <v>2187.761511817997</v>
      </c>
      <c r="AD66" s="288">
        <f t="shared" si="3"/>
        <v>2828.7786745453304</v>
      </c>
      <c r="AE66" s="288">
        <f t="shared" si="3"/>
        <v>3469.7958372726634</v>
      </c>
    </row>
    <row r="67" spans="1:31" x14ac:dyDescent="0.2">
      <c r="A67" s="284" t="s">
        <v>253</v>
      </c>
      <c r="B67" s="289">
        <v>0</v>
      </c>
      <c r="C67" s="289">
        <f>-($B$24)*$B$27/$B$26</f>
        <v>-29137.143760333336</v>
      </c>
      <c r="D67" s="289">
        <f>C67</f>
        <v>-29137.143760333336</v>
      </c>
      <c r="E67" s="290">
        <f t="shared" ref="E67:AE67" si="4">D67</f>
        <v>-29137.143760333336</v>
      </c>
      <c r="F67" s="290">
        <f t="shared" si="4"/>
        <v>-29137.143760333336</v>
      </c>
      <c r="G67" s="290">
        <f t="shared" si="4"/>
        <v>-29137.143760333336</v>
      </c>
      <c r="H67" s="290">
        <f t="shared" si="4"/>
        <v>-29137.143760333336</v>
      </c>
      <c r="I67" s="290">
        <f t="shared" si="4"/>
        <v>-29137.143760333336</v>
      </c>
      <c r="J67" s="290">
        <f t="shared" si="4"/>
        <v>-29137.143760333336</v>
      </c>
      <c r="K67" s="290">
        <f t="shared" si="4"/>
        <v>-29137.143760333336</v>
      </c>
      <c r="L67" s="290">
        <f t="shared" si="4"/>
        <v>-29137.143760333336</v>
      </c>
      <c r="M67" s="290">
        <f t="shared" si="4"/>
        <v>-29137.143760333336</v>
      </c>
      <c r="N67" s="290">
        <f t="shared" si="4"/>
        <v>-29137.143760333336</v>
      </c>
      <c r="O67" s="290">
        <f t="shared" si="4"/>
        <v>-29137.143760333336</v>
      </c>
      <c r="P67" s="290">
        <f t="shared" si="4"/>
        <v>-29137.143760333336</v>
      </c>
      <c r="Q67" s="290">
        <f t="shared" si="4"/>
        <v>-29137.143760333336</v>
      </c>
      <c r="R67" s="290">
        <f t="shared" si="4"/>
        <v>-29137.143760333336</v>
      </c>
      <c r="S67" s="290">
        <f t="shared" si="4"/>
        <v>-29137.143760333336</v>
      </c>
      <c r="T67" s="290">
        <f t="shared" si="4"/>
        <v>-29137.143760333336</v>
      </c>
      <c r="U67" s="290">
        <f t="shared" si="4"/>
        <v>-29137.143760333336</v>
      </c>
      <c r="V67" s="290">
        <f t="shared" si="4"/>
        <v>-29137.143760333336</v>
      </c>
      <c r="W67" s="290">
        <f t="shared" si="4"/>
        <v>-29137.143760333336</v>
      </c>
      <c r="X67" s="290">
        <f t="shared" si="4"/>
        <v>-29137.143760333336</v>
      </c>
      <c r="Y67" s="290">
        <f t="shared" si="4"/>
        <v>-29137.143760333336</v>
      </c>
      <c r="Z67" s="290">
        <f t="shared" si="4"/>
        <v>-29137.143760333336</v>
      </c>
      <c r="AA67" s="290">
        <f t="shared" si="4"/>
        <v>-29137.143760333336</v>
      </c>
      <c r="AB67" s="290">
        <f t="shared" si="4"/>
        <v>-29137.143760333336</v>
      </c>
      <c r="AC67" s="290">
        <f t="shared" si="4"/>
        <v>-29137.143760333336</v>
      </c>
      <c r="AD67" s="290">
        <f t="shared" si="4"/>
        <v>-29137.143760333336</v>
      </c>
      <c r="AE67" s="290">
        <f t="shared" si="4"/>
        <v>-29137.143760333336</v>
      </c>
    </row>
    <row r="68" spans="1:31" x14ac:dyDescent="0.2">
      <c r="A68" s="287" t="s">
        <v>592</v>
      </c>
      <c r="B68" s="288">
        <f t="shared" ref="B68:AE68" si="5">B66+B67</f>
        <v>0</v>
      </c>
      <c r="C68" s="288">
        <f>C66+C67</f>
        <v>-25026.330760333338</v>
      </c>
      <c r="D68" s="288">
        <f t="shared" si="5"/>
        <v>-25026.330760333338</v>
      </c>
      <c r="E68" s="288">
        <f t="shared" si="5"/>
        <v>-25026.330760333338</v>
      </c>
      <c r="F68" s="288">
        <f t="shared" si="5"/>
        <v>-25026.330760333338</v>
      </c>
      <c r="G68" s="288">
        <f t="shared" si="5"/>
        <v>-25026.330760333338</v>
      </c>
      <c r="H68" s="288">
        <f t="shared" si="5"/>
        <v>-25900.445073143335</v>
      </c>
      <c r="I68" s="288">
        <f t="shared" si="5"/>
        <v>-25026.330760333338</v>
      </c>
      <c r="J68" s="288">
        <f t="shared" si="5"/>
        <v>1197.0986239666636</v>
      </c>
      <c r="K68" s="288">
        <f t="shared" si="5"/>
        <v>-25026.330760333338</v>
      </c>
      <c r="L68" s="288">
        <f t="shared" si="5"/>
        <v>-25026.330760333338</v>
      </c>
      <c r="M68" s="288">
        <f t="shared" si="5"/>
        <v>-51308.034432153989</v>
      </c>
      <c r="N68" s="288">
        <f t="shared" si="5"/>
        <v>-37438.754002235342</v>
      </c>
      <c r="O68" s="288">
        <f t="shared" si="5"/>
        <v>-35923.622526698011</v>
      </c>
      <c r="P68" s="288">
        <f t="shared" si="5"/>
        <v>-35282.605363970681</v>
      </c>
      <c r="Q68" s="288">
        <f t="shared" si="5"/>
        <v>-34641.588201243343</v>
      </c>
      <c r="R68" s="288">
        <f t="shared" si="5"/>
        <v>-7777.1416542160041</v>
      </c>
      <c r="S68" s="288">
        <f t="shared" si="5"/>
        <v>-33359.553875788675</v>
      </c>
      <c r="T68" s="288">
        <f t="shared" si="5"/>
        <v>-33592.651025871339</v>
      </c>
      <c r="U68" s="288">
        <f t="shared" si="5"/>
        <v>-32077.519550334007</v>
      </c>
      <c r="V68" s="288">
        <f t="shared" si="5"/>
        <v>-31436.502387606673</v>
      </c>
      <c r="W68" s="288">
        <f t="shared" si="5"/>
        <v>-30795.48522487934</v>
      </c>
      <c r="X68" s="288">
        <f t="shared" si="5"/>
        <v>-30154.468062152006</v>
      </c>
      <c r="Y68" s="288">
        <f t="shared" si="5"/>
        <v>-29513.450899424672</v>
      </c>
      <c r="Z68" s="288">
        <f t="shared" si="5"/>
        <v>-3523.1186652073411</v>
      </c>
      <c r="AA68" s="288">
        <f t="shared" si="5"/>
        <v>-28231.416573970004</v>
      </c>
      <c r="AB68" s="288">
        <f t="shared" si="5"/>
        <v>-27590.399411242674</v>
      </c>
      <c r="AC68" s="288">
        <f t="shared" si="5"/>
        <v>-26949.38224851534</v>
      </c>
      <c r="AD68" s="288">
        <f t="shared" si="5"/>
        <v>-26308.365085788006</v>
      </c>
      <c r="AE68" s="288">
        <f t="shared" si="5"/>
        <v>-25667.347923060672</v>
      </c>
    </row>
    <row r="69" spans="1:31" x14ac:dyDescent="0.2">
      <c r="A69" s="284" t="s">
        <v>252</v>
      </c>
      <c r="B69" s="286">
        <v>0</v>
      </c>
      <c r="C69" s="286">
        <v>0</v>
      </c>
      <c r="D69" s="286">
        <v>0</v>
      </c>
      <c r="E69" s="286">
        <v>0</v>
      </c>
      <c r="F69" s="286">
        <v>0</v>
      </c>
      <c r="G69" s="286">
        <v>0</v>
      </c>
      <c r="H69" s="286">
        <v>0</v>
      </c>
      <c r="I69" s="286">
        <v>0</v>
      </c>
      <c r="J69" s="286">
        <v>0</v>
      </c>
      <c r="K69" s="286">
        <v>0</v>
      </c>
      <c r="L69" s="286">
        <v>0</v>
      </c>
      <c r="M69" s="286">
        <v>0</v>
      </c>
      <c r="N69" s="286">
        <v>0</v>
      </c>
      <c r="O69" s="286">
        <v>0</v>
      </c>
      <c r="P69" s="286">
        <v>0</v>
      </c>
      <c r="Q69" s="286">
        <v>0</v>
      </c>
      <c r="R69" s="286">
        <v>0</v>
      </c>
      <c r="S69" s="286">
        <v>0</v>
      </c>
      <c r="T69" s="286">
        <v>0</v>
      </c>
      <c r="U69" s="286">
        <v>0</v>
      </c>
      <c r="V69" s="286">
        <v>0</v>
      </c>
      <c r="W69" s="286">
        <v>0</v>
      </c>
      <c r="X69" s="286">
        <v>0</v>
      </c>
      <c r="Y69" s="286">
        <v>0</v>
      </c>
      <c r="Z69" s="286">
        <v>0</v>
      </c>
      <c r="AA69" s="286">
        <v>0</v>
      </c>
      <c r="AB69" s="286">
        <v>0</v>
      </c>
      <c r="AC69" s="286">
        <v>0</v>
      </c>
      <c r="AD69" s="286">
        <v>0</v>
      </c>
      <c r="AE69" s="286">
        <v>0</v>
      </c>
    </row>
    <row r="70" spans="1:31" x14ac:dyDescent="0.2">
      <c r="A70" s="287" t="s">
        <v>256</v>
      </c>
      <c r="B70" s="288">
        <f t="shared" ref="B70:AE70" si="6">B68+B69</f>
        <v>0</v>
      </c>
      <c r="C70" s="288">
        <f t="shared" si="6"/>
        <v>-25026.330760333338</v>
      </c>
      <c r="D70" s="288">
        <f t="shared" si="6"/>
        <v>-25026.330760333338</v>
      </c>
      <c r="E70" s="288">
        <f t="shared" si="6"/>
        <v>-25026.330760333338</v>
      </c>
      <c r="F70" s="288">
        <f t="shared" si="6"/>
        <v>-25026.330760333338</v>
      </c>
      <c r="G70" s="288">
        <f t="shared" si="6"/>
        <v>-25026.330760333338</v>
      </c>
      <c r="H70" s="288">
        <f t="shared" si="6"/>
        <v>-25900.445073143335</v>
      </c>
      <c r="I70" s="288">
        <f t="shared" si="6"/>
        <v>-25026.330760333338</v>
      </c>
      <c r="J70" s="288">
        <f t="shared" si="6"/>
        <v>1197.0986239666636</v>
      </c>
      <c r="K70" s="288">
        <f t="shared" si="6"/>
        <v>-25026.330760333338</v>
      </c>
      <c r="L70" s="288">
        <f t="shared" si="6"/>
        <v>-25026.330760333338</v>
      </c>
      <c r="M70" s="288">
        <f t="shared" si="6"/>
        <v>-51308.034432153989</v>
      </c>
      <c r="N70" s="288">
        <f t="shared" si="6"/>
        <v>-37438.754002235342</v>
      </c>
      <c r="O70" s="288">
        <f t="shared" si="6"/>
        <v>-35923.622526698011</v>
      </c>
      <c r="P70" s="288">
        <f t="shared" si="6"/>
        <v>-35282.605363970681</v>
      </c>
      <c r="Q70" s="288">
        <f t="shared" si="6"/>
        <v>-34641.588201243343</v>
      </c>
      <c r="R70" s="288">
        <f t="shared" si="6"/>
        <v>-7777.1416542160041</v>
      </c>
      <c r="S70" s="288">
        <f t="shared" si="6"/>
        <v>-33359.553875788675</v>
      </c>
      <c r="T70" s="288">
        <f t="shared" si="6"/>
        <v>-33592.651025871339</v>
      </c>
      <c r="U70" s="288">
        <f t="shared" si="6"/>
        <v>-32077.519550334007</v>
      </c>
      <c r="V70" s="288">
        <f t="shared" si="6"/>
        <v>-31436.502387606673</v>
      </c>
      <c r="W70" s="288">
        <f t="shared" si="6"/>
        <v>-30795.48522487934</v>
      </c>
      <c r="X70" s="288">
        <f t="shared" si="6"/>
        <v>-30154.468062152006</v>
      </c>
      <c r="Y70" s="288">
        <f t="shared" si="6"/>
        <v>-29513.450899424672</v>
      </c>
      <c r="Z70" s="288">
        <f t="shared" si="6"/>
        <v>-3523.1186652073411</v>
      </c>
      <c r="AA70" s="288">
        <f t="shared" si="6"/>
        <v>-28231.416573970004</v>
      </c>
      <c r="AB70" s="288">
        <f t="shared" si="6"/>
        <v>-27590.399411242674</v>
      </c>
      <c r="AC70" s="288">
        <f t="shared" si="6"/>
        <v>-26949.38224851534</v>
      </c>
      <c r="AD70" s="288">
        <f t="shared" si="6"/>
        <v>-26308.365085788006</v>
      </c>
      <c r="AE70" s="288">
        <f t="shared" si="6"/>
        <v>-25667.347923060672</v>
      </c>
    </row>
    <row r="71" spans="1:31" x14ac:dyDescent="0.2">
      <c r="A71" s="284" t="s">
        <v>251</v>
      </c>
      <c r="B71" s="289">
        <f t="shared" ref="B71:AE71" si="7">-B70*$B$35</f>
        <v>0</v>
      </c>
      <c r="C71" s="289">
        <f t="shared" si="7"/>
        <v>5005.2661520666679</v>
      </c>
      <c r="D71" s="289">
        <f t="shared" si="7"/>
        <v>5005.2661520666679</v>
      </c>
      <c r="E71" s="289">
        <f t="shared" si="7"/>
        <v>5005.2661520666679</v>
      </c>
      <c r="F71" s="289">
        <f t="shared" si="7"/>
        <v>5005.2661520666679</v>
      </c>
      <c r="G71" s="289">
        <f t="shared" si="7"/>
        <v>5005.2661520666679</v>
      </c>
      <c r="H71" s="289">
        <f t="shared" si="7"/>
        <v>5180.0890146286674</v>
      </c>
      <c r="I71" s="289">
        <f t="shared" si="7"/>
        <v>5005.2661520666679</v>
      </c>
      <c r="J71" s="289">
        <f t="shared" si="7"/>
        <v>-239.41972479333273</v>
      </c>
      <c r="K71" s="289">
        <f t="shared" si="7"/>
        <v>5005.2661520666679</v>
      </c>
      <c r="L71" s="289">
        <f t="shared" si="7"/>
        <v>5005.2661520666679</v>
      </c>
      <c r="M71" s="289">
        <f t="shared" si="7"/>
        <v>10261.606886430798</v>
      </c>
      <c r="N71" s="289">
        <f t="shared" si="7"/>
        <v>7487.7508004470692</v>
      </c>
      <c r="O71" s="289">
        <f t="shared" si="7"/>
        <v>7184.7245053396027</v>
      </c>
      <c r="P71" s="289">
        <f t="shared" si="7"/>
        <v>7056.5210727941367</v>
      </c>
      <c r="Q71" s="289">
        <f t="shared" si="7"/>
        <v>6928.3176402486688</v>
      </c>
      <c r="R71" s="289">
        <f t="shared" si="7"/>
        <v>1555.4283308432009</v>
      </c>
      <c r="S71" s="289">
        <f t="shared" si="7"/>
        <v>6671.9107751577358</v>
      </c>
      <c r="T71" s="289">
        <f t="shared" si="7"/>
        <v>6718.5302051742683</v>
      </c>
      <c r="U71" s="289">
        <f t="shared" si="7"/>
        <v>6415.5039100668018</v>
      </c>
      <c r="V71" s="289">
        <f t="shared" si="7"/>
        <v>6287.3004775213349</v>
      </c>
      <c r="W71" s="289">
        <f t="shared" si="7"/>
        <v>6159.0970449758679</v>
      </c>
      <c r="X71" s="289">
        <f t="shared" si="7"/>
        <v>6030.8936124304018</v>
      </c>
      <c r="Y71" s="289">
        <f t="shared" si="7"/>
        <v>5902.6901798849349</v>
      </c>
      <c r="Z71" s="289">
        <f t="shared" si="7"/>
        <v>704.62373304146831</v>
      </c>
      <c r="AA71" s="289">
        <f t="shared" si="7"/>
        <v>5646.2833147940009</v>
      </c>
      <c r="AB71" s="289">
        <f t="shared" si="7"/>
        <v>5518.0798822485349</v>
      </c>
      <c r="AC71" s="289">
        <f t="shared" si="7"/>
        <v>5389.8764497030679</v>
      </c>
      <c r="AD71" s="289">
        <f t="shared" si="7"/>
        <v>5261.6730171576019</v>
      </c>
      <c r="AE71" s="289">
        <f t="shared" si="7"/>
        <v>5133.4695846121349</v>
      </c>
    </row>
    <row r="72" spans="1:31" ht="13.5" thickBot="1" x14ac:dyDescent="0.25">
      <c r="A72" s="291" t="s">
        <v>255</v>
      </c>
      <c r="B72" s="292">
        <f t="shared" ref="B72:AE72" si="8">B70+B71</f>
        <v>0</v>
      </c>
      <c r="C72" s="292">
        <f t="shared" si="8"/>
        <v>-20021.064608266672</v>
      </c>
      <c r="D72" s="292">
        <f t="shared" si="8"/>
        <v>-20021.064608266672</v>
      </c>
      <c r="E72" s="292">
        <f t="shared" si="8"/>
        <v>-20021.064608266672</v>
      </c>
      <c r="F72" s="292">
        <f t="shared" si="8"/>
        <v>-20021.064608266672</v>
      </c>
      <c r="G72" s="292">
        <f t="shared" si="8"/>
        <v>-20021.064608266672</v>
      </c>
      <c r="H72" s="292">
        <f t="shared" si="8"/>
        <v>-20720.35605851467</v>
      </c>
      <c r="I72" s="292">
        <f t="shared" si="8"/>
        <v>-20021.064608266672</v>
      </c>
      <c r="J72" s="292">
        <f t="shared" si="8"/>
        <v>957.67889917333082</v>
      </c>
      <c r="K72" s="292">
        <f t="shared" si="8"/>
        <v>-20021.064608266672</v>
      </c>
      <c r="L72" s="292">
        <f t="shared" si="8"/>
        <v>-20021.064608266672</v>
      </c>
      <c r="M72" s="292">
        <f t="shared" si="8"/>
        <v>-41046.427545723192</v>
      </c>
      <c r="N72" s="292">
        <f t="shared" si="8"/>
        <v>-29951.003201788273</v>
      </c>
      <c r="O72" s="292">
        <f t="shared" si="8"/>
        <v>-28738.898021358407</v>
      </c>
      <c r="P72" s="292">
        <f t="shared" si="8"/>
        <v>-28226.084291176543</v>
      </c>
      <c r="Q72" s="292">
        <f t="shared" si="8"/>
        <v>-27713.270560994675</v>
      </c>
      <c r="R72" s="292">
        <f t="shared" si="8"/>
        <v>-6221.7133233728036</v>
      </c>
      <c r="S72" s="292">
        <f t="shared" si="8"/>
        <v>-26687.643100630939</v>
      </c>
      <c r="T72" s="292">
        <f t="shared" si="8"/>
        <v>-26874.12082069707</v>
      </c>
      <c r="U72" s="292">
        <f t="shared" si="8"/>
        <v>-25662.015640267207</v>
      </c>
      <c r="V72" s="292">
        <f t="shared" si="8"/>
        <v>-25149.201910085339</v>
      </c>
      <c r="W72" s="292">
        <f t="shared" si="8"/>
        <v>-24636.388179903472</v>
      </c>
      <c r="X72" s="292">
        <f t="shared" si="8"/>
        <v>-24123.574449721604</v>
      </c>
      <c r="Y72" s="292">
        <f t="shared" si="8"/>
        <v>-23610.760719539736</v>
      </c>
      <c r="Z72" s="292">
        <f t="shared" si="8"/>
        <v>-2818.4949321658728</v>
      </c>
      <c r="AA72" s="292">
        <f t="shared" si="8"/>
        <v>-22585.133259176004</v>
      </c>
      <c r="AB72" s="292">
        <f t="shared" si="8"/>
        <v>-22072.31952899414</v>
      </c>
      <c r="AC72" s="292">
        <f t="shared" si="8"/>
        <v>-21559.505798812272</v>
      </c>
      <c r="AD72" s="292">
        <f t="shared" si="8"/>
        <v>-21046.692068630404</v>
      </c>
      <c r="AE72" s="292">
        <f t="shared" si="8"/>
        <v>-20533.878338448536</v>
      </c>
    </row>
    <row r="73" spans="1:31" ht="13.5" thickBot="1" x14ac:dyDescent="0.25">
      <c r="A73" s="274"/>
      <c r="B73" s="293">
        <v>0.5</v>
      </c>
      <c r="C73" s="293">
        <v>1.5</v>
      </c>
      <c r="D73" s="293">
        <v>2.5</v>
      </c>
      <c r="E73" s="293">
        <v>3.5</v>
      </c>
      <c r="F73" s="293">
        <v>4.5</v>
      </c>
      <c r="G73" s="293">
        <v>5.5</v>
      </c>
      <c r="H73" s="293">
        <v>6.5</v>
      </c>
      <c r="I73" s="293">
        <v>7.5</v>
      </c>
      <c r="J73" s="293">
        <v>8.5</v>
      </c>
      <c r="K73" s="293">
        <v>9.5</v>
      </c>
      <c r="L73" s="293">
        <v>10.5</v>
      </c>
      <c r="M73" s="293">
        <v>11.5</v>
      </c>
      <c r="N73" s="293">
        <v>12.5</v>
      </c>
      <c r="O73" s="293">
        <v>13.5</v>
      </c>
      <c r="P73" s="293">
        <v>14.5</v>
      </c>
      <c r="Q73" s="293">
        <v>15.5</v>
      </c>
      <c r="R73" s="293">
        <v>16.5</v>
      </c>
      <c r="S73" s="293">
        <v>17.5</v>
      </c>
      <c r="T73" s="293">
        <v>18.5</v>
      </c>
      <c r="U73" s="293">
        <v>19.5</v>
      </c>
      <c r="V73" s="293">
        <v>20.5</v>
      </c>
      <c r="W73" s="293">
        <v>21.5</v>
      </c>
      <c r="X73" s="293">
        <v>22.5</v>
      </c>
      <c r="Y73" s="293">
        <v>23.5</v>
      </c>
      <c r="Z73" s="293">
        <v>24.5</v>
      </c>
      <c r="AA73" s="293">
        <v>25.5</v>
      </c>
      <c r="AB73" s="293">
        <v>26.5</v>
      </c>
      <c r="AC73" s="293">
        <v>27.5</v>
      </c>
      <c r="AD73" s="293">
        <v>28.5</v>
      </c>
      <c r="AE73" s="293">
        <v>29.5</v>
      </c>
    </row>
    <row r="74" spans="1:31" x14ac:dyDescent="0.2">
      <c r="A74" s="276" t="s">
        <v>254</v>
      </c>
      <c r="B74" s="267">
        <v>1</v>
      </c>
      <c r="C74" s="267">
        <v>2</v>
      </c>
      <c r="D74" s="267">
        <v>3</v>
      </c>
      <c r="E74" s="267">
        <v>4</v>
      </c>
      <c r="F74" s="267">
        <v>5</v>
      </c>
      <c r="G74" s="267">
        <v>6</v>
      </c>
      <c r="H74" s="267">
        <v>7</v>
      </c>
      <c r="I74" s="267">
        <v>8</v>
      </c>
      <c r="J74" s="267">
        <v>9</v>
      </c>
      <c r="K74" s="267">
        <v>10</v>
      </c>
      <c r="L74" s="267">
        <v>11</v>
      </c>
      <c r="M74" s="267">
        <v>12</v>
      </c>
      <c r="N74" s="267">
        <v>13</v>
      </c>
      <c r="O74" s="267">
        <v>14</v>
      </c>
      <c r="P74" s="267">
        <v>15</v>
      </c>
      <c r="Q74" s="267">
        <v>16</v>
      </c>
      <c r="R74" s="267">
        <v>17</v>
      </c>
      <c r="S74" s="267">
        <v>18</v>
      </c>
      <c r="T74" s="267">
        <v>19</v>
      </c>
      <c r="U74" s="267">
        <v>20</v>
      </c>
      <c r="V74" s="267">
        <v>21</v>
      </c>
      <c r="W74" s="267">
        <v>22</v>
      </c>
      <c r="X74" s="267">
        <v>23</v>
      </c>
      <c r="Y74" s="267">
        <v>24</v>
      </c>
      <c r="Z74" s="267">
        <v>25</v>
      </c>
      <c r="AA74" s="267">
        <v>26</v>
      </c>
      <c r="AB74" s="267">
        <v>27</v>
      </c>
      <c r="AC74" s="267">
        <v>28</v>
      </c>
      <c r="AD74" s="267">
        <v>29</v>
      </c>
      <c r="AE74" s="267">
        <v>30</v>
      </c>
    </row>
    <row r="75" spans="1:31" x14ac:dyDescent="0.2">
      <c r="A75" s="294" t="s">
        <v>592</v>
      </c>
      <c r="B75" s="288">
        <f t="shared" ref="B75:AE75" si="9">B68</f>
        <v>0</v>
      </c>
      <c r="C75" s="288">
        <f t="shared" si="9"/>
        <v>-25026.330760333338</v>
      </c>
      <c r="D75" s="288">
        <f t="shared" si="9"/>
        <v>-25026.330760333338</v>
      </c>
      <c r="E75" s="288">
        <f t="shared" si="9"/>
        <v>-25026.330760333338</v>
      </c>
      <c r="F75" s="288">
        <f t="shared" si="9"/>
        <v>-25026.330760333338</v>
      </c>
      <c r="G75" s="288">
        <f t="shared" si="9"/>
        <v>-25026.330760333338</v>
      </c>
      <c r="H75" s="288">
        <f t="shared" si="9"/>
        <v>-25900.445073143335</v>
      </c>
      <c r="I75" s="288">
        <f t="shared" si="9"/>
        <v>-25026.330760333338</v>
      </c>
      <c r="J75" s="288">
        <f t="shared" si="9"/>
        <v>1197.0986239666636</v>
      </c>
      <c r="K75" s="288">
        <f t="shared" si="9"/>
        <v>-25026.330760333338</v>
      </c>
      <c r="L75" s="288">
        <f t="shared" si="9"/>
        <v>-25026.330760333338</v>
      </c>
      <c r="M75" s="288">
        <f t="shared" si="9"/>
        <v>-51308.034432153989</v>
      </c>
      <c r="N75" s="288">
        <f t="shared" si="9"/>
        <v>-37438.754002235342</v>
      </c>
      <c r="O75" s="288">
        <f t="shared" si="9"/>
        <v>-35923.622526698011</v>
      </c>
      <c r="P75" s="288">
        <f t="shared" si="9"/>
        <v>-35282.605363970681</v>
      </c>
      <c r="Q75" s="288">
        <f t="shared" si="9"/>
        <v>-34641.588201243343</v>
      </c>
      <c r="R75" s="288">
        <f t="shared" si="9"/>
        <v>-7777.1416542160041</v>
      </c>
      <c r="S75" s="288">
        <f t="shared" si="9"/>
        <v>-33359.553875788675</v>
      </c>
      <c r="T75" s="288">
        <f t="shared" si="9"/>
        <v>-33592.651025871339</v>
      </c>
      <c r="U75" s="288">
        <f t="shared" si="9"/>
        <v>-32077.519550334007</v>
      </c>
      <c r="V75" s="288">
        <f t="shared" si="9"/>
        <v>-31436.502387606673</v>
      </c>
      <c r="W75" s="288">
        <f t="shared" si="9"/>
        <v>-30795.48522487934</v>
      </c>
      <c r="X75" s="288">
        <f t="shared" si="9"/>
        <v>-30154.468062152006</v>
      </c>
      <c r="Y75" s="288">
        <f t="shared" si="9"/>
        <v>-29513.450899424672</v>
      </c>
      <c r="Z75" s="288">
        <f t="shared" si="9"/>
        <v>-3523.1186652073411</v>
      </c>
      <c r="AA75" s="288">
        <f t="shared" si="9"/>
        <v>-28231.416573970004</v>
      </c>
      <c r="AB75" s="288">
        <f t="shared" si="9"/>
        <v>-27590.399411242674</v>
      </c>
      <c r="AC75" s="288">
        <f t="shared" si="9"/>
        <v>-26949.38224851534</v>
      </c>
      <c r="AD75" s="288">
        <f t="shared" si="9"/>
        <v>-26308.365085788006</v>
      </c>
      <c r="AE75" s="288">
        <f t="shared" si="9"/>
        <v>-25667.347923060672</v>
      </c>
    </row>
    <row r="76" spans="1:31" x14ac:dyDescent="0.2">
      <c r="A76" s="284" t="s">
        <v>253</v>
      </c>
      <c r="B76" s="289">
        <f t="shared" ref="B76:AE76" si="10">-B67</f>
        <v>0</v>
      </c>
      <c r="C76" s="289">
        <f t="shared" si="10"/>
        <v>29137.143760333336</v>
      </c>
      <c r="D76" s="289">
        <f t="shared" si="10"/>
        <v>29137.143760333336</v>
      </c>
      <c r="E76" s="289">
        <f t="shared" si="10"/>
        <v>29137.143760333336</v>
      </c>
      <c r="F76" s="289">
        <f t="shared" si="10"/>
        <v>29137.143760333336</v>
      </c>
      <c r="G76" s="289">
        <f t="shared" si="10"/>
        <v>29137.143760333336</v>
      </c>
      <c r="H76" s="289">
        <f t="shared" si="10"/>
        <v>29137.143760333336</v>
      </c>
      <c r="I76" s="289">
        <f t="shared" si="10"/>
        <v>29137.143760333336</v>
      </c>
      <c r="J76" s="289">
        <f t="shared" si="10"/>
        <v>29137.143760333336</v>
      </c>
      <c r="K76" s="289">
        <f t="shared" si="10"/>
        <v>29137.143760333336</v>
      </c>
      <c r="L76" s="289">
        <f t="shared" si="10"/>
        <v>29137.143760333336</v>
      </c>
      <c r="M76" s="289">
        <f t="shared" si="10"/>
        <v>29137.143760333336</v>
      </c>
      <c r="N76" s="289">
        <f t="shared" si="10"/>
        <v>29137.143760333336</v>
      </c>
      <c r="O76" s="289">
        <f t="shared" si="10"/>
        <v>29137.143760333336</v>
      </c>
      <c r="P76" s="289">
        <f t="shared" si="10"/>
        <v>29137.143760333336</v>
      </c>
      <c r="Q76" s="289">
        <f t="shared" si="10"/>
        <v>29137.143760333336</v>
      </c>
      <c r="R76" s="289">
        <f t="shared" si="10"/>
        <v>29137.143760333336</v>
      </c>
      <c r="S76" s="289">
        <f t="shared" si="10"/>
        <v>29137.143760333336</v>
      </c>
      <c r="T76" s="289">
        <f t="shared" si="10"/>
        <v>29137.143760333336</v>
      </c>
      <c r="U76" s="289">
        <f t="shared" si="10"/>
        <v>29137.143760333336</v>
      </c>
      <c r="V76" s="289">
        <f t="shared" si="10"/>
        <v>29137.143760333336</v>
      </c>
      <c r="W76" s="289">
        <f t="shared" si="10"/>
        <v>29137.143760333336</v>
      </c>
      <c r="X76" s="289">
        <f t="shared" si="10"/>
        <v>29137.143760333336</v>
      </c>
      <c r="Y76" s="289">
        <f t="shared" si="10"/>
        <v>29137.143760333336</v>
      </c>
      <c r="Z76" s="289">
        <f t="shared" si="10"/>
        <v>29137.143760333336</v>
      </c>
      <c r="AA76" s="289">
        <f t="shared" si="10"/>
        <v>29137.143760333336</v>
      </c>
      <c r="AB76" s="289">
        <f t="shared" si="10"/>
        <v>29137.143760333336</v>
      </c>
      <c r="AC76" s="289">
        <f t="shared" si="10"/>
        <v>29137.143760333336</v>
      </c>
      <c r="AD76" s="289">
        <f t="shared" si="10"/>
        <v>29137.143760333336</v>
      </c>
      <c r="AE76" s="289">
        <f t="shared" si="10"/>
        <v>29137.143760333336</v>
      </c>
    </row>
    <row r="77" spans="1:31" x14ac:dyDescent="0.2">
      <c r="A77" s="284" t="s">
        <v>252</v>
      </c>
      <c r="B77" s="289">
        <f t="shared" ref="B77:AE77" si="11">B69</f>
        <v>0</v>
      </c>
      <c r="C77" s="289">
        <f t="shared" si="11"/>
        <v>0</v>
      </c>
      <c r="D77" s="289">
        <f t="shared" si="11"/>
        <v>0</v>
      </c>
      <c r="E77" s="289">
        <f t="shared" si="11"/>
        <v>0</v>
      </c>
      <c r="F77" s="289">
        <f t="shared" si="11"/>
        <v>0</v>
      </c>
      <c r="G77" s="289">
        <f t="shared" si="11"/>
        <v>0</v>
      </c>
      <c r="H77" s="289">
        <f t="shared" si="11"/>
        <v>0</v>
      </c>
      <c r="I77" s="289">
        <f t="shared" si="11"/>
        <v>0</v>
      </c>
      <c r="J77" s="289">
        <f t="shared" si="11"/>
        <v>0</v>
      </c>
      <c r="K77" s="289">
        <f t="shared" si="11"/>
        <v>0</v>
      </c>
      <c r="L77" s="289">
        <f t="shared" si="11"/>
        <v>0</v>
      </c>
      <c r="M77" s="289">
        <f t="shared" si="11"/>
        <v>0</v>
      </c>
      <c r="N77" s="289">
        <f t="shared" si="11"/>
        <v>0</v>
      </c>
      <c r="O77" s="289">
        <f t="shared" si="11"/>
        <v>0</v>
      </c>
      <c r="P77" s="289">
        <f t="shared" si="11"/>
        <v>0</v>
      </c>
      <c r="Q77" s="289">
        <f t="shared" si="11"/>
        <v>0</v>
      </c>
      <c r="R77" s="289">
        <f t="shared" si="11"/>
        <v>0</v>
      </c>
      <c r="S77" s="289">
        <f t="shared" si="11"/>
        <v>0</v>
      </c>
      <c r="T77" s="289">
        <f t="shared" si="11"/>
        <v>0</v>
      </c>
      <c r="U77" s="289">
        <f t="shared" si="11"/>
        <v>0</v>
      </c>
      <c r="V77" s="289">
        <f t="shared" si="11"/>
        <v>0</v>
      </c>
      <c r="W77" s="289">
        <f t="shared" si="11"/>
        <v>0</v>
      </c>
      <c r="X77" s="289">
        <f t="shared" si="11"/>
        <v>0</v>
      </c>
      <c r="Y77" s="289">
        <f t="shared" si="11"/>
        <v>0</v>
      </c>
      <c r="Z77" s="289">
        <f t="shared" si="11"/>
        <v>0</v>
      </c>
      <c r="AA77" s="289">
        <f t="shared" si="11"/>
        <v>0</v>
      </c>
      <c r="AB77" s="289">
        <f t="shared" si="11"/>
        <v>0</v>
      </c>
      <c r="AC77" s="289">
        <f t="shared" si="11"/>
        <v>0</v>
      </c>
      <c r="AD77" s="289">
        <f t="shared" si="11"/>
        <v>0</v>
      </c>
      <c r="AE77" s="289">
        <f t="shared" si="11"/>
        <v>0</v>
      </c>
    </row>
    <row r="78" spans="1:31" x14ac:dyDescent="0.2">
      <c r="A78" s="284" t="s">
        <v>251</v>
      </c>
      <c r="B78" s="289">
        <f>IF(SUM($B$71:B71)+SUM($A$78:A78)&gt;0,0,SUM($B$71:B71)-SUM($A$78:A78))</f>
        <v>0</v>
      </c>
      <c r="C78" s="289">
        <f>IF(SUM($B$71:C71)+SUM($A$78:B78)&gt;0,0,SUM($B$71:C71)-SUM($A$78:B78))</f>
        <v>0</v>
      </c>
      <c r="D78" s="289">
        <f>IF(SUM($B$71:D71)+SUM($A$78:C78)&gt;0,0,SUM($B$71:D71)-SUM($A$78:C78))</f>
        <v>0</v>
      </c>
      <c r="E78" s="289">
        <f>IF(SUM($B$71:E71)+SUM($A$78:D78)&gt;0,0,SUM($B$71:E71)-SUM($A$78:D78))</f>
        <v>0</v>
      </c>
      <c r="F78" s="289">
        <f>IF(SUM($B$71:F71)+SUM($A$78:E78)&gt;0,0,SUM($B$71:F71)-SUM($A$78:E78))</f>
        <v>0</v>
      </c>
      <c r="G78" s="289">
        <f>IF(SUM($B$71:G71)+SUM($A$78:F78)&gt;0,0,SUM($B$71:G71)-SUM($A$78:F78))</f>
        <v>0</v>
      </c>
      <c r="H78" s="289">
        <f>IF(SUM($B$71:H71)+SUM($A$78:G78)&gt;0,0,SUM($B$71:H71)-SUM($A$78:G78))</f>
        <v>0</v>
      </c>
      <c r="I78" s="289">
        <f>IF(SUM($B$71:I71)+SUM($A$78:H78)&gt;0,0,SUM($B$71:I71)-SUM($A$78:H78))</f>
        <v>0</v>
      </c>
      <c r="J78" s="289">
        <f>IF(SUM($B$71:J71)+SUM($A$78:I78)&gt;0,0,SUM($B$71:J71)-SUM($A$78:I78))</f>
        <v>0</v>
      </c>
      <c r="K78" s="289">
        <f>IF(SUM($B$71:K71)+SUM($A$78:J78)&gt;0,0,SUM($B$71:K71)-SUM($A$78:J78))</f>
        <v>0</v>
      </c>
      <c r="L78" s="289">
        <f>IF(SUM($B$71:L71)+SUM($A$78:K78)&gt;0,0,SUM($B$71:L71)-SUM($A$78:K78))</f>
        <v>0</v>
      </c>
      <c r="M78" s="289">
        <f>IF(SUM($B$71:M71)+SUM($A$78:L78)&gt;0,0,SUM($B$71:M71)-SUM($A$78:L78))</f>
        <v>0</v>
      </c>
      <c r="N78" s="289">
        <f>IF(SUM($B$71:N71)+SUM($A$78:M78)&gt;0,0,SUM($B$71:N71)-SUM($A$78:M78))</f>
        <v>0</v>
      </c>
      <c r="O78" s="289">
        <f>IF(SUM($B$71:O71)+SUM($A$78:N78)&gt;0,0,SUM($B$71:O71)-SUM($A$78:N78))</f>
        <v>0</v>
      </c>
      <c r="P78" s="289">
        <f>IF(SUM($B$71:P71)+SUM($A$78:O78)&gt;0,0,SUM($B$71:P71)-SUM($A$78:O78))</f>
        <v>0</v>
      </c>
      <c r="Q78" s="289">
        <f>IF(SUM($B$71:Q71)+SUM($A$78:P78)&gt;0,0,SUM($B$71:Q71)-SUM($A$78:P78))</f>
        <v>0</v>
      </c>
      <c r="R78" s="289">
        <f>IF(SUM($B$71:R71)+SUM($A$78:Q78)&gt;0,0,SUM($B$71:R71)-SUM($A$78:Q78))</f>
        <v>0</v>
      </c>
      <c r="S78" s="289">
        <f>IF(SUM($B$71:S71)+SUM($A$78:R78)&gt;0,0,SUM($B$71:S71)-SUM($A$78:R78))</f>
        <v>0</v>
      </c>
      <c r="T78" s="289">
        <f>IF(SUM($B$71:T71)+SUM($A$78:S78)&gt;0,0,SUM($B$71:T71)-SUM($A$78:S78))</f>
        <v>0</v>
      </c>
      <c r="U78" s="289">
        <f>IF(SUM($B$71:U71)+SUM($A$78:T78)&gt;0,0,SUM($B$71:U71)-SUM($A$78:T78))</f>
        <v>0</v>
      </c>
      <c r="V78" s="289">
        <f>IF(SUM($B$71:V71)+SUM($A$78:U78)&gt;0,0,SUM($B$71:V71)-SUM($A$78:U78))</f>
        <v>0</v>
      </c>
      <c r="W78" s="289">
        <f>IF(SUM($B$71:W71)+SUM($A$78:V78)&gt;0,0,SUM($B$71:W71)-SUM($A$78:V78))</f>
        <v>0</v>
      </c>
      <c r="X78" s="289">
        <f>IF(SUM($B$71:X71)+SUM($A$78:W78)&gt;0,0,SUM($B$71:X71)-SUM($A$78:W78))</f>
        <v>0</v>
      </c>
      <c r="Y78" s="289">
        <f>IF(SUM($B$71:Y71)+SUM($A$78:X78)&gt;0,0,SUM($B$71:Y71)-SUM($A$78:X78))</f>
        <v>0</v>
      </c>
      <c r="Z78" s="289">
        <f>IF(SUM($B$71:Z71)+SUM($A$78:Y78)&gt;0,0,SUM($B$71:Z71)-SUM($A$78:Y78))</f>
        <v>0</v>
      </c>
      <c r="AA78" s="289">
        <f>IF(SUM($B$71:AA71)+SUM($A$78:Z78)&gt;0,0,SUM($B$71:AA71)-SUM($A$78:Z78))</f>
        <v>0</v>
      </c>
      <c r="AB78" s="289">
        <f>IF(SUM($B$71:AB71)+SUM($A$78:AA78)&gt;0,0,SUM($B$71:AB71)-SUM($A$78:AA78))</f>
        <v>0</v>
      </c>
      <c r="AC78" s="289">
        <f>IF(SUM($B$71:AC71)+SUM($A$78:AB78)&gt;0,0,SUM($B$71:AC71)-SUM($A$78:AB78))</f>
        <v>0</v>
      </c>
      <c r="AD78" s="289">
        <f>IF(SUM($B$71:AD71)+SUM($A$78:AC78)&gt;0,0,SUM($B$71:AD71)-SUM($A$78:AC78))</f>
        <v>0</v>
      </c>
      <c r="AE78" s="289">
        <f>IF(SUM($B$71:AE71)+SUM($A$78:AD78)&gt;0,0,SUM($B$71:AE71)-SUM($A$78:AD78))</f>
        <v>0</v>
      </c>
    </row>
    <row r="79" spans="1:31" x14ac:dyDescent="0.2">
      <c r="A79" s="284" t="s">
        <v>250</v>
      </c>
      <c r="B79" s="289">
        <f>IF(((SUM($B$58:B58)+SUM($B$60:B64))+SUM($B$81:B81))&lt;0,((SUM($B$58:B58)+SUM($B$60:B64))+SUM($B$81:B81))*0.2-SUM($A$79:A79),IF(SUM(A$79:$A79)&lt;0,0-SUM(A$79:$A79),0))</f>
        <v>-209787.43507440004</v>
      </c>
      <c r="C79" s="289">
        <f>IF(((SUM($B$58:C58)+SUM($B$60:C64))+SUM($B$81:C81))&lt;0,((SUM($B$58:C58)+SUM($B$60:C64))+SUM($B$81:C81))*0.2-SUM($A$79:B79),IF(SUM($A$79:B79)&lt;0,0-SUM($A$79:B79),0))</f>
        <v>822.16260000001057</v>
      </c>
      <c r="D79" s="289">
        <f>IF(((SUM($B$58:D58)+SUM($B$60:D64))+SUM($B$81:D81))&lt;0,((SUM($B$58:D58)+SUM($B$60:D64))+SUM($B$81:D81))*0.2-SUM($A$79:C79),IF(SUM($A$79:C79)&lt;0,0-SUM($A$79:C79),0))</f>
        <v>822.16260000001057</v>
      </c>
      <c r="E79" s="289">
        <f>IF(((SUM($B$58:E58)+SUM($B$60:E64))+SUM($B$81:E81))&lt;0,((SUM($B$58:E58)+SUM($B$60:E64))+SUM($B$81:E81))*0.2-SUM($A$79:D79),IF(SUM($A$79:D79)&lt;0,0-SUM($A$79:D79),0))</f>
        <v>822.16259999998147</v>
      </c>
      <c r="F79" s="289">
        <f>IF(((SUM($B$58:F58)+SUM($B$60:F64))+SUM($B$81:F81))&lt;0,((SUM($B$58:F58)+SUM($B$60:F64))+SUM($B$81:F81))*0.2-SUM($A$79:E79),IF(SUM($A$79:E79)&lt;0,0-SUM($A$79:E79),0))</f>
        <v>822.16260000001057</v>
      </c>
      <c r="G79" s="289">
        <f>IF(((SUM($B$58:G58)+SUM($B$60:G64))+SUM($B$81:G81))&lt;0,((SUM($B$58:G58)+SUM($B$60:G64))+SUM($B$81:G81))*0.2-SUM($A$79:F79),IF(SUM($A$79:F79)&lt;0,0-SUM($A$79:F79),0))</f>
        <v>822.16259999998147</v>
      </c>
      <c r="H79" s="289">
        <f>IF(((SUM($B$58:H58)+SUM($B$60:H64))+SUM($B$81:H81))&lt;0,((SUM($B$58:H58)+SUM($B$60:H64))+SUM($B$81:H81))*0.2-SUM($A$79:G79),IF(SUM($A$79:G79)&lt;0,0-SUM($A$79:G79),0))</f>
        <v>647.33973743801471</v>
      </c>
      <c r="I79" s="289">
        <f>IF(((SUM($B$58:I58)+SUM($B$60:I64))+SUM($B$81:I81))&lt;0,((SUM($B$58:I58)+SUM($B$60:I64))+SUM($B$81:I81))*0.2-SUM($A$79:H79),IF(SUM($A$79:H79)&lt;0,0-SUM($A$79:H79),0))</f>
        <v>822.16260000001057</v>
      </c>
      <c r="J79" s="289">
        <f>IF(((SUM($B$58:J58)+SUM($B$60:J64))+SUM($B$81:J81))&lt;0,((SUM($B$58:J58)+SUM($B$60:J64))+SUM($B$81:J81))*0.2-SUM($A$79:I79),IF(SUM($A$79:I79)&lt;0,0-SUM($A$79:I79),0))</f>
        <v>6066.8484768599737</v>
      </c>
      <c r="K79" s="289">
        <f>IF(((SUM($B$58:K58)+SUM($B$60:K64))+SUM($B$81:K81))&lt;0,((SUM($B$58:K58)+SUM($B$60:K64))+SUM($B$81:K81))*0.2-SUM($A$79:J79),IF(SUM($A$79:J79)&lt;0,0-SUM($A$79:J79),0))</f>
        <v>822.16260000003967</v>
      </c>
      <c r="L79" s="289">
        <f>IF(((SUM($B$58:L58)+SUM($B$60:L64))+SUM($B$81:L81))&lt;0,((SUM($B$58:L58)+SUM($B$60:L64))+SUM($B$81:L81))*0.2-SUM($A$79:K79),IF(SUM($A$79:K79)&lt;0,0-SUM($A$79:K79),0))</f>
        <v>822.16259999998147</v>
      </c>
      <c r="M79" s="289">
        <f>IF(((SUM($B$58:M58)+SUM($B$60:M64))+SUM($B$81:M81))&lt;0,((SUM($B$58:M58)+SUM($B$60:M64))+SUM($B$81:M81))*0.2-SUM($A$79:L79),IF(SUM($A$79:L79)&lt;0,0-SUM($A$79:L79),0))</f>
        <v>822.16259999998147</v>
      </c>
      <c r="N79" s="289">
        <f>IF(((SUM($B$58:N58)+SUM($B$60:N64))+SUM($B$81:N81))&lt;0,((SUM($B$58:N58)+SUM($B$60:N64))+SUM($B$81:N81))*0.2-SUM($A$79:M79),IF(SUM($A$79:M79)&lt;0,0-SUM($A$79:M79),0))</f>
        <v>647.33973743801471</v>
      </c>
      <c r="O79" s="289">
        <f>IF(((SUM($B$58:O58)+SUM($B$60:O64))+SUM($B$81:O81))&lt;0,((SUM($B$58:O58)+SUM($B$60:O64))+SUM($B$81:O81))*0.2-SUM($A$79:N79),IF(SUM($A$79:N79)&lt;0,0-SUM($A$79:N79),0))</f>
        <v>822.16260000001057</v>
      </c>
      <c r="P79" s="289">
        <f>IF(((SUM($B$58:P58)+SUM($B$60:P64))+SUM($B$81:P81))&lt;0,((SUM($B$58:P58)+SUM($B$60:P64))+SUM($B$81:P81))*0.2-SUM($A$79:O79),IF(SUM($A$79:O79)&lt;0,0-SUM($A$79:O79),0))</f>
        <v>822.16259999998147</v>
      </c>
      <c r="Q79" s="289">
        <f>IF(((SUM($B$58:Q58)+SUM($B$60:Q64))+SUM($B$81:Q81))&lt;0,((SUM($B$58:Q58)+SUM($B$60:Q64))+SUM($B$81:Q81))*0.2-SUM($A$79:P79),IF(SUM($A$79:P79)&lt;0,0-SUM($A$79:P79),0))</f>
        <v>822.16260000001057</v>
      </c>
      <c r="R79" s="289">
        <f>IF(((SUM($B$58:R58)+SUM($B$60:R64))+SUM($B$81:R81))&lt;0,((SUM($B$58:R58)+SUM($B$60:R64))+SUM($B$81:R81))*0.2-SUM($A$79:Q79),IF(SUM($A$79:Q79)&lt;0,0-SUM($A$79:Q79),0))</f>
        <v>6066.8484768600028</v>
      </c>
      <c r="S79" s="289">
        <f>IF(((SUM($B$58:S58)+SUM($B$60:S64))+SUM($B$81:S81))&lt;0,((SUM($B$58:S58)+SUM($B$60:S64))+SUM($B$81:S81))*0.2-SUM($A$79:R79),IF(SUM($A$79:R79)&lt;0,0-SUM($A$79:R79),0))</f>
        <v>822.16260000001057</v>
      </c>
      <c r="T79" s="289">
        <f>IF(((SUM($B$58:T58)+SUM($B$60:T64))+SUM($B$81:T81))&lt;0,((SUM($B$58:T58)+SUM($B$60:T64))+SUM($B$81:T81))*0.2-SUM($A$79:S79),IF(SUM($A$79:S79)&lt;0,0-SUM($A$79:S79),0))</f>
        <v>647.3397374379856</v>
      </c>
      <c r="U79" s="289">
        <f>IF(((SUM($B$58:U58)+SUM($B$60:U64))+SUM($B$81:U81))&lt;0,((SUM($B$58:U58)+SUM($B$60:U64))+SUM($B$81:U81))*0.2-SUM($A$79:T79),IF(SUM($A$79:T79)&lt;0,0-SUM($A$79:T79),0))</f>
        <v>822.16260000001057</v>
      </c>
      <c r="V79" s="289">
        <f>IF(((SUM($B$58:V58)+SUM($B$60:V64))+SUM($B$81:V81))&lt;0,((SUM($B$58:V58)+SUM($B$60:V64))+SUM($B$81:V81))*0.2-SUM($A$79:U79),IF(SUM($A$79:U79)&lt;0,0-SUM($A$79:U79),0))</f>
        <v>822.16259999998147</v>
      </c>
      <c r="W79" s="289">
        <f>IF(((SUM($B$58:W58)+SUM($B$60:W64))+SUM($B$81:W81))&lt;0,((SUM($B$58:W58)+SUM($B$60:W64))+SUM($B$81:W81))*0.2-SUM($A$79:V79),IF(SUM($A$79:V79)&lt;0,0-SUM($A$79:V79),0))</f>
        <v>822.16260000001057</v>
      </c>
      <c r="X79" s="289">
        <f>IF(((SUM($B$58:X58)+SUM($B$60:X64))+SUM($B$81:X81))&lt;0,((SUM($B$58:X58)+SUM($B$60:X64))+SUM($B$81:X81))*0.2-SUM($A$79:W79),IF(SUM($A$79:W79)&lt;0,0-SUM($A$79:W79),0))</f>
        <v>822.16259999998147</v>
      </c>
      <c r="Y79" s="289">
        <f>IF(((SUM($B$58:Y58)+SUM($B$60:Y64))+SUM($B$81:Y81))&lt;0,((SUM($B$58:Y58)+SUM($B$60:Y64))+SUM($B$81:Y81))*0.2-SUM($A$79:X79),IF(SUM($A$79:X79)&lt;0,0-SUM($A$79:X79),0))</f>
        <v>822.16260000001057</v>
      </c>
      <c r="Z79" s="289">
        <f>IF(((SUM($B$58:Z58)+SUM($B$60:Z64))+SUM($B$81:Z81))&lt;0,((SUM($B$58:Z58)+SUM($B$60:Z64))+SUM($B$81:Z81))*0.2-SUM($A$79:Y79),IF(SUM($A$79:Y79)&lt;0,0-SUM($A$79:Y79),0))</f>
        <v>5892.025614298007</v>
      </c>
      <c r="AA79" s="289">
        <f>IF(((SUM($B$58:AA58)+SUM($B$60:AA64))+SUM($B$81:AA81))&lt;0,((SUM($B$58:AA58)+SUM($B$60:AA64))+SUM($B$81:AA81))*0.2-SUM($A$79:Z79),IF(SUM($A$79:Z79)&lt;0,0-SUM($A$79:Z79),0))</f>
        <v>822.16259999998147</v>
      </c>
      <c r="AB79" s="289">
        <f>IF(((SUM($B$58:AB58)+SUM($B$60:AB64))+SUM($B$81:AB81))&lt;0,((SUM($B$58:AB58)+SUM($B$60:AB64))+SUM($B$81:AB81))*0.2-SUM($A$79:AA79),IF(SUM($A$79:AA79)&lt;0,0-SUM($A$79:AA79),0))</f>
        <v>822.16260000001057</v>
      </c>
      <c r="AC79" s="289">
        <f>IF(((SUM($B$58:AC58)+SUM($B$60:AC64))+SUM($B$81:AC81))&lt;0,((SUM($B$58:AC58)+SUM($B$60:AC64))+SUM($B$81:AC81))*0.2-SUM($A$79:AB79),IF(SUM($A$79:AB79)&lt;0,0-SUM($A$79:AB79),0))</f>
        <v>822.16259999998147</v>
      </c>
      <c r="AD79" s="289">
        <f>IF(((SUM($B$58:AD58)+SUM($B$60:AD64))+SUM($B$81:AD81))&lt;0,((SUM($B$58:AD58)+SUM($B$60:AD64))+SUM($B$81:AD81))*0.2-SUM($A$79:AC79),IF(SUM($A$79:AC79)&lt;0,0-SUM($A$79:AC79),0))</f>
        <v>822.16260000001057</v>
      </c>
      <c r="AE79" s="289">
        <f>IF(((SUM($B$58:AE58)+SUM($B$60:AE64))+SUM($B$81:AE81))&lt;0,((SUM($B$58:AE58)+SUM($B$60:AE64))+SUM($B$81:AE81))*0.2-SUM($A$79:AD79),IF(SUM($A$79:AD79)&lt;0,0-SUM($A$79:AD79),0))</f>
        <v>822.16260000001057</v>
      </c>
    </row>
    <row r="80" spans="1:31" x14ac:dyDescent="0.2">
      <c r="A80" s="284" t="s">
        <v>249</v>
      </c>
      <c r="B80" s="289">
        <f>-B58*($B$38)</f>
        <v>0</v>
      </c>
      <c r="C80" s="289">
        <f t="shared" ref="C80:AE80" si="12">-C58*($B$38)</f>
        <v>0</v>
      </c>
      <c r="D80" s="289">
        <f t="shared" si="12"/>
        <v>0</v>
      </c>
      <c r="E80" s="289">
        <f t="shared" si="12"/>
        <v>0</v>
      </c>
      <c r="F80" s="289">
        <f t="shared" si="12"/>
        <v>0</v>
      </c>
      <c r="G80" s="289">
        <f t="shared" si="12"/>
        <v>0</v>
      </c>
      <c r="H80" s="289">
        <f t="shared" si="12"/>
        <v>0</v>
      </c>
      <c r="I80" s="289">
        <f t="shared" si="12"/>
        <v>0</v>
      </c>
      <c r="J80" s="289">
        <f t="shared" si="12"/>
        <v>0</v>
      </c>
      <c r="K80" s="289">
        <f t="shared" si="12"/>
        <v>0</v>
      </c>
      <c r="L80" s="289">
        <f t="shared" si="12"/>
        <v>0</v>
      </c>
      <c r="M80" s="289">
        <f t="shared" si="12"/>
        <v>0</v>
      </c>
      <c r="N80" s="289">
        <f t="shared" si="12"/>
        <v>0</v>
      </c>
      <c r="O80" s="289">
        <f t="shared" si="12"/>
        <v>0</v>
      </c>
      <c r="P80" s="289">
        <f t="shared" si="12"/>
        <v>0</v>
      </c>
      <c r="Q80" s="289">
        <f t="shared" si="12"/>
        <v>0</v>
      </c>
      <c r="R80" s="289">
        <f t="shared" si="12"/>
        <v>0</v>
      </c>
      <c r="S80" s="289">
        <f t="shared" si="12"/>
        <v>0</v>
      </c>
      <c r="T80" s="289">
        <f t="shared" si="12"/>
        <v>0</v>
      </c>
      <c r="U80" s="289">
        <f t="shared" si="12"/>
        <v>0</v>
      </c>
      <c r="V80" s="289">
        <f t="shared" si="12"/>
        <v>0</v>
      </c>
      <c r="W80" s="289">
        <f t="shared" si="12"/>
        <v>0</v>
      </c>
      <c r="X80" s="289">
        <f t="shared" si="12"/>
        <v>0</v>
      </c>
      <c r="Y80" s="289">
        <f t="shared" si="12"/>
        <v>0</v>
      </c>
      <c r="Z80" s="289">
        <f t="shared" si="12"/>
        <v>0</v>
      </c>
      <c r="AA80" s="289">
        <f t="shared" si="12"/>
        <v>0</v>
      </c>
      <c r="AB80" s="289">
        <f t="shared" si="12"/>
        <v>0</v>
      </c>
      <c r="AC80" s="289">
        <f t="shared" si="12"/>
        <v>0</v>
      </c>
      <c r="AD80" s="289">
        <f t="shared" si="12"/>
        <v>0</v>
      </c>
      <c r="AE80" s="289">
        <f t="shared" si="12"/>
        <v>0</v>
      </c>
    </row>
    <row r="81" spans="1:31" x14ac:dyDescent="0.2">
      <c r="A81" s="284" t="s">
        <v>465</v>
      </c>
      <c r="B81" s="295">
        <f>-'6.2. Паспорт фин осв ввод'!C24*1000000</f>
        <v>-1048937.1753720001</v>
      </c>
      <c r="C81" s="295"/>
      <c r="D81" s="286"/>
      <c r="E81" s="286"/>
      <c r="F81" s="286"/>
      <c r="G81" s="286"/>
      <c r="H81" s="286"/>
      <c r="I81" s="286"/>
      <c r="J81" s="286"/>
      <c r="K81" s="286"/>
      <c r="L81" s="286"/>
      <c r="M81" s="286"/>
      <c r="N81" s="286"/>
      <c r="O81" s="286"/>
      <c r="P81" s="286"/>
      <c r="Q81" s="286"/>
      <c r="R81" s="286"/>
      <c r="S81" s="286"/>
      <c r="T81" s="286"/>
      <c r="U81" s="286"/>
      <c r="V81" s="286"/>
      <c r="W81" s="286"/>
      <c r="X81" s="286"/>
      <c r="Y81" s="286"/>
      <c r="Z81" s="286"/>
      <c r="AA81" s="286"/>
      <c r="AB81" s="286"/>
      <c r="AC81" s="286"/>
      <c r="AD81" s="286"/>
      <c r="AE81" s="286"/>
    </row>
    <row r="82" spans="1:31" x14ac:dyDescent="0.2">
      <c r="A82" s="284" t="s">
        <v>248</v>
      </c>
      <c r="B82" s="286">
        <v>0</v>
      </c>
      <c r="C82" s="286">
        <v>0</v>
      </c>
      <c r="D82" s="286">
        <v>0</v>
      </c>
      <c r="E82" s="286">
        <v>0</v>
      </c>
      <c r="F82" s="286">
        <v>0</v>
      </c>
      <c r="G82" s="286">
        <v>0</v>
      </c>
      <c r="H82" s="286">
        <v>0</v>
      </c>
      <c r="I82" s="286">
        <v>0</v>
      </c>
      <c r="J82" s="286">
        <v>0</v>
      </c>
      <c r="K82" s="286">
        <v>0</v>
      </c>
      <c r="L82" s="286">
        <v>0</v>
      </c>
      <c r="M82" s="286">
        <v>0</v>
      </c>
      <c r="N82" s="286">
        <v>0</v>
      </c>
      <c r="O82" s="286">
        <v>0</v>
      </c>
      <c r="P82" s="286">
        <v>0</v>
      </c>
      <c r="Q82" s="286">
        <v>0</v>
      </c>
      <c r="R82" s="286">
        <v>0</v>
      </c>
      <c r="S82" s="286">
        <v>0</v>
      </c>
      <c r="T82" s="286">
        <v>0</v>
      </c>
      <c r="U82" s="286">
        <v>0</v>
      </c>
      <c r="V82" s="286">
        <v>0</v>
      </c>
      <c r="W82" s="286">
        <v>0</v>
      </c>
      <c r="X82" s="286">
        <v>0</v>
      </c>
      <c r="Y82" s="286">
        <v>0</v>
      </c>
      <c r="Z82" s="286">
        <v>0</v>
      </c>
      <c r="AA82" s="286">
        <v>0</v>
      </c>
      <c r="AB82" s="286">
        <v>0</v>
      </c>
      <c r="AC82" s="286">
        <v>0</v>
      </c>
      <c r="AD82" s="286">
        <v>0</v>
      </c>
      <c r="AE82" s="286">
        <v>0</v>
      </c>
    </row>
    <row r="83" spans="1:31" x14ac:dyDescent="0.2">
      <c r="A83" s="287" t="s">
        <v>247</v>
      </c>
      <c r="B83" s="288">
        <f t="shared" ref="B83:AE83" si="13">SUM(B75:B82)</f>
        <v>-1258724.6104464</v>
      </c>
      <c r="C83" s="288">
        <f t="shared" si="13"/>
        <v>4932.9756000000089</v>
      </c>
      <c r="D83" s="288">
        <f t="shared" si="13"/>
        <v>4932.9756000000089</v>
      </c>
      <c r="E83" s="288">
        <f t="shared" si="13"/>
        <v>4932.9755999999797</v>
      </c>
      <c r="F83" s="288">
        <f t="shared" si="13"/>
        <v>4932.9756000000089</v>
      </c>
      <c r="G83" s="288">
        <f t="shared" si="13"/>
        <v>4932.9755999999797</v>
      </c>
      <c r="H83" s="288">
        <f t="shared" si="13"/>
        <v>3884.0384246280155</v>
      </c>
      <c r="I83" s="288">
        <f t="shared" si="13"/>
        <v>4932.9756000000089</v>
      </c>
      <c r="J83" s="288">
        <f t="shared" si="13"/>
        <v>36401.090861159973</v>
      </c>
      <c r="K83" s="288">
        <f t="shared" si="13"/>
        <v>4932.975600000038</v>
      </c>
      <c r="L83" s="288">
        <f t="shared" si="13"/>
        <v>4932.9755999999797</v>
      </c>
      <c r="M83" s="288">
        <f t="shared" si="13"/>
        <v>-21348.728071820671</v>
      </c>
      <c r="N83" s="288">
        <f t="shared" si="13"/>
        <v>-7654.2705044639915</v>
      </c>
      <c r="O83" s="288">
        <f t="shared" si="13"/>
        <v>-5964.3161663646642</v>
      </c>
      <c r="P83" s="288">
        <f t="shared" si="13"/>
        <v>-5323.2990036373631</v>
      </c>
      <c r="Q83" s="288">
        <f t="shared" si="13"/>
        <v>-4682.2818409099964</v>
      </c>
      <c r="R83" s="288">
        <f t="shared" si="13"/>
        <v>27426.850582977335</v>
      </c>
      <c r="S83" s="288">
        <f t="shared" si="13"/>
        <v>-3400.2475154553285</v>
      </c>
      <c r="T83" s="288">
        <f t="shared" si="13"/>
        <v>-3808.1675281000171</v>
      </c>
      <c r="U83" s="288">
        <f t="shared" si="13"/>
        <v>-2118.2131900006607</v>
      </c>
      <c r="V83" s="288">
        <f t="shared" si="13"/>
        <v>-1477.1960272733559</v>
      </c>
      <c r="W83" s="288">
        <f t="shared" si="13"/>
        <v>-836.17886454599284</v>
      </c>
      <c r="X83" s="288">
        <f t="shared" si="13"/>
        <v>-195.16170181868802</v>
      </c>
      <c r="Y83" s="288">
        <f t="shared" si="13"/>
        <v>445.85546090867501</v>
      </c>
      <c r="Z83" s="288">
        <f t="shared" si="13"/>
        <v>31506.050709424002</v>
      </c>
      <c r="AA83" s="288">
        <f t="shared" si="13"/>
        <v>1727.8897863633138</v>
      </c>
      <c r="AB83" s="288">
        <f t="shared" si="13"/>
        <v>2368.9069490906732</v>
      </c>
      <c r="AC83" s="288">
        <f t="shared" si="13"/>
        <v>3009.924111817978</v>
      </c>
      <c r="AD83" s="288">
        <f t="shared" si="13"/>
        <v>3650.941274545341</v>
      </c>
      <c r="AE83" s="288">
        <f t="shared" si="13"/>
        <v>4291.9584372726749</v>
      </c>
    </row>
    <row r="84" spans="1:31" x14ac:dyDescent="0.2">
      <c r="A84" s="287" t="s">
        <v>593</v>
      </c>
      <c r="B84" s="288">
        <f>SUM($B$83:B83)</f>
        <v>-1258724.6104464</v>
      </c>
      <c r="C84" s="288">
        <f>SUM($B$83:C83)</f>
        <v>-1253791.6348464</v>
      </c>
      <c r="D84" s="288">
        <f>SUM($B$83:D83)</f>
        <v>-1248858.6592464</v>
      </c>
      <c r="E84" s="288">
        <f>SUM($B$83:E83)</f>
        <v>-1243925.6836464</v>
      </c>
      <c r="F84" s="288">
        <f>SUM($B$83:F83)</f>
        <v>-1238992.7080464</v>
      </c>
      <c r="G84" s="288">
        <f>SUM($B$83:G83)</f>
        <v>-1234059.7324464</v>
      </c>
      <c r="H84" s="288">
        <f>SUM($B$83:H83)</f>
        <v>-1230175.6940217719</v>
      </c>
      <c r="I84" s="288">
        <f>SUM($B$83:I83)</f>
        <v>-1225242.7184217719</v>
      </c>
      <c r="J84" s="288">
        <f>SUM($B$83:J83)</f>
        <v>-1188841.6275606118</v>
      </c>
      <c r="K84" s="288">
        <f>SUM($B$83:K83)</f>
        <v>-1183908.6519606118</v>
      </c>
      <c r="L84" s="288">
        <f>SUM($B$83:L83)</f>
        <v>-1178975.6763606118</v>
      </c>
      <c r="M84" s="288">
        <f>SUM($B$83:M83)</f>
        <v>-1200324.4044324325</v>
      </c>
      <c r="N84" s="288">
        <f>SUM($B$83:N83)</f>
        <v>-1207978.6749368964</v>
      </c>
      <c r="O84" s="288">
        <f>SUM($B$83:O83)</f>
        <v>-1213942.991103261</v>
      </c>
      <c r="P84" s="288">
        <f>SUM($B$83:P83)</f>
        <v>-1219266.2901068984</v>
      </c>
      <c r="Q84" s="288">
        <f>SUM($B$83:Q83)</f>
        <v>-1223948.5719478084</v>
      </c>
      <c r="R84" s="288">
        <f>SUM($B$83:R83)</f>
        <v>-1196521.7213648311</v>
      </c>
      <c r="S84" s="288">
        <f>SUM($B$83:S83)</f>
        <v>-1199921.9688802864</v>
      </c>
      <c r="T84" s="288">
        <f>SUM($B$83:T83)</f>
        <v>-1203730.1364083865</v>
      </c>
      <c r="U84" s="288">
        <f>SUM($B$83:U83)</f>
        <v>-1205848.3495983873</v>
      </c>
      <c r="V84" s="288">
        <f>SUM($B$83:V83)</f>
        <v>-1207325.5456256606</v>
      </c>
      <c r="W84" s="288">
        <f>SUM($B$83:W83)</f>
        <v>-1208161.7244902065</v>
      </c>
      <c r="X84" s="288">
        <f>SUM($B$83:X83)</f>
        <v>-1208356.8861920252</v>
      </c>
      <c r="Y84" s="288">
        <f>SUM($B$83:Y83)</f>
        <v>-1207911.0307311164</v>
      </c>
      <c r="Z84" s="288">
        <f>SUM($B$83:Z83)</f>
        <v>-1176404.9800216923</v>
      </c>
      <c r="AA84" s="288">
        <f>SUM($B$83:AA83)</f>
        <v>-1174677.090235329</v>
      </c>
      <c r="AB84" s="288">
        <f>SUM($B$83:AB83)</f>
        <v>-1172308.1832862382</v>
      </c>
      <c r="AC84" s="288">
        <f>SUM($B$83:AC83)</f>
        <v>-1169298.2591744203</v>
      </c>
      <c r="AD84" s="288">
        <f>SUM($B$83:AD83)</f>
        <v>-1165647.3178998749</v>
      </c>
      <c r="AE84" s="288">
        <f>SUM($B$83:AE83)</f>
        <v>-1161355.3594626023</v>
      </c>
    </row>
    <row r="85" spans="1:31" x14ac:dyDescent="0.2">
      <c r="A85" s="296" t="s">
        <v>466</v>
      </c>
      <c r="B85" s="297">
        <f t="shared" ref="B85:AE85" si="14">1/POWER((1+$B$43),B73)</f>
        <v>0.9128709291752769</v>
      </c>
      <c r="C85" s="297">
        <f t="shared" si="14"/>
        <v>0.7607257743127307</v>
      </c>
      <c r="D85" s="297">
        <f t="shared" si="14"/>
        <v>0.63393814526060899</v>
      </c>
      <c r="E85" s="297">
        <f t="shared" si="14"/>
        <v>0.52828178771717416</v>
      </c>
      <c r="F85" s="297">
        <f t="shared" si="14"/>
        <v>0.44023482309764517</v>
      </c>
      <c r="G85" s="297">
        <f t="shared" si="14"/>
        <v>0.36686235258137107</v>
      </c>
      <c r="H85" s="297">
        <f t="shared" si="14"/>
        <v>0.30571862715114251</v>
      </c>
      <c r="I85" s="297">
        <f t="shared" si="14"/>
        <v>0.25476552262595203</v>
      </c>
      <c r="J85" s="297">
        <f t="shared" si="14"/>
        <v>0.21230460218829345</v>
      </c>
      <c r="K85" s="297">
        <f t="shared" si="14"/>
        <v>0.17692050182357785</v>
      </c>
      <c r="L85" s="297">
        <f t="shared" si="14"/>
        <v>0.14743375151964822</v>
      </c>
      <c r="M85" s="297">
        <f t="shared" si="14"/>
        <v>0.12286145959970685</v>
      </c>
      <c r="N85" s="297">
        <f t="shared" si="14"/>
        <v>0.10238454966642239</v>
      </c>
      <c r="O85" s="297">
        <f t="shared" si="14"/>
        <v>8.5320458055351975E-2</v>
      </c>
      <c r="P85" s="297">
        <f t="shared" si="14"/>
        <v>7.1100381712793329E-2</v>
      </c>
      <c r="Q85" s="297">
        <f t="shared" si="14"/>
        <v>5.9250318093994447E-2</v>
      </c>
      <c r="R85" s="297">
        <f t="shared" si="14"/>
        <v>4.9375265078328692E-2</v>
      </c>
      <c r="S85" s="297">
        <f t="shared" si="14"/>
        <v>4.1146054231940586E-2</v>
      </c>
      <c r="T85" s="297">
        <f t="shared" si="14"/>
        <v>3.4288378526617161E-2</v>
      </c>
      <c r="U85" s="297">
        <f t="shared" si="14"/>
        <v>2.8573648772180955E-2</v>
      </c>
      <c r="V85" s="297">
        <f t="shared" si="14"/>
        <v>2.3811373976817471E-2</v>
      </c>
      <c r="W85" s="297">
        <f t="shared" si="14"/>
        <v>1.9842811647347896E-2</v>
      </c>
      <c r="X85" s="297">
        <f t="shared" si="14"/>
        <v>1.6535676372789913E-2</v>
      </c>
      <c r="Y85" s="297">
        <f t="shared" si="14"/>
        <v>1.377973031065826E-2</v>
      </c>
      <c r="Z85" s="297">
        <f t="shared" si="14"/>
        <v>1.1483108592215211E-2</v>
      </c>
      <c r="AA85" s="297">
        <f t="shared" si="14"/>
        <v>9.5692571601793501E-3</v>
      </c>
      <c r="AB85" s="297">
        <f t="shared" si="14"/>
        <v>7.9743809668161216E-3</v>
      </c>
      <c r="AC85" s="297">
        <f t="shared" si="14"/>
        <v>6.6453174723467663E-3</v>
      </c>
      <c r="AD85" s="297">
        <f t="shared" si="14"/>
        <v>5.5377645602889755E-3</v>
      </c>
      <c r="AE85" s="297">
        <f t="shared" si="14"/>
        <v>4.6148038002408118E-3</v>
      </c>
    </row>
    <row r="86" spans="1:31" x14ac:dyDescent="0.2">
      <c r="A86" s="294" t="s">
        <v>594</v>
      </c>
      <c r="B86" s="288">
        <f t="shared" ref="B86:AE86" si="15">B83*B85</f>
        <v>-1149053.1047139936</v>
      </c>
      <c r="C86" s="288">
        <f t="shared" si="15"/>
        <v>3752.6416829758141</v>
      </c>
      <c r="D86" s="288">
        <f t="shared" si="15"/>
        <v>3127.2014024798455</v>
      </c>
      <c r="E86" s="288">
        <f t="shared" si="15"/>
        <v>2606.0011687331889</v>
      </c>
      <c r="F86" s="288">
        <f t="shared" si="15"/>
        <v>2171.6676406110041</v>
      </c>
      <c r="G86" s="288">
        <f t="shared" si="15"/>
        <v>1809.7230338424931</v>
      </c>
      <c r="H86" s="288">
        <f t="shared" si="15"/>
        <v>1187.4228949795631</v>
      </c>
      <c r="I86" s="288">
        <f t="shared" si="15"/>
        <v>1256.7521068350716</v>
      </c>
      <c r="J86" s="288">
        <f t="shared" si="15"/>
        <v>7728.1191144984923</v>
      </c>
      <c r="K86" s="288">
        <f t="shared" si="15"/>
        <v>872.74451863547176</v>
      </c>
      <c r="L86" s="288">
        <f t="shared" si="15"/>
        <v>727.28709886288459</v>
      </c>
      <c r="M86" s="288">
        <f t="shared" si="15"/>
        <v>-2622.935891501123</v>
      </c>
      <c r="N86" s="288">
        <f t="shared" si="15"/>
        <v>-783.67903862452556</v>
      </c>
      <c r="O86" s="288">
        <f t="shared" si="15"/>
        <v>-508.87818730117402</v>
      </c>
      <c r="P86" s="288">
        <f t="shared" si="15"/>
        <v>-378.48859112994893</v>
      </c>
      <c r="Q86" s="288">
        <f t="shared" si="15"/>
        <v>-277.4266884796512</v>
      </c>
      <c r="R86" s="288">
        <f t="shared" si="15"/>
        <v>1354.2080177982198</v>
      </c>
      <c r="S86" s="288">
        <f t="shared" si="15"/>
        <v>-139.90676867294619</v>
      </c>
      <c r="T86" s="288">
        <f t="shared" si="15"/>
        <v>-130.57588969626539</v>
      </c>
      <c r="U86" s="288">
        <f t="shared" si="15"/>
        <v>-60.52507971567988</v>
      </c>
      <c r="V86" s="288">
        <f t="shared" si="15"/>
        <v>-35.174067042474938</v>
      </c>
      <c r="W86" s="288">
        <f t="shared" si="15"/>
        <v>-16.592139712679366</v>
      </c>
      <c r="X86" s="288">
        <f t="shared" si="15"/>
        <v>-3.2271307416367496</v>
      </c>
      <c r="Y86" s="288">
        <f t="shared" si="15"/>
        <v>6.143768008855778</v>
      </c>
      <c r="Z86" s="288">
        <f t="shared" si="15"/>
        <v>361.78740160815494</v>
      </c>
      <c r="AA86" s="288">
        <f t="shared" si="15"/>
        <v>16.534621710157907</v>
      </c>
      <c r="AB86" s="288">
        <f t="shared" si="15"/>
        <v>18.890566486987112</v>
      </c>
      <c r="AC86" s="288">
        <f t="shared" si="15"/>
        <v>20.001901290701831</v>
      </c>
      <c r="AD86" s="288">
        <f t="shared" si="15"/>
        <v>20.218053201873452</v>
      </c>
      <c r="AE86" s="288">
        <f t="shared" si="15"/>
        <v>19.806546106801555</v>
      </c>
    </row>
    <row r="87" spans="1:31" x14ac:dyDescent="0.2">
      <c r="A87" s="294" t="s">
        <v>595</v>
      </c>
      <c r="B87" s="288">
        <f>SUM($B$86:B86)</f>
        <v>-1149053.1047139936</v>
      </c>
      <c r="C87" s="288">
        <f>SUM($B$86:C86)</f>
        <v>-1145300.4630310177</v>
      </c>
      <c r="D87" s="288">
        <f>SUM($B$86:D86)</f>
        <v>-1142173.2616285379</v>
      </c>
      <c r="E87" s="288">
        <f>SUM($B$86:E86)</f>
        <v>-1139567.2604598047</v>
      </c>
      <c r="F87" s="288">
        <f>SUM($B$86:F86)</f>
        <v>-1137395.5928191936</v>
      </c>
      <c r="G87" s="288">
        <f>SUM($B$86:G86)</f>
        <v>-1135585.8697853512</v>
      </c>
      <c r="H87" s="288">
        <f>SUM($B$86:H86)</f>
        <v>-1134398.4468903716</v>
      </c>
      <c r="I87" s="288">
        <f>SUM($B$86:I86)</f>
        <v>-1133141.6947835365</v>
      </c>
      <c r="J87" s="288">
        <f>SUM($B$86:J86)</f>
        <v>-1125413.5756690379</v>
      </c>
      <c r="K87" s="288">
        <f>SUM($B$86:K86)</f>
        <v>-1124540.8311504023</v>
      </c>
      <c r="L87" s="288">
        <f>SUM($B$86:L86)</f>
        <v>-1123813.5440515394</v>
      </c>
      <c r="M87" s="288">
        <f>SUM($B$86:M86)</f>
        <v>-1126436.4799430405</v>
      </c>
      <c r="N87" s="288">
        <f>SUM($B$86:N86)</f>
        <v>-1127220.158981665</v>
      </c>
      <c r="O87" s="288">
        <f>SUM($B$86:O86)</f>
        <v>-1127729.0371689661</v>
      </c>
      <c r="P87" s="288">
        <f>SUM($B$86:P86)</f>
        <v>-1128107.525760096</v>
      </c>
      <c r="Q87" s="288">
        <f>SUM($B$86:Q86)</f>
        <v>-1128384.9524485758</v>
      </c>
      <c r="R87" s="288">
        <f>SUM($B$86:R86)</f>
        <v>-1127030.7444307776</v>
      </c>
      <c r="S87" s="288">
        <f>SUM($B$86:S86)</f>
        <v>-1127170.6511994505</v>
      </c>
      <c r="T87" s="288">
        <f>SUM($B$86:T86)</f>
        <v>-1127301.2270891469</v>
      </c>
      <c r="U87" s="288">
        <f>SUM($B$86:U86)</f>
        <v>-1127361.7521688626</v>
      </c>
      <c r="V87" s="288">
        <f>SUM($B$86:V86)</f>
        <v>-1127396.9262359051</v>
      </c>
      <c r="W87" s="288">
        <f>SUM($B$86:W86)</f>
        <v>-1127413.5183756179</v>
      </c>
      <c r="X87" s="288">
        <f>SUM($B$86:X86)</f>
        <v>-1127416.7455063595</v>
      </c>
      <c r="Y87" s="288">
        <f>SUM($B$86:Y86)</f>
        <v>-1127410.6017383507</v>
      </c>
      <c r="Z87" s="288">
        <f>SUM($B$86:Z86)</f>
        <v>-1127048.8143367425</v>
      </c>
      <c r="AA87" s="288">
        <f>SUM($B$86:AA86)</f>
        <v>-1127032.2797150323</v>
      </c>
      <c r="AB87" s="288">
        <f>SUM($B$86:AB86)</f>
        <v>-1127013.3891485452</v>
      </c>
      <c r="AC87" s="288">
        <f>SUM($B$86:AC86)</f>
        <v>-1126993.3872472546</v>
      </c>
      <c r="AD87" s="288">
        <f>SUM($B$86:AD86)</f>
        <v>-1126973.1691940527</v>
      </c>
      <c r="AE87" s="288">
        <f>SUM($B$86:AE86)</f>
        <v>-1126953.362647946</v>
      </c>
    </row>
    <row r="88" spans="1:31" x14ac:dyDescent="0.2">
      <c r="A88" s="294" t="s">
        <v>596</v>
      </c>
      <c r="B88" s="298">
        <f>IF((ISERR(IRR($B$83:B83))),0,IF(IRR($B$83:B83)&lt;0,0,IRR($B$83:B83)))</f>
        <v>0</v>
      </c>
      <c r="C88" s="298">
        <f>IF((ISERR(IRR($B$83:C83))),0,IF(IRR($B$83:C83)&lt;0,0,IRR($B$83:C83)))</f>
        <v>0</v>
      </c>
      <c r="D88" s="298">
        <f>IF((ISERR(IRR($B$83:D83))),0,IF(IRR($B$83:D83)&lt;0,0,IRR($B$83:D83)))</f>
        <v>0</v>
      </c>
      <c r="E88" s="298">
        <f>IF((ISERR(IRR($B$83:E83))),0,IF(IRR($B$83:E83)&lt;0,0,IRR($B$83:E83)))</f>
        <v>0</v>
      </c>
      <c r="F88" s="298">
        <f>IF((ISERR(IRR($B$83:F83))),0,IF(IRR($B$83:F83)&lt;0,0,IRR($B$83:F83)))</f>
        <v>0</v>
      </c>
      <c r="G88" s="298">
        <f>IF((ISERR(IRR($B$83:G83))),0,IF(IRR($B$83:G83)&lt;0,0,IRR($B$83:G83)))</f>
        <v>0</v>
      </c>
      <c r="H88" s="298">
        <f>IF((ISERR(IRR($B$83:H83))),0,IF(IRR($B$83:H83)&lt;0,0,IRR($B$83:H83)))</f>
        <v>0</v>
      </c>
      <c r="I88" s="298">
        <f>IF((ISERR(IRR($B$83:I83))),0,IF(IRR($B$83:I83)&lt;0,0,IRR($B$83:I83)))</f>
        <v>0</v>
      </c>
      <c r="J88" s="298">
        <f>IF((ISERR(IRR($B$83:J83))),0,IF(IRR($B$83:J83)&lt;0,0,IRR($B$83:J83)))</f>
        <v>0</v>
      </c>
      <c r="K88" s="298">
        <f>IF((ISERR(IRR($B$83:K83))),0,IF(IRR($B$83:K83)&lt;0,0,IRR($B$83:K83)))</f>
        <v>0</v>
      </c>
      <c r="L88" s="298">
        <f>IF((ISERR(IRR($B$83:L83))),0,IF(IRR($B$83:L83)&lt;0,0,IRR($B$83:L83)))</f>
        <v>0</v>
      </c>
      <c r="M88" s="298">
        <f>IF((ISERR(IRR($B$83:M83))),0,IF(IRR($B$83:M83)&lt;0,0,IRR($B$83:M83)))</f>
        <v>0</v>
      </c>
      <c r="N88" s="298">
        <f>IF((ISERR(IRR($B$83:N83))),0,IF(IRR($B$83:N83)&lt;0,0,IRR($B$83:N83)))</f>
        <v>0</v>
      </c>
      <c r="O88" s="298">
        <f>IF((ISERR(IRR($B$83:O83))),0,IF(IRR($B$83:O83)&lt;0,0,IRR($B$83:O83)))</f>
        <v>0</v>
      </c>
      <c r="P88" s="298">
        <f>IF((ISERR(IRR($B$83:P83))),0,IF(IRR($B$83:P83)&lt;0,0,IRR($B$83:P83)))</f>
        <v>0</v>
      </c>
      <c r="Q88" s="298">
        <f>IF((ISERR(IRR($B$83:Q83))),0,IF(IRR($B$83:Q83)&lt;0,0,IRR($B$83:Q83)))</f>
        <v>0</v>
      </c>
      <c r="R88" s="298">
        <f>IF((ISERR(IRR($B$83:R83))),0,IF(IRR($B$83:R83)&lt;0,0,IRR($B$83:R83)))</f>
        <v>0</v>
      </c>
      <c r="S88" s="298">
        <f>IF((ISERR(IRR($B$83:S83))),0,IF(IRR($B$83:S83)&lt;0,0,IRR($B$83:S83)))</f>
        <v>0</v>
      </c>
      <c r="T88" s="298">
        <f>IF((ISERR(IRR($B$83:T83))),0,IF(IRR($B$83:T83)&lt;0,0,IRR($B$83:T83)))</f>
        <v>0</v>
      </c>
      <c r="U88" s="298">
        <f>IF((ISERR(IRR($B$83:U83))),0,IF(IRR($B$83:U83)&lt;0,0,IRR($B$83:U83)))</f>
        <v>0</v>
      </c>
      <c r="V88" s="298">
        <f>IF((ISERR(IRR($B$83:V83))),0,IF(IRR($B$83:V83)&lt;0,0,IRR($B$83:V83)))</f>
        <v>0</v>
      </c>
      <c r="W88" s="298">
        <f>IF((ISERR(IRR($B$83:W83))),0,IF(IRR($B$83:W83)&lt;0,0,IRR($B$83:W83)))</f>
        <v>0</v>
      </c>
      <c r="X88" s="298">
        <f>IF((ISERR(IRR($B$83:X83))),0,IF(IRR($B$83:X83)&lt;0,0,IRR($B$83:X83)))</f>
        <v>0</v>
      </c>
      <c r="Y88" s="298">
        <f>IF((ISERR(IRR($B$83:Y83))),0,IF(IRR($B$83:Y83)&lt;0,0,IRR($B$83:Y83)))</f>
        <v>0</v>
      </c>
      <c r="Z88" s="298">
        <f>IF((ISERR(IRR($B$83:Z83))),0,IF(IRR($B$83:Z83)&lt;0,0,IRR($B$83:Z83)))</f>
        <v>0</v>
      </c>
      <c r="AA88" s="298">
        <f>IF((ISERR(IRR($B$83:AA83))),0,IF(IRR($B$83:AA83)&lt;0,0,IRR($B$83:AA83)))</f>
        <v>0</v>
      </c>
      <c r="AB88" s="298">
        <f>IF((ISERR(IRR($B$83:AB83))),0,IF(IRR($B$83:AB83)&lt;0,0,IRR($B$83:AB83)))</f>
        <v>0</v>
      </c>
      <c r="AC88" s="298">
        <f>IF((ISERR(IRR($B$83:AC83))),0,IF(IRR($B$83:AC83)&lt;0,0,IRR($B$83:AC83)))</f>
        <v>0</v>
      </c>
      <c r="AD88" s="298">
        <f>IF((ISERR(IRR($B$83:AD83))),0,IF(IRR($B$83:AD83)&lt;0,0,IRR($B$83:AD83)))</f>
        <v>0</v>
      </c>
      <c r="AE88" s="298">
        <f>IF((ISERR(IRR($B$83:AE83))),0,IF(IRR($B$83:AE83)&lt;0,0,IRR($B$83:AE83)))</f>
        <v>0</v>
      </c>
    </row>
    <row r="89" spans="1:31" x14ac:dyDescent="0.2">
      <c r="A89" s="294" t="s">
        <v>597</v>
      </c>
      <c r="B89" s="299">
        <f t="shared" ref="B89:AE89" si="16">IF(AND(B84&gt;0,A84&lt;0),(B74-(B84/(B84-A84))),0)</f>
        <v>0</v>
      </c>
      <c r="C89" s="299">
        <f t="shared" si="16"/>
        <v>0</v>
      </c>
      <c r="D89" s="299">
        <f t="shared" si="16"/>
        <v>0</v>
      </c>
      <c r="E89" s="299">
        <f t="shared" si="16"/>
        <v>0</v>
      </c>
      <c r="F89" s="299">
        <f t="shared" si="16"/>
        <v>0</v>
      </c>
      <c r="G89" s="299">
        <f t="shared" si="16"/>
        <v>0</v>
      </c>
      <c r="H89" s="299">
        <f t="shared" si="16"/>
        <v>0</v>
      </c>
      <c r="I89" s="299">
        <f t="shared" si="16"/>
        <v>0</v>
      </c>
      <c r="J89" s="299">
        <f t="shared" si="16"/>
        <v>0</v>
      </c>
      <c r="K89" s="299">
        <f t="shared" si="16"/>
        <v>0</v>
      </c>
      <c r="L89" s="299">
        <f t="shared" si="16"/>
        <v>0</v>
      </c>
      <c r="M89" s="299">
        <f t="shared" si="16"/>
        <v>0</v>
      </c>
      <c r="N89" s="299">
        <f t="shared" si="16"/>
        <v>0</v>
      </c>
      <c r="O89" s="299">
        <f t="shared" si="16"/>
        <v>0</v>
      </c>
      <c r="P89" s="299">
        <f t="shared" si="16"/>
        <v>0</v>
      </c>
      <c r="Q89" s="299">
        <f t="shared" si="16"/>
        <v>0</v>
      </c>
      <c r="R89" s="299">
        <f t="shared" si="16"/>
        <v>0</v>
      </c>
      <c r="S89" s="299">
        <f t="shared" si="16"/>
        <v>0</v>
      </c>
      <c r="T89" s="299">
        <f t="shared" si="16"/>
        <v>0</v>
      </c>
      <c r="U89" s="299">
        <f t="shared" si="16"/>
        <v>0</v>
      </c>
      <c r="V89" s="299">
        <f t="shared" si="16"/>
        <v>0</v>
      </c>
      <c r="W89" s="299">
        <f t="shared" si="16"/>
        <v>0</v>
      </c>
      <c r="X89" s="299">
        <f t="shared" si="16"/>
        <v>0</v>
      </c>
      <c r="Y89" s="299">
        <f t="shared" si="16"/>
        <v>0</v>
      </c>
      <c r="Z89" s="299">
        <f t="shared" si="16"/>
        <v>0</v>
      </c>
      <c r="AA89" s="299">
        <f t="shared" si="16"/>
        <v>0</v>
      </c>
      <c r="AB89" s="299">
        <f t="shared" si="16"/>
        <v>0</v>
      </c>
      <c r="AC89" s="299">
        <f t="shared" si="16"/>
        <v>0</v>
      </c>
      <c r="AD89" s="299">
        <f t="shared" si="16"/>
        <v>0</v>
      </c>
      <c r="AE89" s="299">
        <f t="shared" si="16"/>
        <v>0</v>
      </c>
    </row>
    <row r="90" spans="1:31" ht="13.5" thickBot="1" x14ac:dyDescent="0.25">
      <c r="A90" s="300" t="s">
        <v>598</v>
      </c>
      <c r="B90" s="301">
        <f t="shared" ref="B90:AE90" si="17">IF(AND(B87&gt;0,A87&lt;0),(B74-(B87/(B87-A87))),0)</f>
        <v>0</v>
      </c>
      <c r="C90" s="301">
        <f t="shared" si="17"/>
        <v>0</v>
      </c>
      <c r="D90" s="301">
        <f t="shared" si="17"/>
        <v>0</v>
      </c>
      <c r="E90" s="301">
        <f t="shared" si="17"/>
        <v>0</v>
      </c>
      <c r="F90" s="301">
        <f t="shared" si="17"/>
        <v>0</v>
      </c>
      <c r="G90" s="301">
        <f t="shared" si="17"/>
        <v>0</v>
      </c>
      <c r="H90" s="301">
        <f t="shared" si="17"/>
        <v>0</v>
      </c>
      <c r="I90" s="301">
        <f t="shared" si="17"/>
        <v>0</v>
      </c>
      <c r="J90" s="301">
        <f t="shared" si="17"/>
        <v>0</v>
      </c>
      <c r="K90" s="301">
        <f t="shared" si="17"/>
        <v>0</v>
      </c>
      <c r="L90" s="301">
        <f t="shared" si="17"/>
        <v>0</v>
      </c>
      <c r="M90" s="301">
        <f t="shared" si="17"/>
        <v>0</v>
      </c>
      <c r="N90" s="301">
        <f t="shared" si="17"/>
        <v>0</v>
      </c>
      <c r="O90" s="301">
        <f t="shared" si="17"/>
        <v>0</v>
      </c>
      <c r="P90" s="301">
        <f t="shared" si="17"/>
        <v>0</v>
      </c>
      <c r="Q90" s="301">
        <f t="shared" si="17"/>
        <v>0</v>
      </c>
      <c r="R90" s="301">
        <f t="shared" si="17"/>
        <v>0</v>
      </c>
      <c r="S90" s="301">
        <f t="shared" si="17"/>
        <v>0</v>
      </c>
      <c r="T90" s="301">
        <f t="shared" si="17"/>
        <v>0</v>
      </c>
      <c r="U90" s="301">
        <f t="shared" si="17"/>
        <v>0</v>
      </c>
      <c r="V90" s="301">
        <f t="shared" si="17"/>
        <v>0</v>
      </c>
      <c r="W90" s="301">
        <f t="shared" si="17"/>
        <v>0</v>
      </c>
      <c r="X90" s="301">
        <f t="shared" si="17"/>
        <v>0</v>
      </c>
      <c r="Y90" s="301">
        <f t="shared" si="17"/>
        <v>0</v>
      </c>
      <c r="Z90" s="301">
        <f t="shared" si="17"/>
        <v>0</v>
      </c>
      <c r="AA90" s="301">
        <f t="shared" si="17"/>
        <v>0</v>
      </c>
      <c r="AB90" s="301">
        <f t="shared" si="17"/>
        <v>0</v>
      </c>
      <c r="AC90" s="301">
        <f t="shared" si="17"/>
        <v>0</v>
      </c>
      <c r="AD90" s="301">
        <f t="shared" si="17"/>
        <v>0</v>
      </c>
      <c r="AE90" s="301">
        <f t="shared" si="17"/>
        <v>0</v>
      </c>
    </row>
    <row r="91" spans="1:31" x14ac:dyDescent="0.2">
      <c r="A91" s="302"/>
      <c r="B91" s="302">
        <v>2025</v>
      </c>
      <c r="C91" s="302">
        <f t="shared" ref="C91:R92" si="18">B91+1</f>
        <v>2026</v>
      </c>
      <c r="D91" s="302">
        <f t="shared" si="18"/>
        <v>2027</v>
      </c>
      <c r="E91" s="302">
        <f t="shared" si="18"/>
        <v>2028</v>
      </c>
      <c r="F91" s="302">
        <f t="shared" si="18"/>
        <v>2029</v>
      </c>
      <c r="G91" s="302">
        <f t="shared" si="18"/>
        <v>2030</v>
      </c>
      <c r="H91" s="302">
        <f t="shared" si="18"/>
        <v>2031</v>
      </c>
      <c r="I91" s="302">
        <f t="shared" si="18"/>
        <v>2032</v>
      </c>
      <c r="J91" s="302">
        <f t="shared" si="18"/>
        <v>2033</v>
      </c>
      <c r="K91" s="302">
        <f t="shared" si="18"/>
        <v>2034</v>
      </c>
      <c r="L91" s="302">
        <f t="shared" si="18"/>
        <v>2035</v>
      </c>
      <c r="M91" s="302">
        <f t="shared" si="18"/>
        <v>2036</v>
      </c>
      <c r="N91" s="302">
        <f t="shared" si="18"/>
        <v>2037</v>
      </c>
      <c r="O91" s="302">
        <f t="shared" si="18"/>
        <v>2038</v>
      </c>
      <c r="P91" s="302">
        <f t="shared" si="18"/>
        <v>2039</v>
      </c>
      <c r="Q91" s="302">
        <f t="shared" si="18"/>
        <v>2040</v>
      </c>
      <c r="R91" s="302">
        <f t="shared" si="18"/>
        <v>2041</v>
      </c>
      <c r="S91" s="302">
        <f t="shared" ref="S91:AE92" si="19">R91+1</f>
        <v>2042</v>
      </c>
      <c r="T91" s="302">
        <f t="shared" si="19"/>
        <v>2043</v>
      </c>
      <c r="U91" s="302">
        <f t="shared" si="19"/>
        <v>2044</v>
      </c>
      <c r="V91" s="302">
        <f t="shared" si="19"/>
        <v>2045</v>
      </c>
      <c r="W91" s="302">
        <f t="shared" si="19"/>
        <v>2046</v>
      </c>
      <c r="X91" s="302">
        <f t="shared" si="19"/>
        <v>2047</v>
      </c>
      <c r="Y91" s="302">
        <f t="shared" si="19"/>
        <v>2048</v>
      </c>
      <c r="Z91" s="302">
        <f t="shared" si="19"/>
        <v>2049</v>
      </c>
      <c r="AA91" s="302">
        <f t="shared" si="19"/>
        <v>2050</v>
      </c>
      <c r="AB91" s="302">
        <f t="shared" si="19"/>
        <v>2051</v>
      </c>
      <c r="AC91" s="302">
        <f t="shared" si="19"/>
        <v>2052</v>
      </c>
      <c r="AD91" s="302">
        <f t="shared" si="19"/>
        <v>2053</v>
      </c>
      <c r="AE91" s="302">
        <f t="shared" si="19"/>
        <v>2054</v>
      </c>
    </row>
    <row r="92" spans="1:31" x14ac:dyDescent="0.2">
      <c r="B92" s="232">
        <v>1</v>
      </c>
      <c r="C92" s="232">
        <f>B92+1</f>
        <v>2</v>
      </c>
      <c r="D92" s="232">
        <f t="shared" si="18"/>
        <v>3</v>
      </c>
      <c r="E92" s="232">
        <f t="shared" si="18"/>
        <v>4</v>
      </c>
      <c r="F92" s="232">
        <f t="shared" si="18"/>
        <v>5</v>
      </c>
      <c r="G92" s="232">
        <f t="shared" si="18"/>
        <v>6</v>
      </c>
      <c r="H92" s="232">
        <f t="shared" si="18"/>
        <v>7</v>
      </c>
      <c r="I92" s="232">
        <f t="shared" si="18"/>
        <v>8</v>
      </c>
      <c r="J92" s="232">
        <f t="shared" si="18"/>
        <v>9</v>
      </c>
      <c r="K92" s="232">
        <f t="shared" si="18"/>
        <v>10</v>
      </c>
      <c r="L92" s="232">
        <f t="shared" si="18"/>
        <v>11</v>
      </c>
      <c r="M92" s="232">
        <f t="shared" si="18"/>
        <v>12</v>
      </c>
      <c r="N92" s="232">
        <f t="shared" si="18"/>
        <v>13</v>
      </c>
      <c r="O92" s="232">
        <f t="shared" si="18"/>
        <v>14</v>
      </c>
      <c r="P92" s="232">
        <f t="shared" si="18"/>
        <v>15</v>
      </c>
      <c r="Q92" s="232">
        <f t="shared" si="18"/>
        <v>16</v>
      </c>
      <c r="R92" s="232">
        <f t="shared" si="18"/>
        <v>17</v>
      </c>
      <c r="S92" s="232">
        <f t="shared" si="19"/>
        <v>18</v>
      </c>
      <c r="T92" s="232">
        <f t="shared" si="19"/>
        <v>19</v>
      </c>
      <c r="U92" s="232">
        <f t="shared" si="19"/>
        <v>20</v>
      </c>
      <c r="V92" s="232">
        <f t="shared" si="19"/>
        <v>21</v>
      </c>
      <c r="W92" s="232">
        <f t="shared" si="19"/>
        <v>22</v>
      </c>
      <c r="X92" s="232">
        <f t="shared" si="19"/>
        <v>23</v>
      </c>
      <c r="Y92" s="232">
        <f t="shared" si="19"/>
        <v>24</v>
      </c>
      <c r="Z92" s="232">
        <f t="shared" si="19"/>
        <v>25</v>
      </c>
      <c r="AA92" s="232">
        <f t="shared" si="19"/>
        <v>26</v>
      </c>
      <c r="AB92" s="232">
        <f t="shared" si="19"/>
        <v>27</v>
      </c>
      <c r="AC92" s="232">
        <f t="shared" si="19"/>
        <v>28</v>
      </c>
      <c r="AD92" s="232">
        <f t="shared" si="19"/>
        <v>29</v>
      </c>
      <c r="AE92" s="232">
        <f t="shared" si="19"/>
        <v>30</v>
      </c>
    </row>
    <row r="93" spans="1:31" x14ac:dyDescent="0.2">
      <c r="A93" s="369" t="s">
        <v>599</v>
      </c>
      <c r="B93" s="369"/>
      <c r="C93" s="369"/>
      <c r="D93" s="369"/>
      <c r="E93" s="369"/>
      <c r="F93" s="369"/>
      <c r="G93" s="369"/>
      <c r="H93" s="369"/>
      <c r="I93" s="369"/>
      <c r="J93" s="369"/>
      <c r="K93" s="369"/>
      <c r="L93" s="369"/>
      <c r="M93" s="369"/>
      <c r="N93" s="369"/>
      <c r="O93" s="369"/>
      <c r="P93" s="369"/>
      <c r="Q93" s="369"/>
      <c r="R93" s="369"/>
      <c r="S93" s="369"/>
      <c r="T93" s="369"/>
      <c r="U93" s="369"/>
      <c r="V93" s="369"/>
      <c r="W93" s="369"/>
      <c r="X93" s="369"/>
      <c r="Y93" s="369"/>
      <c r="Z93" s="369"/>
      <c r="AA93" s="369"/>
      <c r="AB93" s="369"/>
      <c r="AC93" s="369"/>
    </row>
    <row r="94" spans="1:31" x14ac:dyDescent="0.2">
      <c r="A94" s="369" t="s">
        <v>600</v>
      </c>
      <c r="B94" s="369"/>
      <c r="C94" s="369"/>
      <c r="D94" s="369"/>
      <c r="E94" s="369"/>
      <c r="F94" s="369"/>
      <c r="G94" s="369"/>
      <c r="H94" s="369"/>
      <c r="I94" s="369"/>
      <c r="N94" s="232"/>
    </row>
    <row r="95" spans="1:31" x14ac:dyDescent="0.2">
      <c r="C95" s="303"/>
      <c r="N95" s="232"/>
    </row>
    <row r="96" spans="1:31" hidden="1" x14ac:dyDescent="0.2">
      <c r="N96" s="232"/>
    </row>
    <row r="97" spans="2:14" s="222" customFormat="1" hidden="1" x14ac:dyDescent="0.2">
      <c r="N97" s="232"/>
    </row>
    <row r="98" spans="2:14" s="222" customFormat="1" hidden="1" x14ac:dyDescent="0.2">
      <c r="N98" s="232"/>
    </row>
    <row r="99" spans="2:14" s="222" customFormat="1" hidden="1" x14ac:dyDescent="0.2">
      <c r="B99" s="312">
        <v>2022</v>
      </c>
      <c r="C99" s="312">
        <f>B99+1</f>
        <v>2023</v>
      </c>
      <c r="D99" s="312">
        <f t="shared" ref="D99:F99" si="20">C99+1</f>
        <v>2024</v>
      </c>
      <c r="E99" s="312">
        <f t="shared" si="20"/>
        <v>2025</v>
      </c>
      <c r="F99" s="312">
        <f t="shared" si="20"/>
        <v>2026</v>
      </c>
      <c r="N99" s="232"/>
    </row>
    <row r="100" spans="2:14" s="222" customFormat="1" hidden="1" x14ac:dyDescent="0.2">
      <c r="B100" s="312">
        <v>114.63142733059399</v>
      </c>
      <c r="C100" s="312">
        <v>106.968874824043</v>
      </c>
      <c r="D100" s="312">
        <v>105.27260918901</v>
      </c>
      <c r="E100" s="312">
        <v>104.761984318213</v>
      </c>
      <c r="F100" s="312">
        <v>104.57995653007001</v>
      </c>
      <c r="N100" s="232"/>
    </row>
    <row r="101" spans="2:14" s="222" customFormat="1" hidden="1" x14ac:dyDescent="0.2">
      <c r="N101" s="232"/>
    </row>
    <row r="102" spans="2:14" s="222" customFormat="1" hidden="1" x14ac:dyDescent="0.2">
      <c r="N102" s="232"/>
    </row>
    <row r="103" spans="2:14" s="222" customFormat="1" hidden="1" x14ac:dyDescent="0.2">
      <c r="N103" s="232"/>
    </row>
    <row r="104" spans="2:14" s="222" customFormat="1" hidden="1" x14ac:dyDescent="0.2">
      <c r="N104" s="232"/>
    </row>
    <row r="105" spans="2:14" s="222" customFormat="1" hidden="1" x14ac:dyDescent="0.2">
      <c r="N105" s="232"/>
    </row>
    <row r="106" spans="2:14" s="222" customFormat="1" hidden="1" x14ac:dyDescent="0.2">
      <c r="N106" s="232"/>
    </row>
    <row r="107" spans="2:14" s="222" customFormat="1" hidden="1" x14ac:dyDescent="0.2">
      <c r="N107" s="232"/>
    </row>
    <row r="108" spans="2:14" s="222" customFormat="1" hidden="1" x14ac:dyDescent="0.2">
      <c r="N108" s="232"/>
    </row>
    <row r="109" spans="2:14" s="222" customFormat="1" hidden="1" x14ac:dyDescent="0.2">
      <c r="N109" s="232"/>
    </row>
    <row r="110" spans="2:14" s="222" customFormat="1" hidden="1" x14ac:dyDescent="0.2">
      <c r="N110" s="232"/>
    </row>
    <row r="111" spans="2:14" s="222" customFormat="1" hidden="1" x14ac:dyDescent="0.2">
      <c r="N111" s="232"/>
    </row>
    <row r="112" spans="2:14" s="222" customFormat="1" hidden="1" x14ac:dyDescent="0.2">
      <c r="N112" s="232"/>
    </row>
    <row r="113" spans="14:14" s="222" customFormat="1" hidden="1" x14ac:dyDescent="0.2">
      <c r="N113" s="232"/>
    </row>
    <row r="114" spans="14:14" s="222" customFormat="1" hidden="1" x14ac:dyDescent="0.2">
      <c r="N114" s="232"/>
    </row>
    <row r="115" spans="14:14" s="222" customFormat="1" hidden="1" x14ac:dyDescent="0.2">
      <c r="N115" s="232"/>
    </row>
    <row r="116" spans="14:14" s="222" customFormat="1" hidden="1" x14ac:dyDescent="0.2">
      <c r="N116" s="232"/>
    </row>
    <row r="117" spans="14:14" s="222" customFormat="1" hidden="1" x14ac:dyDescent="0.2">
      <c r="N117" s="232"/>
    </row>
    <row r="118" spans="14:14" s="222" customFormat="1" hidden="1" x14ac:dyDescent="0.2">
      <c r="N118" s="232"/>
    </row>
    <row r="119" spans="14:14" s="222" customFormat="1" hidden="1" x14ac:dyDescent="0.2">
      <c r="N119" s="232"/>
    </row>
    <row r="120" spans="14:14" s="222" customFormat="1" hidden="1" x14ac:dyDescent="0.2">
      <c r="N120" s="232"/>
    </row>
    <row r="121" spans="14:14" s="222" customFormat="1" hidden="1" x14ac:dyDescent="0.2">
      <c r="N121" s="232"/>
    </row>
    <row r="122" spans="14:14" s="222" customFormat="1" hidden="1" x14ac:dyDescent="0.2">
      <c r="N122" s="232"/>
    </row>
    <row r="123" spans="14:14" s="222" customFormat="1" hidden="1" x14ac:dyDescent="0.2">
      <c r="N123" s="232"/>
    </row>
    <row r="124" spans="14:14" s="222" customFormat="1" hidden="1" x14ac:dyDescent="0.2">
      <c r="N124" s="232"/>
    </row>
    <row r="125" spans="14:14" s="222" customFormat="1" hidden="1" x14ac:dyDescent="0.2">
      <c r="N125" s="232"/>
    </row>
    <row r="126" spans="14:14" s="222" customFormat="1" hidden="1" x14ac:dyDescent="0.2">
      <c r="N126" s="232"/>
    </row>
    <row r="127" spans="14:14" s="222" customFormat="1" hidden="1" x14ac:dyDescent="0.2">
      <c r="N127" s="232"/>
    </row>
    <row r="128" spans="14:14" s="222" customFormat="1" hidden="1" x14ac:dyDescent="0.2">
      <c r="N128" s="232"/>
    </row>
    <row r="129" spans="14:14" s="222" customFormat="1" hidden="1" x14ac:dyDescent="0.2">
      <c r="N129" s="232"/>
    </row>
    <row r="130" spans="14:14" s="222" customFormat="1" hidden="1" x14ac:dyDescent="0.2">
      <c r="N130" s="232"/>
    </row>
    <row r="131" spans="14:14" s="222" customFormat="1" hidden="1" x14ac:dyDescent="0.2">
      <c r="N131" s="232"/>
    </row>
    <row r="132" spans="14:14" s="222" customFormat="1" hidden="1" x14ac:dyDescent="0.2">
      <c r="N132" s="232"/>
    </row>
    <row r="133" spans="14:14" s="222" customFormat="1" hidden="1" x14ac:dyDescent="0.2">
      <c r="N133" s="232"/>
    </row>
    <row r="134" spans="14:14" s="222" customFormat="1" hidden="1" x14ac:dyDescent="0.2">
      <c r="N134" s="232"/>
    </row>
    <row r="135" spans="14:14" s="222" customFormat="1" hidden="1" x14ac:dyDescent="0.2">
      <c r="N135" s="232"/>
    </row>
    <row r="136" spans="14:14" s="222" customFormat="1" hidden="1" x14ac:dyDescent="0.2">
      <c r="N136" s="232"/>
    </row>
    <row r="137" spans="14:14" s="222" customFormat="1" hidden="1" x14ac:dyDescent="0.2">
      <c r="N137" s="232"/>
    </row>
    <row r="138" spans="14:14" s="222" customFormat="1" hidden="1" x14ac:dyDescent="0.2">
      <c r="N138" s="232"/>
    </row>
    <row r="139" spans="14:14" s="222" customFormat="1" hidden="1" x14ac:dyDescent="0.2">
      <c r="N139" s="232"/>
    </row>
    <row r="140" spans="14:14" s="222" customFormat="1" hidden="1" x14ac:dyDescent="0.2">
      <c r="N140" s="232"/>
    </row>
    <row r="141" spans="14:14" s="222" customFormat="1" hidden="1" x14ac:dyDescent="0.2">
      <c r="N141" s="232"/>
    </row>
    <row r="142" spans="14:14" s="222" customFormat="1" hidden="1" x14ac:dyDescent="0.2">
      <c r="N142" s="232"/>
    </row>
    <row r="143" spans="14:14" s="222" customFormat="1" hidden="1" x14ac:dyDescent="0.2">
      <c r="N143" s="232"/>
    </row>
    <row r="144" spans="14:14" s="222" customFormat="1" hidden="1" x14ac:dyDescent="0.2">
      <c r="N144" s="232"/>
    </row>
    <row r="145" spans="14:14" s="222" customFormat="1" hidden="1" x14ac:dyDescent="0.2">
      <c r="N145" s="232"/>
    </row>
    <row r="146" spans="14:14" s="222" customFormat="1" hidden="1" x14ac:dyDescent="0.2">
      <c r="N146" s="232"/>
    </row>
    <row r="147" spans="14:14" s="222" customFormat="1" hidden="1" x14ac:dyDescent="0.2">
      <c r="N147" s="232"/>
    </row>
    <row r="148" spans="14:14" s="222" customFormat="1" hidden="1" x14ac:dyDescent="0.2">
      <c r="N148" s="232"/>
    </row>
    <row r="149" spans="14:14" s="222" customFormat="1" hidden="1" x14ac:dyDescent="0.2">
      <c r="N149" s="232"/>
    </row>
    <row r="150" spans="14:14" s="222" customFormat="1" hidden="1" x14ac:dyDescent="0.2">
      <c r="N150" s="232"/>
    </row>
    <row r="151" spans="14:14" s="222" customFormat="1" hidden="1" x14ac:dyDescent="0.2">
      <c r="N151" s="232"/>
    </row>
    <row r="152" spans="14:14" s="222" customFormat="1" hidden="1" x14ac:dyDescent="0.2">
      <c r="N152" s="232"/>
    </row>
    <row r="153" spans="14:14" s="222" customFormat="1" x14ac:dyDescent="0.2">
      <c r="N153" s="232"/>
    </row>
    <row r="154" spans="14:14" s="222" customFormat="1" x14ac:dyDescent="0.2">
      <c r="N154" s="232"/>
    </row>
    <row r="155" spans="14:14" s="222" customFormat="1" x14ac:dyDescent="0.2">
      <c r="N155" s="232"/>
    </row>
    <row r="156" spans="14:14" s="222" customFormat="1" x14ac:dyDescent="0.2">
      <c r="N156" s="232"/>
    </row>
    <row r="157" spans="14:14" s="222" customFormat="1" x14ac:dyDescent="0.2">
      <c r="N157" s="232"/>
    </row>
    <row r="158" spans="14:14" s="222" customFormat="1" x14ac:dyDescent="0.2">
      <c r="N158" s="232"/>
    </row>
    <row r="159" spans="14:14" s="222" customFormat="1" x14ac:dyDescent="0.2">
      <c r="N159" s="232"/>
    </row>
    <row r="160" spans="14:14" s="222" customFormat="1" x14ac:dyDescent="0.2">
      <c r="N160" s="232"/>
    </row>
    <row r="161" spans="14:14" s="222" customFormat="1" x14ac:dyDescent="0.2">
      <c r="N161" s="232"/>
    </row>
    <row r="162" spans="14:14" s="222" customFormat="1" x14ac:dyDescent="0.2">
      <c r="N162" s="232"/>
    </row>
  </sheetData>
  <mergeCells count="15">
    <mergeCell ref="A13:P13"/>
    <mergeCell ref="A5:P5"/>
    <mergeCell ref="A7:P7"/>
    <mergeCell ref="A9:P9"/>
    <mergeCell ref="A10:P10"/>
    <mergeCell ref="A12:P12"/>
    <mergeCell ref="D30:F30"/>
    <mergeCell ref="A93:AC93"/>
    <mergeCell ref="A94:I94"/>
    <mergeCell ref="A15:P15"/>
    <mergeCell ref="A16:P16"/>
    <mergeCell ref="A18:P18"/>
    <mergeCell ref="D27:F27"/>
    <mergeCell ref="D28:F28"/>
    <mergeCell ref="D29:F29"/>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50" zoomScale="60" workbookViewId="0">
      <selection activeCell="K50" sqref="K50"/>
    </sheetView>
  </sheetViews>
  <sheetFormatPr defaultRowHeight="15.75" x14ac:dyDescent="0.25"/>
  <cols>
    <col min="1" max="1" width="9.140625" style="43"/>
    <col min="2" max="2" width="37.7109375" style="43" customWidth="1"/>
    <col min="3" max="4" width="16.7109375" style="43" customWidth="1"/>
    <col min="5" max="6" width="16.7109375" style="43" hidden="1" customWidth="1"/>
    <col min="7" max="8" width="16.7109375" style="43" customWidth="1"/>
    <col min="9" max="10" width="18.28515625" style="43" customWidth="1"/>
    <col min="11" max="11" width="64.85546875" style="43" customWidth="1"/>
    <col min="12" max="12" width="32.28515625" style="43" customWidth="1"/>
    <col min="13" max="252" width="9.140625" style="43"/>
    <col min="253" max="253" width="37.7109375" style="43" customWidth="1"/>
    <col min="254" max="254" width="9.140625" style="43"/>
    <col min="255" max="255" width="12.85546875" style="43" customWidth="1"/>
    <col min="256" max="257" width="0" style="43" hidden="1" customWidth="1"/>
    <col min="258" max="258" width="18.28515625" style="43" customWidth="1"/>
    <col min="259" max="259" width="64.85546875" style="43" customWidth="1"/>
    <col min="260" max="263" width="9.140625" style="43"/>
    <col min="264" max="264" width="14.85546875" style="43" customWidth="1"/>
    <col min="265" max="508" width="9.140625" style="43"/>
    <col min="509" max="509" width="37.7109375" style="43" customWidth="1"/>
    <col min="510" max="510" width="9.140625" style="43"/>
    <col min="511" max="511" width="12.85546875" style="43" customWidth="1"/>
    <col min="512" max="513" width="0" style="43" hidden="1" customWidth="1"/>
    <col min="514" max="514" width="18.28515625" style="43" customWidth="1"/>
    <col min="515" max="515" width="64.85546875" style="43" customWidth="1"/>
    <col min="516" max="519" width="9.140625" style="43"/>
    <col min="520" max="520" width="14.85546875" style="43" customWidth="1"/>
    <col min="521" max="764" width="9.140625" style="43"/>
    <col min="765" max="765" width="37.7109375" style="43" customWidth="1"/>
    <col min="766" max="766" width="9.140625" style="43"/>
    <col min="767" max="767" width="12.85546875" style="43" customWidth="1"/>
    <col min="768" max="769" width="0" style="43" hidden="1" customWidth="1"/>
    <col min="770" max="770" width="18.28515625" style="43" customWidth="1"/>
    <col min="771" max="771" width="64.85546875" style="43" customWidth="1"/>
    <col min="772" max="775" width="9.140625" style="43"/>
    <col min="776" max="776" width="14.85546875" style="43" customWidth="1"/>
    <col min="777" max="1020" width="9.140625" style="43"/>
    <col min="1021" max="1021" width="37.7109375" style="43" customWidth="1"/>
    <col min="1022" max="1022" width="9.140625" style="43"/>
    <col min="1023" max="1023" width="12.85546875" style="43" customWidth="1"/>
    <col min="1024" max="1025" width="0" style="43" hidden="1" customWidth="1"/>
    <col min="1026" max="1026" width="18.28515625" style="43" customWidth="1"/>
    <col min="1027" max="1027" width="64.85546875" style="43" customWidth="1"/>
    <col min="1028" max="1031" width="9.140625" style="43"/>
    <col min="1032" max="1032" width="14.85546875" style="43" customWidth="1"/>
    <col min="1033" max="1276" width="9.140625" style="43"/>
    <col min="1277" max="1277" width="37.7109375" style="43" customWidth="1"/>
    <col min="1278" max="1278" width="9.140625" style="43"/>
    <col min="1279" max="1279" width="12.85546875" style="43" customWidth="1"/>
    <col min="1280" max="1281" width="0" style="43" hidden="1" customWidth="1"/>
    <col min="1282" max="1282" width="18.28515625" style="43" customWidth="1"/>
    <col min="1283" max="1283" width="64.85546875" style="43" customWidth="1"/>
    <col min="1284" max="1287" width="9.140625" style="43"/>
    <col min="1288" max="1288" width="14.85546875" style="43" customWidth="1"/>
    <col min="1289" max="1532" width="9.140625" style="43"/>
    <col min="1533" max="1533" width="37.7109375" style="43" customWidth="1"/>
    <col min="1534" max="1534" width="9.140625" style="43"/>
    <col min="1535" max="1535" width="12.85546875" style="43" customWidth="1"/>
    <col min="1536" max="1537" width="0" style="43" hidden="1" customWidth="1"/>
    <col min="1538" max="1538" width="18.28515625" style="43" customWidth="1"/>
    <col min="1539" max="1539" width="64.85546875" style="43" customWidth="1"/>
    <col min="1540" max="1543" width="9.140625" style="43"/>
    <col min="1544" max="1544" width="14.85546875" style="43" customWidth="1"/>
    <col min="1545" max="1788" width="9.140625" style="43"/>
    <col min="1789" max="1789" width="37.7109375" style="43" customWidth="1"/>
    <col min="1790" max="1790" width="9.140625" style="43"/>
    <col min="1791" max="1791" width="12.85546875" style="43" customWidth="1"/>
    <col min="1792" max="1793" width="0" style="43" hidden="1" customWidth="1"/>
    <col min="1794" max="1794" width="18.28515625" style="43" customWidth="1"/>
    <col min="1795" max="1795" width="64.85546875" style="43" customWidth="1"/>
    <col min="1796" max="1799" width="9.140625" style="43"/>
    <col min="1800" max="1800" width="14.85546875" style="43" customWidth="1"/>
    <col min="1801" max="2044" width="9.140625" style="43"/>
    <col min="2045" max="2045" width="37.7109375" style="43" customWidth="1"/>
    <col min="2046" max="2046" width="9.140625" style="43"/>
    <col min="2047" max="2047" width="12.85546875" style="43" customWidth="1"/>
    <col min="2048" max="2049" width="0" style="43" hidden="1" customWidth="1"/>
    <col min="2050" max="2050" width="18.28515625" style="43" customWidth="1"/>
    <col min="2051" max="2051" width="64.85546875" style="43" customWidth="1"/>
    <col min="2052" max="2055" width="9.140625" style="43"/>
    <col min="2056" max="2056" width="14.85546875" style="43" customWidth="1"/>
    <col min="2057" max="2300" width="9.140625" style="43"/>
    <col min="2301" max="2301" width="37.7109375" style="43" customWidth="1"/>
    <col min="2302" max="2302" width="9.140625" style="43"/>
    <col min="2303" max="2303" width="12.85546875" style="43" customWidth="1"/>
    <col min="2304" max="2305" width="0" style="43" hidden="1" customWidth="1"/>
    <col min="2306" max="2306" width="18.28515625" style="43" customWidth="1"/>
    <col min="2307" max="2307" width="64.85546875" style="43" customWidth="1"/>
    <col min="2308" max="2311" width="9.140625" style="43"/>
    <col min="2312" max="2312" width="14.85546875" style="43" customWidth="1"/>
    <col min="2313" max="2556" width="9.140625" style="43"/>
    <col min="2557" max="2557" width="37.7109375" style="43" customWidth="1"/>
    <col min="2558" max="2558" width="9.140625" style="43"/>
    <col min="2559" max="2559" width="12.85546875" style="43" customWidth="1"/>
    <col min="2560" max="2561" width="0" style="43" hidden="1" customWidth="1"/>
    <col min="2562" max="2562" width="18.28515625" style="43" customWidth="1"/>
    <col min="2563" max="2563" width="64.85546875" style="43" customWidth="1"/>
    <col min="2564" max="2567" width="9.140625" style="43"/>
    <col min="2568" max="2568" width="14.85546875" style="43" customWidth="1"/>
    <col min="2569" max="2812" width="9.140625" style="43"/>
    <col min="2813" max="2813" width="37.7109375" style="43" customWidth="1"/>
    <col min="2814" max="2814" width="9.140625" style="43"/>
    <col min="2815" max="2815" width="12.85546875" style="43" customWidth="1"/>
    <col min="2816" max="2817" width="0" style="43" hidden="1" customWidth="1"/>
    <col min="2818" max="2818" width="18.28515625" style="43" customWidth="1"/>
    <col min="2819" max="2819" width="64.85546875" style="43" customWidth="1"/>
    <col min="2820" max="2823" width="9.140625" style="43"/>
    <col min="2824" max="2824" width="14.85546875" style="43" customWidth="1"/>
    <col min="2825" max="3068" width="9.140625" style="43"/>
    <col min="3069" max="3069" width="37.7109375" style="43" customWidth="1"/>
    <col min="3070" max="3070" width="9.140625" style="43"/>
    <col min="3071" max="3071" width="12.85546875" style="43" customWidth="1"/>
    <col min="3072" max="3073" width="0" style="43" hidden="1" customWidth="1"/>
    <col min="3074" max="3074" width="18.28515625" style="43" customWidth="1"/>
    <col min="3075" max="3075" width="64.85546875" style="43" customWidth="1"/>
    <col min="3076" max="3079" width="9.140625" style="43"/>
    <col min="3080" max="3080" width="14.85546875" style="43" customWidth="1"/>
    <col min="3081" max="3324" width="9.140625" style="43"/>
    <col min="3325" max="3325" width="37.7109375" style="43" customWidth="1"/>
    <col min="3326" max="3326" width="9.140625" style="43"/>
    <col min="3327" max="3327" width="12.85546875" style="43" customWidth="1"/>
    <col min="3328" max="3329" width="0" style="43" hidden="1" customWidth="1"/>
    <col min="3330" max="3330" width="18.28515625" style="43" customWidth="1"/>
    <col min="3331" max="3331" width="64.85546875" style="43" customWidth="1"/>
    <col min="3332" max="3335" width="9.140625" style="43"/>
    <col min="3336" max="3336" width="14.85546875" style="43" customWidth="1"/>
    <col min="3337" max="3580" width="9.140625" style="43"/>
    <col min="3581" max="3581" width="37.7109375" style="43" customWidth="1"/>
    <col min="3582" max="3582" width="9.140625" style="43"/>
    <col min="3583" max="3583" width="12.85546875" style="43" customWidth="1"/>
    <col min="3584" max="3585" width="0" style="43" hidden="1" customWidth="1"/>
    <col min="3586" max="3586" width="18.28515625" style="43" customWidth="1"/>
    <col min="3587" max="3587" width="64.85546875" style="43" customWidth="1"/>
    <col min="3588" max="3591" width="9.140625" style="43"/>
    <col min="3592" max="3592" width="14.85546875" style="43" customWidth="1"/>
    <col min="3593" max="3836" width="9.140625" style="43"/>
    <col min="3837" max="3837" width="37.7109375" style="43" customWidth="1"/>
    <col min="3838" max="3838" width="9.140625" style="43"/>
    <col min="3839" max="3839" width="12.85546875" style="43" customWidth="1"/>
    <col min="3840" max="3841" width="0" style="43" hidden="1" customWidth="1"/>
    <col min="3842" max="3842" width="18.28515625" style="43" customWidth="1"/>
    <col min="3843" max="3843" width="64.85546875" style="43" customWidth="1"/>
    <col min="3844" max="3847" width="9.140625" style="43"/>
    <col min="3848" max="3848" width="14.85546875" style="43" customWidth="1"/>
    <col min="3849" max="4092" width="9.140625" style="43"/>
    <col min="4093" max="4093" width="37.7109375" style="43" customWidth="1"/>
    <col min="4094" max="4094" width="9.140625" style="43"/>
    <col min="4095" max="4095" width="12.85546875" style="43" customWidth="1"/>
    <col min="4096" max="4097" width="0" style="43" hidden="1" customWidth="1"/>
    <col min="4098" max="4098" width="18.28515625" style="43" customWidth="1"/>
    <col min="4099" max="4099" width="64.85546875" style="43" customWidth="1"/>
    <col min="4100" max="4103" width="9.140625" style="43"/>
    <col min="4104" max="4104" width="14.85546875" style="43" customWidth="1"/>
    <col min="4105" max="4348" width="9.140625" style="43"/>
    <col min="4349" max="4349" width="37.7109375" style="43" customWidth="1"/>
    <col min="4350" max="4350" width="9.140625" style="43"/>
    <col min="4351" max="4351" width="12.85546875" style="43" customWidth="1"/>
    <col min="4352" max="4353" width="0" style="43" hidden="1" customWidth="1"/>
    <col min="4354" max="4354" width="18.28515625" style="43" customWidth="1"/>
    <col min="4355" max="4355" width="64.85546875" style="43" customWidth="1"/>
    <col min="4356" max="4359" width="9.140625" style="43"/>
    <col min="4360" max="4360" width="14.85546875" style="43" customWidth="1"/>
    <col min="4361" max="4604" width="9.140625" style="43"/>
    <col min="4605" max="4605" width="37.7109375" style="43" customWidth="1"/>
    <col min="4606" max="4606" width="9.140625" style="43"/>
    <col min="4607" max="4607" width="12.85546875" style="43" customWidth="1"/>
    <col min="4608" max="4609" width="0" style="43" hidden="1" customWidth="1"/>
    <col min="4610" max="4610" width="18.28515625" style="43" customWidth="1"/>
    <col min="4611" max="4611" width="64.85546875" style="43" customWidth="1"/>
    <col min="4612" max="4615" width="9.140625" style="43"/>
    <col min="4616" max="4616" width="14.85546875" style="43" customWidth="1"/>
    <col min="4617" max="4860" width="9.140625" style="43"/>
    <col min="4861" max="4861" width="37.7109375" style="43" customWidth="1"/>
    <col min="4862" max="4862" width="9.140625" style="43"/>
    <col min="4863" max="4863" width="12.85546875" style="43" customWidth="1"/>
    <col min="4864" max="4865" width="0" style="43" hidden="1" customWidth="1"/>
    <col min="4866" max="4866" width="18.28515625" style="43" customWidth="1"/>
    <col min="4867" max="4867" width="64.85546875" style="43" customWidth="1"/>
    <col min="4868" max="4871" width="9.140625" style="43"/>
    <col min="4872" max="4872" width="14.85546875" style="43" customWidth="1"/>
    <col min="4873" max="5116" width="9.140625" style="43"/>
    <col min="5117" max="5117" width="37.7109375" style="43" customWidth="1"/>
    <col min="5118" max="5118" width="9.140625" style="43"/>
    <col min="5119" max="5119" width="12.85546875" style="43" customWidth="1"/>
    <col min="5120" max="5121" width="0" style="43" hidden="1" customWidth="1"/>
    <col min="5122" max="5122" width="18.28515625" style="43" customWidth="1"/>
    <col min="5123" max="5123" width="64.85546875" style="43" customWidth="1"/>
    <col min="5124" max="5127" width="9.140625" style="43"/>
    <col min="5128" max="5128" width="14.85546875" style="43" customWidth="1"/>
    <col min="5129" max="5372" width="9.140625" style="43"/>
    <col min="5373" max="5373" width="37.7109375" style="43" customWidth="1"/>
    <col min="5374" max="5374" width="9.140625" style="43"/>
    <col min="5375" max="5375" width="12.85546875" style="43" customWidth="1"/>
    <col min="5376" max="5377" width="0" style="43" hidden="1" customWidth="1"/>
    <col min="5378" max="5378" width="18.28515625" style="43" customWidth="1"/>
    <col min="5379" max="5379" width="64.85546875" style="43" customWidth="1"/>
    <col min="5380" max="5383" width="9.140625" style="43"/>
    <col min="5384" max="5384" width="14.85546875" style="43" customWidth="1"/>
    <col min="5385" max="5628" width="9.140625" style="43"/>
    <col min="5629" max="5629" width="37.7109375" style="43" customWidth="1"/>
    <col min="5630" max="5630" width="9.140625" style="43"/>
    <col min="5631" max="5631" width="12.85546875" style="43" customWidth="1"/>
    <col min="5632" max="5633" width="0" style="43" hidden="1" customWidth="1"/>
    <col min="5634" max="5634" width="18.28515625" style="43" customWidth="1"/>
    <col min="5635" max="5635" width="64.85546875" style="43" customWidth="1"/>
    <col min="5636" max="5639" width="9.140625" style="43"/>
    <col min="5640" max="5640" width="14.85546875" style="43" customWidth="1"/>
    <col min="5641" max="5884" width="9.140625" style="43"/>
    <col min="5885" max="5885" width="37.7109375" style="43" customWidth="1"/>
    <col min="5886" max="5886" width="9.140625" style="43"/>
    <col min="5887" max="5887" width="12.85546875" style="43" customWidth="1"/>
    <col min="5888" max="5889" width="0" style="43" hidden="1" customWidth="1"/>
    <col min="5890" max="5890" width="18.28515625" style="43" customWidth="1"/>
    <col min="5891" max="5891" width="64.85546875" style="43" customWidth="1"/>
    <col min="5892" max="5895" width="9.140625" style="43"/>
    <col min="5896" max="5896" width="14.85546875" style="43" customWidth="1"/>
    <col min="5897" max="6140" width="9.140625" style="43"/>
    <col min="6141" max="6141" width="37.7109375" style="43" customWidth="1"/>
    <col min="6142" max="6142" width="9.140625" style="43"/>
    <col min="6143" max="6143" width="12.85546875" style="43" customWidth="1"/>
    <col min="6144" max="6145" width="0" style="43" hidden="1" customWidth="1"/>
    <col min="6146" max="6146" width="18.28515625" style="43" customWidth="1"/>
    <col min="6147" max="6147" width="64.85546875" style="43" customWidth="1"/>
    <col min="6148" max="6151" width="9.140625" style="43"/>
    <col min="6152" max="6152" width="14.85546875" style="43" customWidth="1"/>
    <col min="6153" max="6396" width="9.140625" style="43"/>
    <col min="6397" max="6397" width="37.7109375" style="43" customWidth="1"/>
    <col min="6398" max="6398" width="9.140625" style="43"/>
    <col min="6399" max="6399" width="12.85546875" style="43" customWidth="1"/>
    <col min="6400" max="6401" width="0" style="43" hidden="1" customWidth="1"/>
    <col min="6402" max="6402" width="18.28515625" style="43" customWidth="1"/>
    <col min="6403" max="6403" width="64.85546875" style="43" customWidth="1"/>
    <col min="6404" max="6407" width="9.140625" style="43"/>
    <col min="6408" max="6408" width="14.85546875" style="43" customWidth="1"/>
    <col min="6409" max="6652" width="9.140625" style="43"/>
    <col min="6653" max="6653" width="37.7109375" style="43" customWidth="1"/>
    <col min="6654" max="6654" width="9.140625" style="43"/>
    <col min="6655" max="6655" width="12.85546875" style="43" customWidth="1"/>
    <col min="6656" max="6657" width="0" style="43" hidden="1" customWidth="1"/>
    <col min="6658" max="6658" width="18.28515625" style="43" customWidth="1"/>
    <col min="6659" max="6659" width="64.85546875" style="43" customWidth="1"/>
    <col min="6660" max="6663" width="9.140625" style="43"/>
    <col min="6664" max="6664" width="14.85546875" style="43" customWidth="1"/>
    <col min="6665" max="6908" width="9.140625" style="43"/>
    <col min="6909" max="6909" width="37.7109375" style="43" customWidth="1"/>
    <col min="6910" max="6910" width="9.140625" style="43"/>
    <col min="6911" max="6911" width="12.85546875" style="43" customWidth="1"/>
    <col min="6912" max="6913" width="0" style="43" hidden="1" customWidth="1"/>
    <col min="6914" max="6914" width="18.28515625" style="43" customWidth="1"/>
    <col min="6915" max="6915" width="64.85546875" style="43" customWidth="1"/>
    <col min="6916" max="6919" width="9.140625" style="43"/>
    <col min="6920" max="6920" width="14.85546875" style="43" customWidth="1"/>
    <col min="6921" max="7164" width="9.140625" style="43"/>
    <col min="7165" max="7165" width="37.7109375" style="43" customWidth="1"/>
    <col min="7166" max="7166" width="9.140625" style="43"/>
    <col min="7167" max="7167" width="12.85546875" style="43" customWidth="1"/>
    <col min="7168" max="7169" width="0" style="43" hidden="1" customWidth="1"/>
    <col min="7170" max="7170" width="18.28515625" style="43" customWidth="1"/>
    <col min="7171" max="7171" width="64.85546875" style="43" customWidth="1"/>
    <col min="7172" max="7175" width="9.140625" style="43"/>
    <col min="7176" max="7176" width="14.85546875" style="43" customWidth="1"/>
    <col min="7177" max="7420" width="9.140625" style="43"/>
    <col min="7421" max="7421" width="37.7109375" style="43" customWidth="1"/>
    <col min="7422" max="7422" width="9.140625" style="43"/>
    <col min="7423" max="7423" width="12.85546875" style="43" customWidth="1"/>
    <col min="7424" max="7425" width="0" style="43" hidden="1" customWidth="1"/>
    <col min="7426" max="7426" width="18.28515625" style="43" customWidth="1"/>
    <col min="7427" max="7427" width="64.85546875" style="43" customWidth="1"/>
    <col min="7428" max="7431" width="9.140625" style="43"/>
    <col min="7432" max="7432" width="14.85546875" style="43" customWidth="1"/>
    <col min="7433" max="7676" width="9.140625" style="43"/>
    <col min="7677" max="7677" width="37.7109375" style="43" customWidth="1"/>
    <col min="7678" max="7678" width="9.140625" style="43"/>
    <col min="7679" max="7679" width="12.85546875" style="43" customWidth="1"/>
    <col min="7680" max="7681" width="0" style="43" hidden="1" customWidth="1"/>
    <col min="7682" max="7682" width="18.28515625" style="43" customWidth="1"/>
    <col min="7683" max="7683" width="64.85546875" style="43" customWidth="1"/>
    <col min="7684" max="7687" width="9.140625" style="43"/>
    <col min="7688" max="7688" width="14.85546875" style="43" customWidth="1"/>
    <col min="7689" max="7932" width="9.140625" style="43"/>
    <col min="7933" max="7933" width="37.7109375" style="43" customWidth="1"/>
    <col min="7934" max="7934" width="9.140625" style="43"/>
    <col min="7935" max="7935" width="12.85546875" style="43" customWidth="1"/>
    <col min="7936" max="7937" width="0" style="43" hidden="1" customWidth="1"/>
    <col min="7938" max="7938" width="18.28515625" style="43" customWidth="1"/>
    <col min="7939" max="7939" width="64.85546875" style="43" customWidth="1"/>
    <col min="7940" max="7943" width="9.140625" style="43"/>
    <col min="7944" max="7944" width="14.85546875" style="43" customWidth="1"/>
    <col min="7945" max="8188" width="9.140625" style="43"/>
    <col min="8189" max="8189" width="37.7109375" style="43" customWidth="1"/>
    <col min="8190" max="8190" width="9.140625" style="43"/>
    <col min="8191" max="8191" width="12.85546875" style="43" customWidth="1"/>
    <col min="8192" max="8193" width="0" style="43" hidden="1" customWidth="1"/>
    <col min="8194" max="8194" width="18.28515625" style="43" customWidth="1"/>
    <col min="8195" max="8195" width="64.85546875" style="43" customWidth="1"/>
    <col min="8196" max="8199" width="9.140625" style="43"/>
    <col min="8200" max="8200" width="14.85546875" style="43" customWidth="1"/>
    <col min="8201" max="8444" width="9.140625" style="43"/>
    <col min="8445" max="8445" width="37.7109375" style="43" customWidth="1"/>
    <col min="8446" max="8446" width="9.140625" style="43"/>
    <col min="8447" max="8447" width="12.85546875" style="43" customWidth="1"/>
    <col min="8448" max="8449" width="0" style="43" hidden="1" customWidth="1"/>
    <col min="8450" max="8450" width="18.28515625" style="43" customWidth="1"/>
    <col min="8451" max="8451" width="64.85546875" style="43" customWidth="1"/>
    <col min="8452" max="8455" width="9.140625" style="43"/>
    <col min="8456" max="8456" width="14.85546875" style="43" customWidth="1"/>
    <col min="8457" max="8700" width="9.140625" style="43"/>
    <col min="8701" max="8701" width="37.7109375" style="43" customWidth="1"/>
    <col min="8702" max="8702" width="9.140625" style="43"/>
    <col min="8703" max="8703" width="12.85546875" style="43" customWidth="1"/>
    <col min="8704" max="8705" width="0" style="43" hidden="1" customWidth="1"/>
    <col min="8706" max="8706" width="18.28515625" style="43" customWidth="1"/>
    <col min="8707" max="8707" width="64.85546875" style="43" customWidth="1"/>
    <col min="8708" max="8711" width="9.140625" style="43"/>
    <col min="8712" max="8712" width="14.85546875" style="43" customWidth="1"/>
    <col min="8713" max="8956" width="9.140625" style="43"/>
    <col min="8957" max="8957" width="37.7109375" style="43" customWidth="1"/>
    <col min="8958" max="8958" width="9.140625" style="43"/>
    <col min="8959" max="8959" width="12.85546875" style="43" customWidth="1"/>
    <col min="8960" max="8961" width="0" style="43" hidden="1" customWidth="1"/>
    <col min="8962" max="8962" width="18.28515625" style="43" customWidth="1"/>
    <col min="8963" max="8963" width="64.85546875" style="43" customWidth="1"/>
    <col min="8964" max="8967" width="9.140625" style="43"/>
    <col min="8968" max="8968" width="14.85546875" style="43" customWidth="1"/>
    <col min="8969" max="9212" width="9.140625" style="43"/>
    <col min="9213" max="9213" width="37.7109375" style="43" customWidth="1"/>
    <col min="9214" max="9214" width="9.140625" style="43"/>
    <col min="9215" max="9215" width="12.85546875" style="43" customWidth="1"/>
    <col min="9216" max="9217" width="0" style="43" hidden="1" customWidth="1"/>
    <col min="9218" max="9218" width="18.28515625" style="43" customWidth="1"/>
    <col min="9219" max="9219" width="64.85546875" style="43" customWidth="1"/>
    <col min="9220" max="9223" width="9.140625" style="43"/>
    <col min="9224" max="9224" width="14.85546875" style="43" customWidth="1"/>
    <col min="9225" max="9468" width="9.140625" style="43"/>
    <col min="9469" max="9469" width="37.7109375" style="43" customWidth="1"/>
    <col min="9470" max="9470" width="9.140625" style="43"/>
    <col min="9471" max="9471" width="12.85546875" style="43" customWidth="1"/>
    <col min="9472" max="9473" width="0" style="43" hidden="1" customWidth="1"/>
    <col min="9474" max="9474" width="18.28515625" style="43" customWidth="1"/>
    <col min="9475" max="9475" width="64.85546875" style="43" customWidth="1"/>
    <col min="9476" max="9479" width="9.140625" style="43"/>
    <col min="9480" max="9480" width="14.85546875" style="43" customWidth="1"/>
    <col min="9481" max="9724" width="9.140625" style="43"/>
    <col min="9725" max="9725" width="37.7109375" style="43" customWidth="1"/>
    <col min="9726" max="9726" width="9.140625" style="43"/>
    <col min="9727" max="9727" width="12.85546875" style="43" customWidth="1"/>
    <col min="9728" max="9729" width="0" style="43" hidden="1" customWidth="1"/>
    <col min="9730" max="9730" width="18.28515625" style="43" customWidth="1"/>
    <col min="9731" max="9731" width="64.85546875" style="43" customWidth="1"/>
    <col min="9732" max="9735" width="9.140625" style="43"/>
    <col min="9736" max="9736" width="14.85546875" style="43" customWidth="1"/>
    <col min="9737" max="9980" width="9.140625" style="43"/>
    <col min="9981" max="9981" width="37.7109375" style="43" customWidth="1"/>
    <col min="9982" max="9982" width="9.140625" style="43"/>
    <col min="9983" max="9983" width="12.85546875" style="43" customWidth="1"/>
    <col min="9984" max="9985" width="0" style="43" hidden="1" customWidth="1"/>
    <col min="9986" max="9986" width="18.28515625" style="43" customWidth="1"/>
    <col min="9987" max="9987" width="64.85546875" style="43" customWidth="1"/>
    <col min="9988" max="9991" width="9.140625" style="43"/>
    <col min="9992" max="9992" width="14.85546875" style="43" customWidth="1"/>
    <col min="9993" max="10236" width="9.140625" style="43"/>
    <col min="10237" max="10237" width="37.7109375" style="43" customWidth="1"/>
    <col min="10238" max="10238" width="9.140625" style="43"/>
    <col min="10239" max="10239" width="12.85546875" style="43" customWidth="1"/>
    <col min="10240" max="10241" width="0" style="43" hidden="1" customWidth="1"/>
    <col min="10242" max="10242" width="18.28515625" style="43" customWidth="1"/>
    <col min="10243" max="10243" width="64.85546875" style="43" customWidth="1"/>
    <col min="10244" max="10247" width="9.140625" style="43"/>
    <col min="10248" max="10248" width="14.85546875" style="43" customWidth="1"/>
    <col min="10249" max="10492" width="9.140625" style="43"/>
    <col min="10493" max="10493" width="37.7109375" style="43" customWidth="1"/>
    <col min="10494" max="10494" width="9.140625" style="43"/>
    <col min="10495" max="10495" width="12.85546875" style="43" customWidth="1"/>
    <col min="10496" max="10497" width="0" style="43" hidden="1" customWidth="1"/>
    <col min="10498" max="10498" width="18.28515625" style="43" customWidth="1"/>
    <col min="10499" max="10499" width="64.85546875" style="43" customWidth="1"/>
    <col min="10500" max="10503" width="9.140625" style="43"/>
    <col min="10504" max="10504" width="14.85546875" style="43" customWidth="1"/>
    <col min="10505" max="10748" width="9.140625" style="43"/>
    <col min="10749" max="10749" width="37.7109375" style="43" customWidth="1"/>
    <col min="10750" max="10750" width="9.140625" style="43"/>
    <col min="10751" max="10751" width="12.85546875" style="43" customWidth="1"/>
    <col min="10752" max="10753" width="0" style="43" hidden="1" customWidth="1"/>
    <col min="10754" max="10754" width="18.28515625" style="43" customWidth="1"/>
    <col min="10755" max="10755" width="64.85546875" style="43" customWidth="1"/>
    <col min="10756" max="10759" width="9.140625" style="43"/>
    <col min="10760" max="10760" width="14.85546875" style="43" customWidth="1"/>
    <col min="10761" max="11004" width="9.140625" style="43"/>
    <col min="11005" max="11005" width="37.7109375" style="43" customWidth="1"/>
    <col min="11006" max="11006" width="9.140625" style="43"/>
    <col min="11007" max="11007" width="12.85546875" style="43" customWidth="1"/>
    <col min="11008" max="11009" width="0" style="43" hidden="1" customWidth="1"/>
    <col min="11010" max="11010" width="18.28515625" style="43" customWidth="1"/>
    <col min="11011" max="11011" width="64.85546875" style="43" customWidth="1"/>
    <col min="11012" max="11015" width="9.140625" style="43"/>
    <col min="11016" max="11016" width="14.85546875" style="43" customWidth="1"/>
    <col min="11017" max="11260" width="9.140625" style="43"/>
    <col min="11261" max="11261" width="37.7109375" style="43" customWidth="1"/>
    <col min="11262" max="11262" width="9.140625" style="43"/>
    <col min="11263" max="11263" width="12.85546875" style="43" customWidth="1"/>
    <col min="11264" max="11265" width="0" style="43" hidden="1" customWidth="1"/>
    <col min="11266" max="11266" width="18.28515625" style="43" customWidth="1"/>
    <col min="11267" max="11267" width="64.85546875" style="43" customWidth="1"/>
    <col min="11268" max="11271" width="9.140625" style="43"/>
    <col min="11272" max="11272" width="14.85546875" style="43" customWidth="1"/>
    <col min="11273" max="11516" width="9.140625" style="43"/>
    <col min="11517" max="11517" width="37.7109375" style="43" customWidth="1"/>
    <col min="11518" max="11518" width="9.140625" style="43"/>
    <col min="11519" max="11519" width="12.85546875" style="43" customWidth="1"/>
    <col min="11520" max="11521" width="0" style="43" hidden="1" customWidth="1"/>
    <col min="11522" max="11522" width="18.28515625" style="43" customWidth="1"/>
    <col min="11523" max="11523" width="64.85546875" style="43" customWidth="1"/>
    <col min="11524" max="11527" width="9.140625" style="43"/>
    <col min="11528" max="11528" width="14.85546875" style="43" customWidth="1"/>
    <col min="11529" max="11772" width="9.140625" style="43"/>
    <col min="11773" max="11773" width="37.7109375" style="43" customWidth="1"/>
    <col min="11774" max="11774" width="9.140625" style="43"/>
    <col min="11775" max="11775" width="12.85546875" style="43" customWidth="1"/>
    <col min="11776" max="11777" width="0" style="43" hidden="1" customWidth="1"/>
    <col min="11778" max="11778" width="18.28515625" style="43" customWidth="1"/>
    <col min="11779" max="11779" width="64.85546875" style="43" customWidth="1"/>
    <col min="11780" max="11783" width="9.140625" style="43"/>
    <col min="11784" max="11784" width="14.85546875" style="43" customWidth="1"/>
    <col min="11785" max="12028" width="9.140625" style="43"/>
    <col min="12029" max="12029" width="37.7109375" style="43" customWidth="1"/>
    <col min="12030" max="12030" width="9.140625" style="43"/>
    <col min="12031" max="12031" width="12.85546875" style="43" customWidth="1"/>
    <col min="12032" max="12033" width="0" style="43" hidden="1" customWidth="1"/>
    <col min="12034" max="12034" width="18.28515625" style="43" customWidth="1"/>
    <col min="12035" max="12035" width="64.85546875" style="43" customWidth="1"/>
    <col min="12036" max="12039" width="9.140625" style="43"/>
    <col min="12040" max="12040" width="14.85546875" style="43" customWidth="1"/>
    <col min="12041" max="12284" width="9.140625" style="43"/>
    <col min="12285" max="12285" width="37.7109375" style="43" customWidth="1"/>
    <col min="12286" max="12286" width="9.140625" style="43"/>
    <col min="12287" max="12287" width="12.85546875" style="43" customWidth="1"/>
    <col min="12288" max="12289" width="0" style="43" hidden="1" customWidth="1"/>
    <col min="12290" max="12290" width="18.28515625" style="43" customWidth="1"/>
    <col min="12291" max="12291" width="64.85546875" style="43" customWidth="1"/>
    <col min="12292" max="12295" width="9.140625" style="43"/>
    <col min="12296" max="12296" width="14.85546875" style="43" customWidth="1"/>
    <col min="12297" max="12540" width="9.140625" style="43"/>
    <col min="12541" max="12541" width="37.7109375" style="43" customWidth="1"/>
    <col min="12542" max="12542" width="9.140625" style="43"/>
    <col min="12543" max="12543" width="12.85546875" style="43" customWidth="1"/>
    <col min="12544" max="12545" width="0" style="43" hidden="1" customWidth="1"/>
    <col min="12546" max="12546" width="18.28515625" style="43" customWidth="1"/>
    <col min="12547" max="12547" width="64.85546875" style="43" customWidth="1"/>
    <col min="12548" max="12551" width="9.140625" style="43"/>
    <col min="12552" max="12552" width="14.85546875" style="43" customWidth="1"/>
    <col min="12553" max="12796" width="9.140625" style="43"/>
    <col min="12797" max="12797" width="37.7109375" style="43" customWidth="1"/>
    <col min="12798" max="12798" width="9.140625" style="43"/>
    <col min="12799" max="12799" width="12.85546875" style="43" customWidth="1"/>
    <col min="12800" max="12801" width="0" style="43" hidden="1" customWidth="1"/>
    <col min="12802" max="12802" width="18.28515625" style="43" customWidth="1"/>
    <col min="12803" max="12803" width="64.85546875" style="43" customWidth="1"/>
    <col min="12804" max="12807" width="9.140625" style="43"/>
    <col min="12808" max="12808" width="14.85546875" style="43" customWidth="1"/>
    <col min="12809" max="13052" width="9.140625" style="43"/>
    <col min="13053" max="13053" width="37.7109375" style="43" customWidth="1"/>
    <col min="13054" max="13054" width="9.140625" style="43"/>
    <col min="13055" max="13055" width="12.85546875" style="43" customWidth="1"/>
    <col min="13056" max="13057" width="0" style="43" hidden="1" customWidth="1"/>
    <col min="13058" max="13058" width="18.28515625" style="43" customWidth="1"/>
    <col min="13059" max="13059" width="64.85546875" style="43" customWidth="1"/>
    <col min="13060" max="13063" width="9.140625" style="43"/>
    <col min="13064" max="13064" width="14.85546875" style="43" customWidth="1"/>
    <col min="13065" max="13308" width="9.140625" style="43"/>
    <col min="13309" max="13309" width="37.7109375" style="43" customWidth="1"/>
    <col min="13310" max="13310" width="9.140625" style="43"/>
    <col min="13311" max="13311" width="12.85546875" style="43" customWidth="1"/>
    <col min="13312" max="13313" width="0" style="43" hidden="1" customWidth="1"/>
    <col min="13314" max="13314" width="18.28515625" style="43" customWidth="1"/>
    <col min="13315" max="13315" width="64.85546875" style="43" customWidth="1"/>
    <col min="13316" max="13319" width="9.140625" style="43"/>
    <col min="13320" max="13320" width="14.85546875" style="43" customWidth="1"/>
    <col min="13321" max="13564" width="9.140625" style="43"/>
    <col min="13565" max="13565" width="37.7109375" style="43" customWidth="1"/>
    <col min="13566" max="13566" width="9.140625" style="43"/>
    <col min="13567" max="13567" width="12.85546875" style="43" customWidth="1"/>
    <col min="13568" max="13569" width="0" style="43" hidden="1" customWidth="1"/>
    <col min="13570" max="13570" width="18.28515625" style="43" customWidth="1"/>
    <col min="13571" max="13571" width="64.85546875" style="43" customWidth="1"/>
    <col min="13572" max="13575" width="9.140625" style="43"/>
    <col min="13576" max="13576" width="14.85546875" style="43" customWidth="1"/>
    <col min="13577" max="13820" width="9.140625" style="43"/>
    <col min="13821" max="13821" width="37.7109375" style="43" customWidth="1"/>
    <col min="13822" max="13822" width="9.140625" style="43"/>
    <col min="13823" max="13823" width="12.85546875" style="43" customWidth="1"/>
    <col min="13824" max="13825" width="0" style="43" hidden="1" customWidth="1"/>
    <col min="13826" max="13826" width="18.28515625" style="43" customWidth="1"/>
    <col min="13827" max="13827" width="64.85546875" style="43" customWidth="1"/>
    <col min="13828" max="13831" width="9.140625" style="43"/>
    <col min="13832" max="13832" width="14.85546875" style="43" customWidth="1"/>
    <col min="13833" max="14076" width="9.140625" style="43"/>
    <col min="14077" max="14077" width="37.7109375" style="43" customWidth="1"/>
    <col min="14078" max="14078" width="9.140625" style="43"/>
    <col min="14079" max="14079" width="12.85546875" style="43" customWidth="1"/>
    <col min="14080" max="14081" width="0" style="43" hidden="1" customWidth="1"/>
    <col min="14082" max="14082" width="18.28515625" style="43" customWidth="1"/>
    <col min="14083" max="14083" width="64.85546875" style="43" customWidth="1"/>
    <col min="14084" max="14087" width="9.140625" style="43"/>
    <col min="14088" max="14088" width="14.85546875" style="43" customWidth="1"/>
    <col min="14089" max="14332" width="9.140625" style="43"/>
    <col min="14333" max="14333" width="37.7109375" style="43" customWidth="1"/>
    <col min="14334" max="14334" width="9.140625" style="43"/>
    <col min="14335" max="14335" width="12.85546875" style="43" customWidth="1"/>
    <col min="14336" max="14337" width="0" style="43" hidden="1" customWidth="1"/>
    <col min="14338" max="14338" width="18.28515625" style="43" customWidth="1"/>
    <col min="14339" max="14339" width="64.85546875" style="43" customWidth="1"/>
    <col min="14340" max="14343" width="9.140625" style="43"/>
    <col min="14344" max="14344" width="14.85546875" style="43" customWidth="1"/>
    <col min="14345" max="14588" width="9.140625" style="43"/>
    <col min="14589" max="14589" width="37.7109375" style="43" customWidth="1"/>
    <col min="14590" max="14590" width="9.140625" style="43"/>
    <col min="14591" max="14591" width="12.85546875" style="43" customWidth="1"/>
    <col min="14592" max="14593" width="0" style="43" hidden="1" customWidth="1"/>
    <col min="14594" max="14594" width="18.28515625" style="43" customWidth="1"/>
    <col min="14595" max="14595" width="64.85546875" style="43" customWidth="1"/>
    <col min="14596" max="14599" width="9.140625" style="43"/>
    <col min="14600" max="14600" width="14.85546875" style="43" customWidth="1"/>
    <col min="14601" max="14844" width="9.140625" style="43"/>
    <col min="14845" max="14845" width="37.7109375" style="43" customWidth="1"/>
    <col min="14846" max="14846" width="9.140625" style="43"/>
    <col min="14847" max="14847" width="12.85546875" style="43" customWidth="1"/>
    <col min="14848" max="14849" width="0" style="43" hidden="1" customWidth="1"/>
    <col min="14850" max="14850" width="18.28515625" style="43" customWidth="1"/>
    <col min="14851" max="14851" width="64.85546875" style="43" customWidth="1"/>
    <col min="14852" max="14855" width="9.140625" style="43"/>
    <col min="14856" max="14856" width="14.85546875" style="43" customWidth="1"/>
    <col min="14857" max="15100" width="9.140625" style="43"/>
    <col min="15101" max="15101" width="37.7109375" style="43" customWidth="1"/>
    <col min="15102" max="15102" width="9.140625" style="43"/>
    <col min="15103" max="15103" width="12.85546875" style="43" customWidth="1"/>
    <col min="15104" max="15105" width="0" style="43" hidden="1" customWidth="1"/>
    <col min="15106" max="15106" width="18.28515625" style="43" customWidth="1"/>
    <col min="15107" max="15107" width="64.85546875" style="43" customWidth="1"/>
    <col min="15108" max="15111" width="9.140625" style="43"/>
    <col min="15112" max="15112" width="14.85546875" style="43" customWidth="1"/>
    <col min="15113" max="15356" width="9.140625" style="43"/>
    <col min="15357" max="15357" width="37.7109375" style="43" customWidth="1"/>
    <col min="15358" max="15358" width="9.140625" style="43"/>
    <col min="15359" max="15359" width="12.85546875" style="43" customWidth="1"/>
    <col min="15360" max="15361" width="0" style="43" hidden="1" customWidth="1"/>
    <col min="15362" max="15362" width="18.28515625" style="43" customWidth="1"/>
    <col min="15363" max="15363" width="64.85546875" style="43" customWidth="1"/>
    <col min="15364" max="15367" width="9.140625" style="43"/>
    <col min="15368" max="15368" width="14.85546875" style="43" customWidth="1"/>
    <col min="15369" max="15612" width="9.140625" style="43"/>
    <col min="15613" max="15613" width="37.7109375" style="43" customWidth="1"/>
    <col min="15614" max="15614" width="9.140625" style="43"/>
    <col min="15615" max="15615" width="12.85546875" style="43" customWidth="1"/>
    <col min="15616" max="15617" width="0" style="43" hidden="1" customWidth="1"/>
    <col min="15618" max="15618" width="18.28515625" style="43" customWidth="1"/>
    <col min="15619" max="15619" width="64.85546875" style="43" customWidth="1"/>
    <col min="15620" max="15623" width="9.140625" style="43"/>
    <col min="15624" max="15624" width="14.85546875" style="43" customWidth="1"/>
    <col min="15625" max="15868" width="9.140625" style="43"/>
    <col min="15869" max="15869" width="37.7109375" style="43" customWidth="1"/>
    <col min="15870" max="15870" width="9.140625" style="43"/>
    <col min="15871" max="15871" width="12.85546875" style="43" customWidth="1"/>
    <col min="15872" max="15873" width="0" style="43" hidden="1" customWidth="1"/>
    <col min="15874" max="15874" width="18.28515625" style="43" customWidth="1"/>
    <col min="15875" max="15875" width="64.85546875" style="43" customWidth="1"/>
    <col min="15876" max="15879" width="9.140625" style="43"/>
    <col min="15880" max="15880" width="14.85546875" style="43" customWidth="1"/>
    <col min="15881" max="16124" width="9.140625" style="43"/>
    <col min="16125" max="16125" width="37.7109375" style="43" customWidth="1"/>
    <col min="16126" max="16126" width="9.140625" style="43"/>
    <col min="16127" max="16127" width="12.85546875" style="43" customWidth="1"/>
    <col min="16128" max="16129" width="0" style="43" hidden="1" customWidth="1"/>
    <col min="16130" max="16130" width="18.28515625" style="43" customWidth="1"/>
    <col min="16131" max="16131" width="64.85546875" style="43" customWidth="1"/>
    <col min="16132" max="16135" width="9.140625" style="43"/>
    <col min="16136" max="16136" width="14.85546875" style="43" customWidth="1"/>
    <col min="16137" max="16384" width="9.140625" style="43"/>
  </cols>
  <sheetData>
    <row r="1" spans="1:44" ht="18.75" x14ac:dyDescent="0.25">
      <c r="L1" s="28" t="s">
        <v>65</v>
      </c>
    </row>
    <row r="2" spans="1:44" ht="18.75" x14ac:dyDescent="0.3">
      <c r="L2" s="12" t="s">
        <v>7</v>
      </c>
    </row>
    <row r="3" spans="1:44" ht="18.75" x14ac:dyDescent="0.3">
      <c r="L3" s="12" t="s">
        <v>64</v>
      </c>
    </row>
    <row r="4" spans="1:44" ht="18.75" x14ac:dyDescent="0.3">
      <c r="K4" s="12"/>
    </row>
    <row r="5" spans="1:44" x14ac:dyDescent="0.25">
      <c r="A5" s="320" t="str">
        <f>'2. паспорт  ТП'!A4:S4</f>
        <v>Год раскрытия информации: 2024 год</v>
      </c>
      <c r="B5" s="320"/>
      <c r="C5" s="320"/>
      <c r="D5" s="320"/>
      <c r="E5" s="320"/>
      <c r="F5" s="320"/>
      <c r="G5" s="320"/>
      <c r="H5" s="320"/>
      <c r="I5" s="320"/>
      <c r="J5" s="320"/>
      <c r="K5" s="320"/>
      <c r="L5" s="320"/>
      <c r="M5" s="117"/>
      <c r="N5" s="117"/>
      <c r="O5" s="117"/>
      <c r="P5" s="117"/>
      <c r="Q5" s="117"/>
      <c r="R5" s="117"/>
      <c r="S5" s="117"/>
      <c r="T5" s="117"/>
      <c r="U5" s="117"/>
      <c r="V5" s="117"/>
      <c r="W5" s="117"/>
      <c r="X5" s="117"/>
      <c r="Y5" s="117"/>
      <c r="Z5" s="117"/>
      <c r="AA5" s="117"/>
      <c r="AB5" s="117"/>
      <c r="AC5" s="117"/>
      <c r="AD5" s="117"/>
      <c r="AE5" s="117"/>
      <c r="AF5" s="117"/>
      <c r="AG5" s="117"/>
      <c r="AH5" s="117"/>
      <c r="AI5" s="117"/>
      <c r="AJ5" s="117"/>
      <c r="AK5" s="117"/>
      <c r="AL5" s="117"/>
      <c r="AM5" s="117"/>
      <c r="AN5" s="117"/>
      <c r="AO5" s="117"/>
      <c r="AP5" s="117"/>
      <c r="AQ5" s="117"/>
      <c r="AR5" s="117"/>
    </row>
    <row r="6" spans="1:44" ht="18.75" x14ac:dyDescent="0.3">
      <c r="K6" s="12"/>
    </row>
    <row r="7" spans="1:44" ht="18.75" x14ac:dyDescent="0.25">
      <c r="A7" s="324" t="s">
        <v>6</v>
      </c>
      <c r="B7" s="324"/>
      <c r="C7" s="324"/>
      <c r="D7" s="324"/>
      <c r="E7" s="324"/>
      <c r="F7" s="324"/>
      <c r="G7" s="324"/>
      <c r="H7" s="324"/>
      <c r="I7" s="324"/>
      <c r="J7" s="324"/>
      <c r="K7" s="324"/>
      <c r="L7" s="324"/>
    </row>
    <row r="8" spans="1:44" ht="18.75" x14ac:dyDescent="0.25">
      <c r="A8" s="324"/>
      <c r="B8" s="324"/>
      <c r="C8" s="324"/>
      <c r="D8" s="324"/>
      <c r="E8" s="324"/>
      <c r="F8" s="324"/>
      <c r="G8" s="324"/>
      <c r="H8" s="324"/>
      <c r="I8" s="324"/>
      <c r="J8" s="324"/>
      <c r="K8" s="324"/>
      <c r="L8" s="324"/>
    </row>
    <row r="9" spans="1:44" x14ac:dyDescent="0.25">
      <c r="A9" s="331" t="str">
        <f>'1. паспорт местоположение'!A9:C9</f>
        <v xml:space="preserve">Акционерное общество "Западная энергетическая компания" </v>
      </c>
      <c r="B9" s="331"/>
      <c r="C9" s="331"/>
      <c r="D9" s="331"/>
      <c r="E9" s="331"/>
      <c r="F9" s="331"/>
      <c r="G9" s="331"/>
      <c r="H9" s="331"/>
      <c r="I9" s="331"/>
      <c r="J9" s="331"/>
      <c r="K9" s="331"/>
      <c r="L9" s="331"/>
    </row>
    <row r="10" spans="1:44" x14ac:dyDescent="0.25">
      <c r="A10" s="321" t="s">
        <v>5</v>
      </c>
      <c r="B10" s="321"/>
      <c r="C10" s="321"/>
      <c r="D10" s="321"/>
      <c r="E10" s="321"/>
      <c r="F10" s="321"/>
      <c r="G10" s="321"/>
      <c r="H10" s="321"/>
      <c r="I10" s="321"/>
      <c r="J10" s="321"/>
      <c r="K10" s="321"/>
      <c r="L10" s="321"/>
    </row>
    <row r="11" spans="1:44" ht="18.75" x14ac:dyDescent="0.25">
      <c r="A11" s="324"/>
      <c r="B11" s="324"/>
      <c r="C11" s="324"/>
      <c r="D11" s="324"/>
      <c r="E11" s="324"/>
      <c r="F11" s="324"/>
      <c r="G11" s="324"/>
      <c r="H11" s="324"/>
      <c r="I11" s="324"/>
      <c r="J11" s="324"/>
      <c r="K11" s="324"/>
      <c r="L11" s="324"/>
    </row>
    <row r="12" spans="1:44" x14ac:dyDescent="0.25">
      <c r="A12" s="331" t="str">
        <f>'1. паспорт местоположение'!A12:C12</f>
        <v>O 24-14</v>
      </c>
      <c r="B12" s="331"/>
      <c r="C12" s="331"/>
      <c r="D12" s="331"/>
      <c r="E12" s="331"/>
      <c r="F12" s="331"/>
      <c r="G12" s="331"/>
      <c r="H12" s="331"/>
      <c r="I12" s="331"/>
      <c r="J12" s="331"/>
      <c r="K12" s="331"/>
      <c r="L12" s="331"/>
    </row>
    <row r="13" spans="1:44" x14ac:dyDescent="0.25">
      <c r="A13" s="321" t="s">
        <v>4</v>
      </c>
      <c r="B13" s="321"/>
      <c r="C13" s="321"/>
      <c r="D13" s="321"/>
      <c r="E13" s="321"/>
      <c r="F13" s="321"/>
      <c r="G13" s="321"/>
      <c r="H13" s="321"/>
      <c r="I13" s="321"/>
      <c r="J13" s="321"/>
      <c r="K13" s="321"/>
      <c r="L13" s="321"/>
    </row>
    <row r="14" spans="1:44" ht="18.75" x14ac:dyDescent="0.25">
      <c r="A14" s="335"/>
      <c r="B14" s="335"/>
      <c r="C14" s="335"/>
      <c r="D14" s="335"/>
      <c r="E14" s="335"/>
      <c r="F14" s="335"/>
      <c r="G14" s="335"/>
      <c r="H14" s="335"/>
      <c r="I14" s="335"/>
      <c r="J14" s="335"/>
      <c r="K14" s="335"/>
      <c r="L14" s="335"/>
    </row>
    <row r="15" spans="1:44" x14ac:dyDescent="0.25">
      <c r="A15" s="331" t="str">
        <f>'1. паспорт местоположение'!A15</f>
        <v xml:space="preserve">Реконструкция КЛ 10 кВ от ТП-994 до ТП-996 1 сек.с заменой  кабеля на кабель большего сечения, протяженностью 0,180 км </v>
      </c>
      <c r="B15" s="331"/>
      <c r="C15" s="331"/>
      <c r="D15" s="331"/>
      <c r="E15" s="331"/>
      <c r="F15" s="331"/>
      <c r="G15" s="331"/>
      <c r="H15" s="331"/>
      <c r="I15" s="331"/>
      <c r="J15" s="331"/>
      <c r="K15" s="331"/>
      <c r="L15" s="331"/>
    </row>
    <row r="16" spans="1:44" x14ac:dyDescent="0.25">
      <c r="A16" s="321" t="s">
        <v>3</v>
      </c>
      <c r="B16" s="321"/>
      <c r="C16" s="321"/>
      <c r="D16" s="321"/>
      <c r="E16" s="321"/>
      <c r="F16" s="321"/>
      <c r="G16" s="321"/>
      <c r="H16" s="321"/>
      <c r="I16" s="321"/>
      <c r="J16" s="321"/>
      <c r="K16" s="321"/>
      <c r="L16" s="321"/>
    </row>
    <row r="17" spans="1:12" ht="15.75" customHeight="1" x14ac:dyDescent="0.25">
      <c r="L17" s="72"/>
    </row>
    <row r="18" spans="1:12" x14ac:dyDescent="0.25">
      <c r="K18" s="32"/>
    </row>
    <row r="19" spans="1:12" ht="15.75" customHeight="1" x14ac:dyDescent="0.25">
      <c r="A19" s="383" t="s">
        <v>422</v>
      </c>
      <c r="B19" s="383"/>
      <c r="C19" s="383"/>
      <c r="D19" s="383"/>
      <c r="E19" s="383"/>
      <c r="F19" s="383"/>
      <c r="G19" s="383"/>
      <c r="H19" s="383"/>
      <c r="I19" s="383"/>
      <c r="J19" s="383"/>
      <c r="K19" s="383"/>
      <c r="L19" s="383"/>
    </row>
    <row r="20" spans="1:12" x14ac:dyDescent="0.25">
      <c r="A20" s="46"/>
      <c r="B20" s="46"/>
    </row>
    <row r="21" spans="1:12" ht="28.5" customHeight="1" x14ac:dyDescent="0.25">
      <c r="A21" s="376" t="s">
        <v>217</v>
      </c>
      <c r="B21" s="376" t="s">
        <v>216</v>
      </c>
      <c r="C21" s="381" t="s">
        <v>354</v>
      </c>
      <c r="D21" s="381"/>
      <c r="E21" s="381"/>
      <c r="F21" s="381"/>
      <c r="G21" s="381"/>
      <c r="H21" s="381"/>
      <c r="I21" s="376" t="s">
        <v>215</v>
      </c>
      <c r="J21" s="378" t="s">
        <v>356</v>
      </c>
      <c r="K21" s="376" t="s">
        <v>214</v>
      </c>
      <c r="L21" s="377" t="s">
        <v>355</v>
      </c>
    </row>
    <row r="22" spans="1:12" ht="58.5" customHeight="1" x14ac:dyDescent="0.25">
      <c r="A22" s="376"/>
      <c r="B22" s="376"/>
      <c r="C22" s="382" t="s">
        <v>565</v>
      </c>
      <c r="D22" s="382"/>
      <c r="E22" s="382" t="s">
        <v>8</v>
      </c>
      <c r="F22" s="382"/>
      <c r="G22" s="382" t="s">
        <v>566</v>
      </c>
      <c r="H22" s="382"/>
      <c r="I22" s="376"/>
      <c r="J22" s="379"/>
      <c r="K22" s="376"/>
      <c r="L22" s="377"/>
    </row>
    <row r="23" spans="1:12" ht="31.5" x14ac:dyDescent="0.25">
      <c r="A23" s="376"/>
      <c r="B23" s="376"/>
      <c r="C23" s="64" t="s">
        <v>213</v>
      </c>
      <c r="D23" s="64" t="s">
        <v>212</v>
      </c>
      <c r="E23" s="64" t="s">
        <v>213</v>
      </c>
      <c r="F23" s="64" t="s">
        <v>212</v>
      </c>
      <c r="G23" s="64" t="s">
        <v>213</v>
      </c>
      <c r="H23" s="64" t="s">
        <v>212</v>
      </c>
      <c r="I23" s="376"/>
      <c r="J23" s="380"/>
      <c r="K23" s="376"/>
      <c r="L23" s="377"/>
    </row>
    <row r="24" spans="1:12" x14ac:dyDescent="0.25">
      <c r="A24" s="50">
        <v>1</v>
      </c>
      <c r="B24" s="50">
        <v>2</v>
      </c>
      <c r="C24" s="64">
        <v>3</v>
      </c>
      <c r="D24" s="64">
        <v>4</v>
      </c>
      <c r="E24" s="64">
        <v>5</v>
      </c>
      <c r="F24" s="64">
        <v>6</v>
      </c>
      <c r="G24" s="64">
        <v>7</v>
      </c>
      <c r="H24" s="64">
        <v>8</v>
      </c>
      <c r="I24" s="64">
        <v>9</v>
      </c>
      <c r="J24" s="64">
        <v>10</v>
      </c>
      <c r="K24" s="64">
        <v>11</v>
      </c>
      <c r="L24" s="64">
        <v>12</v>
      </c>
    </row>
    <row r="25" spans="1:12" x14ac:dyDescent="0.25">
      <c r="A25" s="64">
        <v>1</v>
      </c>
      <c r="B25" s="65" t="s">
        <v>211</v>
      </c>
      <c r="C25" s="213"/>
      <c r="D25" s="213"/>
      <c r="E25" s="70"/>
      <c r="F25" s="70"/>
      <c r="G25" s="213"/>
      <c r="H25" s="213"/>
      <c r="I25" s="70"/>
      <c r="J25" s="70"/>
      <c r="K25" s="62"/>
      <c r="L25" s="74"/>
    </row>
    <row r="26" spans="1:12" ht="21.75" customHeight="1" x14ac:dyDescent="0.25">
      <c r="A26" s="64" t="s">
        <v>210</v>
      </c>
      <c r="B26" s="71" t="s">
        <v>361</v>
      </c>
      <c r="C26" s="214"/>
      <c r="D26" s="214"/>
      <c r="E26" s="70"/>
      <c r="F26" s="70"/>
      <c r="G26" s="214"/>
      <c r="H26" s="214"/>
      <c r="I26" s="152"/>
      <c r="J26" s="70"/>
      <c r="K26" s="62"/>
      <c r="L26" s="62"/>
    </row>
    <row r="27" spans="1:12" ht="39" customHeight="1" x14ac:dyDescent="0.25">
      <c r="A27" s="64" t="s">
        <v>209</v>
      </c>
      <c r="B27" s="71" t="s">
        <v>363</v>
      </c>
      <c r="C27" s="215" t="s">
        <v>457</v>
      </c>
      <c r="D27" s="215" t="s">
        <v>457</v>
      </c>
      <c r="E27" s="70"/>
      <c r="F27" s="70"/>
      <c r="G27" s="215"/>
      <c r="H27" s="215"/>
      <c r="I27" s="152"/>
      <c r="J27" s="70"/>
      <c r="K27" s="62"/>
      <c r="L27" s="62"/>
    </row>
    <row r="28" spans="1:12" ht="70.5" customHeight="1" x14ac:dyDescent="0.25">
      <c r="A28" s="64" t="s">
        <v>362</v>
      </c>
      <c r="B28" s="71" t="s">
        <v>367</v>
      </c>
      <c r="C28" s="215" t="s">
        <v>457</v>
      </c>
      <c r="D28" s="215" t="s">
        <v>457</v>
      </c>
      <c r="E28" s="70"/>
      <c r="F28" s="70"/>
      <c r="G28" s="215"/>
      <c r="H28" s="215"/>
      <c r="I28" s="152"/>
      <c r="J28" s="70"/>
      <c r="K28" s="62"/>
      <c r="L28" s="62"/>
    </row>
    <row r="29" spans="1:12" ht="54" customHeight="1" x14ac:dyDescent="0.25">
      <c r="A29" s="64" t="s">
        <v>208</v>
      </c>
      <c r="B29" s="71" t="s">
        <v>366</v>
      </c>
      <c r="C29" s="215" t="s">
        <v>457</v>
      </c>
      <c r="D29" s="215" t="s">
        <v>457</v>
      </c>
      <c r="E29" s="70"/>
      <c r="F29" s="70"/>
      <c r="G29" s="215"/>
      <c r="H29" s="215"/>
      <c r="I29" s="152"/>
      <c r="J29" s="70"/>
      <c r="K29" s="62"/>
      <c r="L29" s="62"/>
    </row>
    <row r="30" spans="1:12" ht="42" customHeight="1" x14ac:dyDescent="0.25">
      <c r="A30" s="64" t="s">
        <v>207</v>
      </c>
      <c r="B30" s="71" t="s">
        <v>368</v>
      </c>
      <c r="C30" s="215" t="s">
        <v>457</v>
      </c>
      <c r="D30" s="215" t="s">
        <v>457</v>
      </c>
      <c r="E30" s="70"/>
      <c r="F30" s="70"/>
      <c r="G30" s="215"/>
      <c r="H30" s="215"/>
      <c r="I30" s="152"/>
      <c r="J30" s="70"/>
      <c r="K30" s="62"/>
      <c r="L30" s="62"/>
    </row>
    <row r="31" spans="1:12" ht="37.5" customHeight="1" x14ac:dyDescent="0.25">
      <c r="A31" s="64" t="s">
        <v>206</v>
      </c>
      <c r="B31" s="63" t="s">
        <v>364</v>
      </c>
      <c r="C31" s="214">
        <v>45667</v>
      </c>
      <c r="D31" s="214">
        <v>45731</v>
      </c>
      <c r="E31" s="70"/>
      <c r="F31" s="70"/>
      <c r="G31" s="214"/>
      <c r="H31" s="214"/>
      <c r="I31" s="150"/>
      <c r="J31" s="70"/>
      <c r="K31" s="62"/>
      <c r="L31" s="62"/>
    </row>
    <row r="32" spans="1:12" ht="31.5" x14ac:dyDescent="0.25">
      <c r="A32" s="64" t="s">
        <v>204</v>
      </c>
      <c r="B32" s="63" t="s">
        <v>369</v>
      </c>
      <c r="C32" s="214">
        <v>45731</v>
      </c>
      <c r="D32" s="214">
        <v>45737</v>
      </c>
      <c r="E32" s="70"/>
      <c r="F32" s="70"/>
      <c r="G32" s="214"/>
      <c r="H32" s="214"/>
      <c r="I32" s="150"/>
      <c r="J32" s="70"/>
      <c r="K32" s="62"/>
      <c r="L32" s="62"/>
    </row>
    <row r="33" spans="1:12" ht="37.5" customHeight="1" x14ac:dyDescent="0.25">
      <c r="A33" s="64" t="s">
        <v>380</v>
      </c>
      <c r="B33" s="63" t="s">
        <v>296</v>
      </c>
      <c r="C33" s="215" t="s">
        <v>457</v>
      </c>
      <c r="D33" s="215" t="s">
        <v>457</v>
      </c>
      <c r="E33" s="70"/>
      <c r="F33" s="70"/>
      <c r="G33" s="215"/>
      <c r="H33" s="215"/>
      <c r="I33" s="152"/>
      <c r="J33" s="70"/>
      <c r="K33" s="62"/>
      <c r="L33" s="62"/>
    </row>
    <row r="34" spans="1:12" ht="47.25" customHeight="1" x14ac:dyDescent="0.25">
      <c r="A34" s="64" t="s">
        <v>381</v>
      </c>
      <c r="B34" s="63" t="s">
        <v>373</v>
      </c>
      <c r="C34" s="215" t="s">
        <v>457</v>
      </c>
      <c r="D34" s="215" t="s">
        <v>457</v>
      </c>
      <c r="E34" s="69"/>
      <c r="F34" s="69"/>
      <c r="G34" s="215"/>
      <c r="H34" s="215"/>
      <c r="I34" s="152"/>
      <c r="J34" s="69"/>
      <c r="K34" s="69"/>
      <c r="L34" s="62"/>
    </row>
    <row r="35" spans="1:12" ht="49.5" customHeight="1" x14ac:dyDescent="0.25">
      <c r="A35" s="64" t="s">
        <v>382</v>
      </c>
      <c r="B35" s="63" t="s">
        <v>205</v>
      </c>
      <c r="C35" s="214">
        <v>45737</v>
      </c>
      <c r="D35" s="214">
        <v>45741</v>
      </c>
      <c r="E35" s="69"/>
      <c r="F35" s="69"/>
      <c r="G35" s="214"/>
      <c r="H35" s="214"/>
      <c r="I35" s="150"/>
      <c r="J35" s="69"/>
      <c r="K35" s="69"/>
      <c r="L35" s="62"/>
    </row>
    <row r="36" spans="1:12" ht="37.5" customHeight="1" x14ac:dyDescent="0.25">
      <c r="A36" s="64" t="s">
        <v>383</v>
      </c>
      <c r="B36" s="63" t="s">
        <v>365</v>
      </c>
      <c r="C36" s="215" t="s">
        <v>457</v>
      </c>
      <c r="D36" s="215" t="s">
        <v>457</v>
      </c>
      <c r="E36" s="68"/>
      <c r="F36" s="67"/>
      <c r="G36" s="215"/>
      <c r="H36" s="215"/>
      <c r="I36" s="152"/>
      <c r="J36" s="66"/>
      <c r="K36" s="62"/>
      <c r="L36" s="62"/>
    </row>
    <row r="37" spans="1:12" x14ac:dyDescent="0.25">
      <c r="A37" s="64" t="s">
        <v>384</v>
      </c>
      <c r="B37" s="63" t="s">
        <v>203</v>
      </c>
      <c r="C37" s="214">
        <v>45741</v>
      </c>
      <c r="D37" s="216">
        <v>45776</v>
      </c>
      <c r="E37" s="68"/>
      <c r="F37" s="67"/>
      <c r="G37" s="214"/>
      <c r="H37" s="216"/>
      <c r="I37" s="152"/>
      <c r="J37" s="66"/>
      <c r="K37" s="62"/>
      <c r="L37" s="62"/>
    </row>
    <row r="38" spans="1:12" x14ac:dyDescent="0.25">
      <c r="A38" s="64" t="s">
        <v>385</v>
      </c>
      <c r="B38" s="65" t="s">
        <v>202</v>
      </c>
      <c r="C38" s="217"/>
      <c r="D38" s="217"/>
      <c r="E38" s="62"/>
      <c r="F38" s="62"/>
      <c r="G38" s="217"/>
      <c r="H38" s="217"/>
      <c r="I38" s="151"/>
      <c r="J38" s="62"/>
      <c r="K38" s="62"/>
      <c r="L38" s="62"/>
    </row>
    <row r="39" spans="1:12" ht="63" x14ac:dyDescent="0.25">
      <c r="A39" s="64">
        <v>2</v>
      </c>
      <c r="B39" s="63" t="s">
        <v>370</v>
      </c>
      <c r="C39" s="216">
        <v>45778</v>
      </c>
      <c r="D39" s="216">
        <v>45791</v>
      </c>
      <c r="E39" s="62"/>
      <c r="F39" s="62"/>
      <c r="G39" s="216"/>
      <c r="H39" s="216"/>
      <c r="I39" s="151"/>
      <c r="J39" s="62"/>
      <c r="K39" s="62"/>
      <c r="L39" s="62"/>
    </row>
    <row r="40" spans="1:12" ht="33.75" customHeight="1" x14ac:dyDescent="0.25">
      <c r="A40" s="64" t="s">
        <v>201</v>
      </c>
      <c r="B40" s="63" t="s">
        <v>372</v>
      </c>
      <c r="C40" s="216">
        <v>45792</v>
      </c>
      <c r="D40" s="214">
        <v>45823</v>
      </c>
      <c r="E40" s="62"/>
      <c r="F40" s="62"/>
      <c r="G40" s="216"/>
      <c r="H40" s="214"/>
      <c r="I40" s="151"/>
      <c r="J40" s="62"/>
      <c r="K40" s="62"/>
      <c r="L40" s="62"/>
    </row>
    <row r="41" spans="1:12" ht="63" customHeight="1" x14ac:dyDescent="0.25">
      <c r="A41" s="64" t="s">
        <v>200</v>
      </c>
      <c r="B41" s="65" t="s">
        <v>453</v>
      </c>
      <c r="C41" s="217"/>
      <c r="D41" s="217"/>
      <c r="E41" s="62"/>
      <c r="F41" s="62"/>
      <c r="G41" s="217"/>
      <c r="H41" s="217"/>
      <c r="I41" s="151"/>
      <c r="J41" s="62"/>
      <c r="K41" s="62"/>
      <c r="L41" s="62"/>
    </row>
    <row r="42" spans="1:12" ht="58.5" customHeight="1" x14ac:dyDescent="0.25">
      <c r="A42" s="64">
        <v>3</v>
      </c>
      <c r="B42" s="63" t="s">
        <v>371</v>
      </c>
      <c r="C42" s="214">
        <v>45792</v>
      </c>
      <c r="D42" s="214">
        <v>45823</v>
      </c>
      <c r="E42" s="62"/>
      <c r="F42" s="62"/>
      <c r="G42" s="214"/>
      <c r="H42" s="214"/>
      <c r="I42" s="152"/>
      <c r="J42" s="62"/>
      <c r="K42" s="62"/>
      <c r="L42" s="62"/>
    </row>
    <row r="43" spans="1:12" ht="34.5" customHeight="1" x14ac:dyDescent="0.25">
      <c r="A43" s="64" t="s">
        <v>199</v>
      </c>
      <c r="B43" s="63" t="s">
        <v>197</v>
      </c>
      <c r="C43" s="214">
        <v>45823</v>
      </c>
      <c r="D43" s="214">
        <v>45828</v>
      </c>
      <c r="E43" s="62"/>
      <c r="F43" s="62"/>
      <c r="G43" s="214"/>
      <c r="H43" s="214"/>
      <c r="I43" s="152"/>
      <c r="J43" s="62"/>
      <c r="K43" s="62"/>
      <c r="L43" s="62"/>
    </row>
    <row r="44" spans="1:12" ht="24.75" customHeight="1" x14ac:dyDescent="0.25">
      <c r="A44" s="64" t="s">
        <v>198</v>
      </c>
      <c r="B44" s="63" t="s">
        <v>195</v>
      </c>
      <c r="C44" s="214">
        <v>45828</v>
      </c>
      <c r="D44" s="214">
        <v>45930</v>
      </c>
      <c r="E44" s="62"/>
      <c r="F44" s="62"/>
      <c r="G44" s="214"/>
      <c r="H44" s="214"/>
      <c r="I44" s="152"/>
      <c r="J44" s="62"/>
      <c r="K44" s="62"/>
      <c r="L44" s="62"/>
    </row>
    <row r="45" spans="1:12" ht="90.75" customHeight="1" x14ac:dyDescent="0.25">
      <c r="A45" s="64" t="s">
        <v>196</v>
      </c>
      <c r="B45" s="63" t="s">
        <v>376</v>
      </c>
      <c r="C45" s="215" t="s">
        <v>457</v>
      </c>
      <c r="D45" s="215" t="s">
        <v>457</v>
      </c>
      <c r="E45" s="62"/>
      <c r="F45" s="62"/>
      <c r="G45" s="215"/>
      <c r="H45" s="215"/>
      <c r="I45" s="151"/>
      <c r="J45" s="62"/>
      <c r="K45" s="62"/>
      <c r="L45" s="62"/>
    </row>
    <row r="46" spans="1:12" ht="167.25" customHeight="1" x14ac:dyDescent="0.25">
      <c r="A46" s="64" t="s">
        <v>194</v>
      </c>
      <c r="B46" s="63" t="s">
        <v>374</v>
      </c>
      <c r="C46" s="215" t="s">
        <v>457</v>
      </c>
      <c r="D46" s="215" t="s">
        <v>457</v>
      </c>
      <c r="E46" s="62"/>
      <c r="F46" s="62"/>
      <c r="G46" s="215"/>
      <c r="H46" s="215"/>
      <c r="I46" s="151"/>
      <c r="J46" s="62"/>
      <c r="K46" s="62"/>
      <c r="L46" s="62"/>
    </row>
    <row r="47" spans="1:12" ht="30.75" customHeight="1" x14ac:dyDescent="0.25">
      <c r="A47" s="64" t="s">
        <v>192</v>
      </c>
      <c r="B47" s="63" t="s">
        <v>193</v>
      </c>
      <c r="C47" s="214"/>
      <c r="D47" s="214"/>
      <c r="E47" s="62"/>
      <c r="F47" s="62"/>
      <c r="G47" s="214"/>
      <c r="H47" s="214"/>
      <c r="I47" s="152"/>
      <c r="J47" s="62"/>
      <c r="K47" s="62"/>
      <c r="L47" s="62"/>
    </row>
    <row r="48" spans="1:12" ht="37.5" customHeight="1" x14ac:dyDescent="0.25">
      <c r="A48" s="64" t="s">
        <v>386</v>
      </c>
      <c r="B48" s="65" t="s">
        <v>191</v>
      </c>
      <c r="C48" s="217"/>
      <c r="D48" s="217"/>
      <c r="E48" s="62"/>
      <c r="F48" s="62"/>
      <c r="G48" s="217"/>
      <c r="H48" s="217"/>
      <c r="I48" s="152"/>
      <c r="J48" s="62"/>
      <c r="K48" s="62"/>
      <c r="L48" s="62"/>
    </row>
    <row r="49" spans="1:12" ht="35.25" customHeight="1" x14ac:dyDescent="0.25">
      <c r="A49" s="64">
        <v>4</v>
      </c>
      <c r="B49" s="63" t="s">
        <v>189</v>
      </c>
      <c r="C49" s="214">
        <v>45930</v>
      </c>
      <c r="D49" s="214">
        <v>45932</v>
      </c>
      <c r="E49" s="62"/>
      <c r="F49" s="62"/>
      <c r="G49" s="214"/>
      <c r="H49" s="214"/>
      <c r="I49" s="152"/>
      <c r="J49" s="62"/>
      <c r="K49" s="62"/>
      <c r="L49" s="62"/>
    </row>
    <row r="50" spans="1:12" ht="86.25" customHeight="1" x14ac:dyDescent="0.25">
      <c r="A50" s="64" t="s">
        <v>190</v>
      </c>
      <c r="B50" s="63" t="s">
        <v>375</v>
      </c>
      <c r="C50" s="214">
        <v>45930</v>
      </c>
      <c r="D50" s="216">
        <v>45945</v>
      </c>
      <c r="E50" s="62"/>
      <c r="F50" s="62"/>
      <c r="G50" s="214"/>
      <c r="H50" s="216"/>
      <c r="I50" s="151"/>
      <c r="J50" s="62"/>
      <c r="K50" s="62"/>
      <c r="L50" s="62"/>
    </row>
    <row r="51" spans="1:12" ht="77.25" customHeight="1" x14ac:dyDescent="0.25">
      <c r="A51" s="64" t="s">
        <v>188</v>
      </c>
      <c r="B51" s="63" t="s">
        <v>377</v>
      </c>
      <c r="C51" s="214">
        <v>45930</v>
      </c>
      <c r="D51" s="216">
        <v>45935</v>
      </c>
      <c r="E51" s="62"/>
      <c r="F51" s="62"/>
      <c r="G51" s="214"/>
      <c r="H51" s="216"/>
      <c r="I51" s="151"/>
      <c r="J51" s="62"/>
      <c r="K51" s="62"/>
      <c r="L51" s="62"/>
    </row>
    <row r="52" spans="1:12" ht="71.25" customHeight="1" x14ac:dyDescent="0.25">
      <c r="A52" s="64" t="s">
        <v>186</v>
      </c>
      <c r="B52" s="63" t="s">
        <v>187</v>
      </c>
      <c r="C52" s="214"/>
      <c r="D52" s="216"/>
      <c r="E52" s="62"/>
      <c r="F52" s="62"/>
      <c r="G52" s="214"/>
      <c r="H52" s="216"/>
      <c r="I52" s="152"/>
      <c r="J52" s="62"/>
      <c r="K52" s="62"/>
      <c r="L52" s="62"/>
    </row>
    <row r="53" spans="1:12" ht="48" customHeight="1" x14ac:dyDescent="0.25">
      <c r="A53" s="64" t="s">
        <v>184</v>
      </c>
      <c r="B53" s="114" t="s">
        <v>378</v>
      </c>
      <c r="C53" s="216">
        <v>45930</v>
      </c>
      <c r="D53" s="216">
        <v>45960</v>
      </c>
      <c r="E53" s="62"/>
      <c r="F53" s="62"/>
      <c r="G53" s="216"/>
      <c r="H53" s="216"/>
      <c r="I53" s="151"/>
      <c r="J53" s="62"/>
      <c r="K53" s="62"/>
      <c r="L53" s="62"/>
    </row>
    <row r="54" spans="1:12" ht="46.5" customHeight="1" x14ac:dyDescent="0.25">
      <c r="A54" s="64" t="s">
        <v>379</v>
      </c>
      <c r="B54" s="63" t="s">
        <v>185</v>
      </c>
      <c r="C54" s="216">
        <v>45930</v>
      </c>
      <c r="D54" s="216">
        <v>45961</v>
      </c>
      <c r="E54" s="62"/>
      <c r="F54" s="62"/>
      <c r="G54" s="216"/>
      <c r="H54" s="216"/>
      <c r="I54" s="151"/>
      <c r="J54" s="62"/>
      <c r="K54" s="62"/>
      <c r="L54" s="62"/>
    </row>
  </sheetData>
  <mergeCells count="22">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 ref="E22:F22"/>
  </mergeCells>
  <pageMargins left="0.70866141732283472" right="0.70866141732283472" top="0.74803149606299213" bottom="0.74803149606299213" header="0.31496062992125984" footer="0.31496062992125984"/>
  <pageSetup paperSize="8" scale="5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21</vt:i4>
      </vt:variant>
    </vt:vector>
  </HeadingPairs>
  <TitlesOfParts>
    <vt:vector size="40"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 эфф</vt:lpstr>
      <vt:lpstr>6.1. Паспорт сетевой график</vt:lpstr>
      <vt:lpstr>6.2. Паспорт фин осв ввод утв</vt:lpstr>
      <vt:lpstr>6.2. Паспорт фин осв ввод</vt:lpstr>
      <vt:lpstr>7. Паспорт отчет о закупке</vt:lpstr>
      <vt:lpstr>8. Общие сведения</vt:lpstr>
      <vt:lpstr>группаИП</vt:lpstr>
      <vt:lpstr>МО</vt:lpstr>
      <vt:lpstr>список 5</vt:lpstr>
      <vt:lpstr>список7</vt:lpstr>
      <vt:lpstr>список6</vt:lpstr>
      <vt:lpstr>цели</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'6.2. Паспорт фин осв ввод утв'!Область_печати</vt:lpstr>
      <vt:lpstr>'8. Общие сведения'!Область_печати</vt:lpstr>
      <vt:lpstr>список</vt:lpstr>
      <vt:lpstr>список1</vt:lpstr>
      <vt:lpstr>список2</vt:lpstr>
      <vt:lpstr>список5</vt:lpstr>
      <vt:lpstr>список6</vt:lpstr>
      <vt:lpstr>список7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sergenhappy@mail.ru</cp:lastModifiedBy>
  <cp:lastPrinted>2015-11-30T14:18:17Z</cp:lastPrinted>
  <dcterms:created xsi:type="dcterms:W3CDTF">2015-08-16T15:31:05Z</dcterms:created>
  <dcterms:modified xsi:type="dcterms:W3CDTF">2024-10-06T17:34:04Z</dcterms:modified>
</cp:coreProperties>
</file>