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27F58DBD-C786-49DF-9152-C20660E63716}" xr6:coauthVersionLast="47" xr6:coauthVersionMax="47" xr10:uidLastSave="{00000000-0000-0000-0000-000000000000}"/>
  <bookViews>
    <workbookView xWindow="-120" yWindow="-120" windowWidth="29040" windowHeight="15840" tabRatio="859"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график'!$A$1:$I$54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51" i="7" l="1"/>
  <c r="C50" i="7"/>
  <c r="G23" i="29"/>
  <c r="H23" i="29"/>
  <c r="I23" i="29" s="1"/>
  <c r="J23" i="29" s="1"/>
  <c r="K23" i="29" s="1"/>
  <c r="L23" i="29" s="1"/>
  <c r="M23" i="29" s="1"/>
  <c r="N23" i="29" s="1"/>
  <c r="O23" i="29" s="1"/>
  <c r="P23" i="29" s="1"/>
  <c r="Q23" i="29" s="1"/>
  <c r="R23" i="29" s="1"/>
  <c r="S23" i="29" s="1"/>
  <c r="T23" i="29" s="1"/>
  <c r="U23" i="29" s="1"/>
  <c r="V23" i="29" s="1"/>
  <c r="W23" i="29" s="1"/>
  <c r="X23" i="29" s="1"/>
  <c r="Y23" i="29" s="1"/>
  <c r="Z23" i="29" s="1"/>
  <c r="AA23" i="29" s="1"/>
  <c r="AB23" i="29" s="1"/>
  <c r="AC23" i="29" s="1"/>
  <c r="F23" i="29"/>
  <c r="AO73" i="30"/>
  <c r="AP73" i="30"/>
  <c r="P33" i="29"/>
  <c r="C34" i="29"/>
  <c r="C33" i="29"/>
  <c r="C32" i="29"/>
  <c r="C31" i="29"/>
  <c r="P31" i="29" s="1"/>
  <c r="D49" i="30"/>
  <c r="E49" i="30" s="1"/>
  <c r="F49" i="30" s="1"/>
  <c r="G49" i="30" s="1"/>
  <c r="H49" i="30" s="1"/>
  <c r="I49" i="30" s="1"/>
  <c r="J49" i="30" s="1"/>
  <c r="K49" i="30" s="1"/>
  <c r="L49" i="30" s="1"/>
  <c r="M49" i="30" s="1"/>
  <c r="B49" i="30"/>
  <c r="C49" i="30"/>
  <c r="C30" i="29" l="1"/>
  <c r="C24" i="29" s="1"/>
  <c r="D51" i="30"/>
  <c r="E51" i="30" s="1"/>
  <c r="F51" i="30" s="1"/>
  <c r="G51" i="30" s="1"/>
  <c r="H51" i="30" s="1"/>
  <c r="I51" i="30" s="1"/>
  <c r="J51" i="30" s="1"/>
  <c r="K51" i="30" s="1"/>
  <c r="L51" i="30" s="1"/>
  <c r="M51" i="30" s="1"/>
  <c r="C51" i="30"/>
  <c r="B118" i="30" l="1"/>
  <c r="C58" i="30"/>
  <c r="C126" i="30"/>
  <c r="B122" i="30"/>
  <c r="B126" i="30"/>
  <c r="B25" i="30"/>
  <c r="AB35" i="29"/>
  <c r="AB36" i="29"/>
  <c r="AB37" i="29"/>
  <c r="AB38" i="29"/>
  <c r="AB39" i="29"/>
  <c r="AB40" i="29"/>
  <c r="AB41" i="29"/>
  <c r="AB43" i="29"/>
  <c r="AB44" i="29"/>
  <c r="AB45" i="29"/>
  <c r="AB46" i="29"/>
  <c r="AB47" i="29"/>
  <c r="AB48" i="29"/>
  <c r="AB49" i="29"/>
  <c r="AB50" i="29"/>
  <c r="AB51" i="29"/>
  <c r="AB53" i="29"/>
  <c r="AB54" i="29"/>
  <c r="AB55" i="29"/>
  <c r="AB56" i="29"/>
  <c r="AB57" i="29"/>
  <c r="AB58" i="29"/>
  <c r="AB59" i="29"/>
  <c r="AB60" i="29"/>
  <c r="AB61" i="29"/>
  <c r="AB62" i="29"/>
  <c r="AB63" i="29"/>
  <c r="AB64" i="29"/>
  <c r="T42" i="29"/>
  <c r="AB42" i="29" s="1"/>
  <c r="U51" i="29"/>
  <c r="U53" i="29"/>
  <c r="U54" i="29"/>
  <c r="U55" i="29"/>
  <c r="U56" i="29"/>
  <c r="U58" i="29"/>
  <c r="U59" i="29"/>
  <c r="U60" i="29"/>
  <c r="U61" i="29"/>
  <c r="U62" i="29"/>
  <c r="U63" i="29"/>
  <c r="U64" i="29"/>
  <c r="T34" i="29"/>
  <c r="AB34" i="29" s="1"/>
  <c r="T33" i="29"/>
  <c r="AB33" i="29" s="1"/>
  <c r="T31" i="29"/>
  <c r="AB31" i="29" s="1"/>
  <c r="U43" i="29"/>
  <c r="U44" i="29"/>
  <c r="U45" i="29"/>
  <c r="U46" i="29"/>
  <c r="U47" i="29"/>
  <c r="U48" i="29"/>
  <c r="U49" i="29"/>
  <c r="P25" i="29"/>
  <c r="T25" i="29" s="1"/>
  <c r="AB25" i="29" s="1"/>
  <c r="P26" i="29"/>
  <c r="T26" i="29" s="1"/>
  <c r="AB26" i="29" s="1"/>
  <c r="P28" i="29"/>
  <c r="T28" i="29" s="1"/>
  <c r="AB28" i="29" s="1"/>
  <c r="P29" i="29"/>
  <c r="T29" i="29" s="1"/>
  <c r="AB29" i="29" s="1"/>
  <c r="N24" i="29"/>
  <c r="C57" i="29"/>
  <c r="C52" i="29"/>
  <c r="T52" i="29" s="1"/>
  <c r="AB52" i="29" s="1"/>
  <c r="C50" i="29"/>
  <c r="C27" i="29"/>
  <c r="D92" i="30" l="1"/>
  <c r="E92" i="30" s="1"/>
  <c r="F92" i="30" s="1"/>
  <c r="G92" i="30" s="1"/>
  <c r="H92" i="30" s="1"/>
  <c r="I92" i="30" s="1"/>
  <c r="J92" i="30" s="1"/>
  <c r="K92" i="30" s="1"/>
  <c r="L92" i="30" s="1"/>
  <c r="C92" i="30"/>
  <c r="B25" i="26" l="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I24" i="29"/>
  <c r="E30" i="29" l="1"/>
  <c r="E52" i="29"/>
  <c r="E28" i="29"/>
  <c r="E24" i="29"/>
  <c r="D26" i="5" l="1"/>
  <c r="A5" i="30"/>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A108" i="30" l="1"/>
  <c r="B108" i="30"/>
  <c r="D137" i="30"/>
  <c r="E137" i="30" s="1"/>
  <c r="F137" i="30" s="1"/>
  <c r="G137" i="30" s="1"/>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C50" i="30"/>
  <c r="C59" i="30" s="1"/>
  <c r="K137" i="30"/>
  <c r="H109" i="30"/>
  <c r="H108" i="30" s="1"/>
  <c r="G74" i="30"/>
  <c r="H58" i="30"/>
  <c r="G52" i="30"/>
  <c r="G47" i="30"/>
  <c r="I141" i="30"/>
  <c r="L137" i="30" l="1"/>
  <c r="K141" i="30"/>
  <c r="H74" i="30"/>
  <c r="I58" i="30"/>
  <c r="H52" i="30"/>
  <c r="H47" i="30"/>
  <c r="J141" i="30"/>
  <c r="M137" i="30" l="1"/>
  <c r="I109" i="30"/>
  <c r="I74" i="30"/>
  <c r="J58" i="30"/>
  <c r="I52" i="30"/>
  <c r="I47" i="30"/>
  <c r="D50" i="30" l="1"/>
  <c r="D59" i="30" s="1"/>
  <c r="N137" i="30"/>
  <c r="M141" i="30"/>
  <c r="B73" i="30" s="1"/>
  <c r="B85" i="30" s="1"/>
  <c r="B99" i="30" s="1"/>
  <c r="J74" i="30"/>
  <c r="J52" i="30"/>
  <c r="J47" i="30"/>
  <c r="K58" i="30"/>
  <c r="L141" i="30"/>
  <c r="I108" i="30"/>
  <c r="E50" i="30" s="1"/>
  <c r="E59" i="30" s="1"/>
  <c r="J109" i="30"/>
  <c r="O137" i="30" l="1"/>
  <c r="D80" i="30"/>
  <c r="E80" i="30"/>
  <c r="K109" i="30"/>
  <c r="J108" i="30"/>
  <c r="F50" i="30" s="1"/>
  <c r="F59" i="30" s="1"/>
  <c r="K74" i="30"/>
  <c r="L58" i="30"/>
  <c r="K52" i="30"/>
  <c r="K47" i="30"/>
  <c r="N140" i="30"/>
  <c r="N141" i="30" s="1"/>
  <c r="C73" i="30" s="1"/>
  <c r="C85" i="30" s="1"/>
  <c r="P137" i="30" l="1"/>
  <c r="F80" i="30"/>
  <c r="O140" i="30"/>
  <c r="O141" i="30" s="1"/>
  <c r="D73" i="30" s="1"/>
  <c r="D85" i="30" s="1"/>
  <c r="D99" i="30" s="1"/>
  <c r="K108" i="30"/>
  <c r="G50" i="30" s="1"/>
  <c r="G59" i="30" s="1"/>
  <c r="L109" i="30"/>
  <c r="L74" i="30"/>
  <c r="M58" i="30"/>
  <c r="L52" i="30"/>
  <c r="L47" i="30"/>
  <c r="Q137" i="30" l="1"/>
  <c r="G80" i="30"/>
  <c r="M109" i="30"/>
  <c r="L108" i="30"/>
  <c r="P140" i="30"/>
  <c r="P141" i="30" s="1"/>
  <c r="E73" i="30" s="1"/>
  <c r="E85" i="30" s="1"/>
  <c r="E99" i="30" s="1"/>
  <c r="M74" i="30"/>
  <c r="N58" i="30"/>
  <c r="M52" i="30"/>
  <c r="M47" i="30"/>
  <c r="R137" i="30" l="1"/>
  <c r="H50" i="30"/>
  <c r="H59" i="30" s="1"/>
  <c r="N74" i="30"/>
  <c r="N52" i="30"/>
  <c r="N47" i="30"/>
  <c r="O58" i="30"/>
  <c r="Q140" i="30"/>
  <c r="Q141" i="30" s="1"/>
  <c r="F73" i="30" s="1"/>
  <c r="F85" i="30" s="1"/>
  <c r="F99" i="30" s="1"/>
  <c r="M108" i="30"/>
  <c r="N109" i="30"/>
  <c r="S137" i="30" l="1"/>
  <c r="I50" i="30"/>
  <c r="I59" i="30" s="1"/>
  <c r="H80" i="30"/>
  <c r="O109" i="30"/>
  <c r="N108" i="30"/>
  <c r="R140" i="30"/>
  <c r="R141" i="30" s="1"/>
  <c r="G73" i="30" s="1"/>
  <c r="G85" i="30" s="1"/>
  <c r="G99" i="30" s="1"/>
  <c r="O74" i="30"/>
  <c r="P58" i="30"/>
  <c r="O52" i="30"/>
  <c r="O47" i="30"/>
  <c r="N49" i="30" l="1"/>
  <c r="N50" i="30" s="1"/>
  <c r="N59" i="30" s="1"/>
  <c r="T137" i="30"/>
  <c r="J50" i="30"/>
  <c r="J59" i="30" s="1"/>
  <c r="I80" i="30"/>
  <c r="O108" i="30"/>
  <c r="P109" i="30"/>
  <c r="P74" i="30"/>
  <c r="Q58" i="30"/>
  <c r="P52" i="30"/>
  <c r="P47" i="30"/>
  <c r="S140" i="30"/>
  <c r="S141" i="30" s="1"/>
  <c r="H73" i="30" s="1"/>
  <c r="H85" i="30" s="1"/>
  <c r="H99" i="30" s="1"/>
  <c r="O49" i="30" l="1"/>
  <c r="O50" i="30" s="1"/>
  <c r="O59" i="30" s="1"/>
  <c r="U137" i="30"/>
  <c r="K50" i="30"/>
  <c r="K59" i="30" s="1"/>
  <c r="J80" i="30"/>
  <c r="T140" i="30"/>
  <c r="Q74" i="30"/>
  <c r="R58" i="30"/>
  <c r="Q52" i="30"/>
  <c r="Q47" i="30"/>
  <c r="Q109" i="30"/>
  <c r="P108" i="30"/>
  <c r="O80" i="30" l="1"/>
  <c r="P49" i="30"/>
  <c r="P50" i="30" s="1"/>
  <c r="P59" i="30" s="1"/>
  <c r="P80" i="30" s="1"/>
  <c r="V137" i="30"/>
  <c r="K80" i="30"/>
  <c r="L50" i="30"/>
  <c r="L59" i="30" s="1"/>
  <c r="R74" i="30"/>
  <c r="R52" i="30"/>
  <c r="R47" i="30"/>
  <c r="S58" i="30"/>
  <c r="U140" i="30"/>
  <c r="U141" i="30" s="1"/>
  <c r="J73" i="30" s="1"/>
  <c r="J85" i="30" s="1"/>
  <c r="J99" i="30" s="1"/>
  <c r="Q108" i="30"/>
  <c r="R109" i="30"/>
  <c r="T141" i="30"/>
  <c r="I73" i="30" s="1"/>
  <c r="I85" i="30" s="1"/>
  <c r="I99" i="30" s="1"/>
  <c r="Q49" i="30" l="1"/>
  <c r="Q50" i="30" s="1"/>
  <c r="Q59" i="30" s="1"/>
  <c r="Q80" i="30" s="1"/>
  <c r="W137" i="30"/>
  <c r="L80" i="30"/>
  <c r="M50" i="30"/>
  <c r="M59" i="30" s="1"/>
  <c r="V140" i="30"/>
  <c r="S74" i="30"/>
  <c r="T58" i="30"/>
  <c r="S52" i="30"/>
  <c r="S47" i="30"/>
  <c r="S109" i="30"/>
  <c r="R108" i="30"/>
  <c r="R49" i="30" l="1"/>
  <c r="R50" i="30" s="1"/>
  <c r="R59" i="30" s="1"/>
  <c r="R80" i="30" s="1"/>
  <c r="X137" i="30"/>
  <c r="M80" i="30"/>
  <c r="N80" i="30"/>
  <c r="T74" i="30"/>
  <c r="U58" i="30"/>
  <c r="T52" i="30"/>
  <c r="T47" i="30"/>
  <c r="W140" i="30"/>
  <c r="W141" i="30" s="1"/>
  <c r="L73" i="30" s="1"/>
  <c r="L85" i="30" s="1"/>
  <c r="L99" i="30" s="1"/>
  <c r="S108" i="30"/>
  <c r="T109" i="30"/>
  <c r="V141" i="30"/>
  <c r="K73" i="30" s="1"/>
  <c r="K85" i="30" s="1"/>
  <c r="K99" i="30" s="1"/>
  <c r="S49" i="30" l="1"/>
  <c r="S50" i="30" s="1"/>
  <c r="S59" i="30" s="1"/>
  <c r="S80" i="30" s="1"/>
  <c r="Y137" i="30"/>
  <c r="U109" i="30"/>
  <c r="T108" i="30"/>
  <c r="X140" i="30"/>
  <c r="X141" i="30" s="1"/>
  <c r="M73" i="30" s="1"/>
  <c r="M85" i="30" s="1"/>
  <c r="M99" i="30" s="1"/>
  <c r="U74" i="30"/>
  <c r="V58" i="30"/>
  <c r="U52" i="30"/>
  <c r="U47" i="30"/>
  <c r="T49" i="30" l="1"/>
  <c r="T50" i="30" s="1"/>
  <c r="T59" i="30" s="1"/>
  <c r="Z137" i="30"/>
  <c r="U108" i="30"/>
  <c r="V109" i="30"/>
  <c r="V74" i="30"/>
  <c r="V52" i="30"/>
  <c r="V47" i="30"/>
  <c r="W58" i="30"/>
  <c r="Y140" i="30"/>
  <c r="T80" i="30" l="1"/>
  <c r="U49" i="30"/>
  <c r="U50" i="30" s="1"/>
  <c r="U59" i="30" s="1"/>
  <c r="U80" i="30" s="1"/>
  <c r="AA137" i="30"/>
  <c r="W74" i="30"/>
  <c r="X58" i="30"/>
  <c r="W52" i="30"/>
  <c r="W47" i="30"/>
  <c r="W109" i="30"/>
  <c r="V108" i="30"/>
  <c r="Z140" i="30"/>
  <c r="Z141" i="30" s="1"/>
  <c r="O73" i="30" s="1"/>
  <c r="O85" i="30" s="1"/>
  <c r="O99" i="30" s="1"/>
  <c r="Y141" i="30"/>
  <c r="N73" i="30" s="1"/>
  <c r="N85" i="30" s="1"/>
  <c r="N99" i="30" s="1"/>
  <c r="V49" i="30" l="1"/>
  <c r="V50" i="30" s="1"/>
  <c r="V59" i="30" s="1"/>
  <c r="AB137" i="30"/>
  <c r="W108" i="30"/>
  <c r="X109" i="30"/>
  <c r="AA140" i="30"/>
  <c r="AA141" i="30" s="1"/>
  <c r="P73" i="30" s="1"/>
  <c r="P85" i="30" s="1"/>
  <c r="P99" i="30" s="1"/>
  <c r="X74" i="30"/>
  <c r="Y58" i="30"/>
  <c r="X52" i="30"/>
  <c r="X47" i="30"/>
  <c r="V80" i="30" l="1"/>
  <c r="W49" i="30"/>
  <c r="W50" i="30" s="1"/>
  <c r="W59" i="30" s="1"/>
  <c r="AC137" i="30"/>
  <c r="Y74" i="30"/>
  <c r="Z58" i="30"/>
  <c r="Y52" i="30"/>
  <c r="Y47" i="30"/>
  <c r="AB140" i="30"/>
  <c r="AB141" i="30" s="1"/>
  <c r="Q73" i="30" s="1"/>
  <c r="Q85" i="30" s="1"/>
  <c r="Q99" i="30" s="1"/>
  <c r="Y109" i="30"/>
  <c r="X108" i="30"/>
  <c r="W80" i="30" l="1"/>
  <c r="X49" i="30"/>
  <c r="X50" i="30" s="1"/>
  <c r="X59" i="30" s="1"/>
  <c r="AD137" i="30"/>
  <c r="Z74" i="30"/>
  <c r="Z52" i="30"/>
  <c r="Z47" i="30"/>
  <c r="AA58" i="30"/>
  <c r="Y108" i="30"/>
  <c r="Z109" i="30"/>
  <c r="AC140" i="30"/>
  <c r="AC141" i="30" s="1"/>
  <c r="R73" i="30" s="1"/>
  <c r="R85" i="30" s="1"/>
  <c r="R99" i="30" s="1"/>
  <c r="X80" i="30" l="1"/>
  <c r="Y49" i="30"/>
  <c r="Y50" i="30" s="1"/>
  <c r="Y59" i="30" s="1"/>
  <c r="Y80" i="30" s="1"/>
  <c r="AE137" i="30"/>
  <c r="AA74" i="30"/>
  <c r="AB58" i="30"/>
  <c r="AA52" i="30"/>
  <c r="AA47" i="30"/>
  <c r="AD140" i="30"/>
  <c r="AA109" i="30"/>
  <c r="Z108" i="30"/>
  <c r="Z49" i="30" l="1"/>
  <c r="Z50" i="30" s="1"/>
  <c r="Z59" i="30" s="1"/>
  <c r="AF137" i="30"/>
  <c r="AE140" i="30"/>
  <c r="AE141" i="30" s="1"/>
  <c r="T73" i="30" s="1"/>
  <c r="T85" i="30" s="1"/>
  <c r="T99" i="30" s="1"/>
  <c r="AD141" i="30"/>
  <c r="S73" i="30" s="1"/>
  <c r="S85" i="30" s="1"/>
  <c r="S99" i="30" s="1"/>
  <c r="AA108" i="30"/>
  <c r="AB109" i="30"/>
  <c r="AB74" i="30"/>
  <c r="AC58" i="30"/>
  <c r="AB52" i="30"/>
  <c r="AB47" i="30"/>
  <c r="Z80" i="30" l="1"/>
  <c r="AA49" i="30"/>
  <c r="AA50" i="30" s="1"/>
  <c r="AA59" i="30" s="1"/>
  <c r="AA80" i="30" s="1"/>
  <c r="AG137" i="30"/>
  <c r="AC74" i="30"/>
  <c r="AD58" i="30"/>
  <c r="AC52" i="30"/>
  <c r="AC47" i="30"/>
  <c r="AC109" i="30"/>
  <c r="AB108" i="30"/>
  <c r="AF140" i="30"/>
  <c r="AB49" i="30" l="1"/>
  <c r="AB50" i="30" s="1"/>
  <c r="AB59" i="30" s="1"/>
  <c r="AH137" i="30"/>
  <c r="AG140" i="30"/>
  <c r="AF141" i="30"/>
  <c r="U73" i="30" s="1"/>
  <c r="U85" i="30" s="1"/>
  <c r="U99" i="30" s="1"/>
  <c r="AC108" i="30"/>
  <c r="AD109" i="30"/>
  <c r="AD74" i="30"/>
  <c r="AD52" i="30"/>
  <c r="AD47" i="30"/>
  <c r="AE58" i="30"/>
  <c r="AB80" i="30" l="1"/>
  <c r="AC49" i="30"/>
  <c r="AC50" i="30" s="1"/>
  <c r="AC59" i="30" s="1"/>
  <c r="AI137" i="30"/>
  <c r="AE109" i="30"/>
  <c r="AD108" i="30"/>
  <c r="AH140" i="30"/>
  <c r="AE74" i="30"/>
  <c r="AF58" i="30"/>
  <c r="AE52" i="30"/>
  <c r="AE47" i="30"/>
  <c r="AG141" i="30"/>
  <c r="V73" i="30" s="1"/>
  <c r="V85" i="30" s="1"/>
  <c r="V99" i="30" s="1"/>
  <c r="AC80" i="30" l="1"/>
  <c r="AD49" i="30"/>
  <c r="AD50" i="30" s="1"/>
  <c r="AD59" i="30" s="1"/>
  <c r="AJ137" i="30"/>
  <c r="AE48" i="30"/>
  <c r="AF74" i="30"/>
  <c r="AG58" i="30"/>
  <c r="AF52" i="30"/>
  <c r="AF47" i="30"/>
  <c r="AI140" i="30"/>
  <c r="AE108" i="30"/>
  <c r="AF109" i="30"/>
  <c r="AH141" i="30"/>
  <c r="W73" i="30" s="1"/>
  <c r="W85" i="30" s="1"/>
  <c r="W99" i="30" s="1"/>
  <c r="AF48" i="30" l="1"/>
  <c r="AE49" i="30"/>
  <c r="AE50" i="30" s="1"/>
  <c r="AE59" i="30" s="1"/>
  <c r="AK137" i="30"/>
  <c r="AD80" i="30"/>
  <c r="AG109" i="30"/>
  <c r="AF108" i="30"/>
  <c r="AJ140" i="30"/>
  <c r="AJ141" i="30" s="1"/>
  <c r="Y73" i="30" s="1"/>
  <c r="Y85" i="30" s="1"/>
  <c r="Y99" i="30" s="1"/>
  <c r="AG74" i="30"/>
  <c r="AH58" i="30"/>
  <c r="AG52" i="30"/>
  <c r="AG47" i="30"/>
  <c r="AI141" i="30"/>
  <c r="X73" i="30" s="1"/>
  <c r="X85" i="30" s="1"/>
  <c r="X99" i="30" s="1"/>
  <c r="AE80" i="30" l="1"/>
  <c r="AG48" i="30"/>
  <c r="AF49" i="30"/>
  <c r="AF50" i="30" s="1"/>
  <c r="AF59" i="30" s="1"/>
  <c r="AL137" i="30"/>
  <c r="AG108" i="30"/>
  <c r="AH109" i="30"/>
  <c r="AH74" i="30"/>
  <c r="AH52" i="30"/>
  <c r="AH47" i="30"/>
  <c r="AI58" i="30"/>
  <c r="AK140" i="30"/>
  <c r="AF80" i="30" l="1"/>
  <c r="AG49" i="30"/>
  <c r="AG50" i="30" s="1"/>
  <c r="AG59" i="30" s="1"/>
  <c r="AG80" i="30" s="1"/>
  <c r="AM137" i="30"/>
  <c r="AH48" i="30"/>
  <c r="AL140" i="30"/>
  <c r="AI74" i="30"/>
  <c r="AJ58" i="30"/>
  <c r="AI52" i="30"/>
  <c r="AI47" i="30"/>
  <c r="AK141" i="30"/>
  <c r="Z73" i="30" s="1"/>
  <c r="Z85" i="30" s="1"/>
  <c r="Z99" i="30" s="1"/>
  <c r="AI109" i="30"/>
  <c r="AH108" i="30"/>
  <c r="AH49" i="30" l="1"/>
  <c r="AH50" i="30" s="1"/>
  <c r="AH59" i="30" s="1"/>
  <c r="AN137" i="30"/>
  <c r="AI48" i="30"/>
  <c r="AJ74" i="30"/>
  <c r="AK58" i="30"/>
  <c r="AJ52" i="30"/>
  <c r="AJ47" i="30"/>
  <c r="AM140" i="30"/>
  <c r="AI108" i="30"/>
  <c r="AJ109" i="30"/>
  <c r="AL141" i="30"/>
  <c r="AA73" i="30" s="1"/>
  <c r="AA85" i="30" s="1"/>
  <c r="AA99" i="30" s="1"/>
  <c r="AH80" i="30" l="1"/>
  <c r="AI49" i="30"/>
  <c r="AI50" i="30" s="1"/>
  <c r="AI59" i="30" s="1"/>
  <c r="AI80" i="30" s="1"/>
  <c r="AO137" i="30"/>
  <c r="AJ48" i="30"/>
  <c r="AK109" i="30"/>
  <c r="AJ108" i="30"/>
  <c r="AN140" i="30"/>
  <c r="AN141" i="30" s="1"/>
  <c r="AC73" i="30" s="1"/>
  <c r="AC85" i="30" s="1"/>
  <c r="AC99" i="30" s="1"/>
  <c r="AK74" i="30"/>
  <c r="AL58" i="30"/>
  <c r="AK52" i="30"/>
  <c r="AK47" i="30"/>
  <c r="AM141" i="30"/>
  <c r="AB73" i="30" s="1"/>
  <c r="AB85" i="30" s="1"/>
  <c r="AB99" i="30" s="1"/>
  <c r="AJ49" i="30" l="1"/>
  <c r="AJ50" i="30" s="1"/>
  <c r="AJ59" i="30" s="1"/>
  <c r="AP137" i="30"/>
  <c r="AK48" i="30"/>
  <c r="AL74" i="30"/>
  <c r="AL52" i="30"/>
  <c r="AL47" i="30"/>
  <c r="AM58" i="30"/>
  <c r="AO140" i="30"/>
  <c r="AO141" i="30" s="1"/>
  <c r="AD73" i="30" s="1"/>
  <c r="AD85" i="30" s="1"/>
  <c r="AD99" i="30" s="1"/>
  <c r="AK108" i="30"/>
  <c r="AL109" i="30"/>
  <c r="AJ80" i="30" l="1"/>
  <c r="AL48" i="30"/>
  <c r="AK49" i="30"/>
  <c r="AK50" i="30" s="1"/>
  <c r="AK59" i="30" s="1"/>
  <c r="AK80" i="30" s="1"/>
  <c r="AQ137" i="30"/>
  <c r="AM109" i="30"/>
  <c r="AL108" i="30"/>
  <c r="AP140" i="30"/>
  <c r="AP141" i="30" s="1"/>
  <c r="AE73" i="30" s="1"/>
  <c r="AE85" i="30" s="1"/>
  <c r="AE99" i="30" s="1"/>
  <c r="AM74" i="30"/>
  <c r="AN58" i="30"/>
  <c r="AM52" i="30"/>
  <c r="AM47" i="30"/>
  <c r="AL49" i="30" l="1"/>
  <c r="AR137" i="30"/>
  <c r="AM48" i="30"/>
  <c r="AN74" i="30"/>
  <c r="AO58" i="30"/>
  <c r="AN52" i="30"/>
  <c r="AN47" i="30"/>
  <c r="AQ140" i="30"/>
  <c r="AM108" i="30"/>
  <c r="AN109" i="30"/>
  <c r="AN48" i="30" l="1"/>
  <c r="AL50" i="30"/>
  <c r="AL59" i="30" s="1"/>
  <c r="AL80" i="30" s="1"/>
  <c r="AM49" i="30"/>
  <c r="AM50" i="30" s="1"/>
  <c r="AM59" i="30" s="1"/>
  <c r="AS137" i="30"/>
  <c r="AO109" i="30"/>
  <c r="AN108" i="30"/>
  <c r="AR140" i="30"/>
  <c r="AO74" i="30"/>
  <c r="AP58" i="30"/>
  <c r="AO52" i="30"/>
  <c r="AO47" i="30"/>
  <c r="AQ141" i="30"/>
  <c r="AF73" i="30" s="1"/>
  <c r="AF85" i="30" s="1"/>
  <c r="AF99" i="30" s="1"/>
  <c r="AM80" i="30" l="1"/>
  <c r="AO48" i="30"/>
  <c r="AN49" i="30"/>
  <c r="AN50" i="30" s="1"/>
  <c r="AN59" i="30" s="1"/>
  <c r="AN80" i="30" s="1"/>
  <c r="AT137" i="30"/>
  <c r="AP74" i="30"/>
  <c r="AP52" i="30"/>
  <c r="AP47" i="30"/>
  <c r="AS140" i="30"/>
  <c r="AS141" i="30" s="1"/>
  <c r="AR141" i="30"/>
  <c r="AG73" i="30" s="1"/>
  <c r="AG85" i="30" s="1"/>
  <c r="AG99" i="30" s="1"/>
  <c r="AO108" i="30"/>
  <c r="AP109" i="30"/>
  <c r="AP108" i="30" s="1"/>
  <c r="AH73" i="30" l="1"/>
  <c r="AH85" i="30" s="1"/>
  <c r="AH99" i="30" s="1"/>
  <c r="AP48" i="30"/>
  <c r="AO49" i="30"/>
  <c r="AU137" i="30"/>
  <c r="AT140" i="30"/>
  <c r="AP49" i="30" l="1"/>
  <c r="AV137" i="30"/>
  <c r="AW137" i="30" s="1"/>
  <c r="AX137" i="30" s="1"/>
  <c r="AY137" i="30" s="1"/>
  <c r="AO50" i="30"/>
  <c r="AO59" i="30" s="1"/>
  <c r="AU140" i="30"/>
  <c r="AU141" i="30" s="1"/>
  <c r="AT141" i="30"/>
  <c r="AO85" i="30" l="1"/>
  <c r="AO99" i="30" s="1"/>
  <c r="AI73" i="30"/>
  <c r="AI85" i="30" s="1"/>
  <c r="AI99" i="30" s="1"/>
  <c r="AP85" i="30"/>
  <c r="AP99" i="30" s="1"/>
  <c r="AJ73" i="30"/>
  <c r="AJ85" i="30" s="1"/>
  <c r="AJ99" i="30" s="1"/>
  <c r="AP50" i="30"/>
  <c r="AP59" i="30" s="1"/>
  <c r="AO80" i="30"/>
  <c r="AV140" i="30"/>
  <c r="AV141" i="30" s="1"/>
  <c r="AK73" i="30" s="1"/>
  <c r="AK85" i="30" s="1"/>
  <c r="AK99" i="30" s="1"/>
  <c r="AP80" i="30" l="1"/>
  <c r="AW140" i="30"/>
  <c r="AW141" i="30" s="1"/>
  <c r="AL73" i="30" s="1"/>
  <c r="AL85" i="30" s="1"/>
  <c r="AL99" i="30" s="1"/>
  <c r="AX140" i="30" l="1"/>
  <c r="AX141" i="30" s="1"/>
  <c r="AM73" i="30" s="1"/>
  <c r="AM85" i="30" s="1"/>
  <c r="AM99" i="30" s="1"/>
  <c r="AY140" i="30" l="1"/>
  <c r="AY141" i="30" s="1"/>
  <c r="AN73" i="30" s="1"/>
  <c r="AN85" i="30" s="1"/>
  <c r="AN99" i="30" s="1"/>
  <c r="B133" i="26" l="1"/>
  <c r="L30" i="15" l="1"/>
  <c r="Y24" i="29" l="1"/>
  <c r="M24" i="29"/>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C79"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 r="P30" i="29" l="1"/>
  <c r="T30" i="29" l="1"/>
  <c r="AB30" i="29" s="1"/>
  <c r="P24" i="29"/>
  <c r="T32" i="29"/>
  <c r="AB32" i="29" s="1"/>
  <c r="P27" i="29" l="1"/>
  <c r="T27" i="29" s="1"/>
  <c r="AB27" i="29" s="1"/>
  <c r="T24" i="29"/>
  <c r="AB24" i="29" s="1"/>
</calcChain>
</file>

<file path=xl/sharedStrings.xml><?xml version="1.0" encoding="utf-8"?>
<sst xmlns="http://schemas.openxmlformats.org/spreadsheetml/2006/main" count="1688" uniqueCount="645">
  <si>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</si>
  <si>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</si>
  <si>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</si>
  <si>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</si>
  <si>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</si>
  <si>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</si>
  <si>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</si>
  <si>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</si>
  <si>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</si>
  <si>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</si>
  <si>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</si>
  <si>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</si>
  <si>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</si>
  <si>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</si>
  <si>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</si>
  <si>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</si>
  <si>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</si>
  <si>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</si>
  <si>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</si>
  <si>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</si>
  <si>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</si>
  <si>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</si>
  <si>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</si>
  <si>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</si>
  <si>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</si>
  <si>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</si>
  <si>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</si>
  <si>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</si>
  <si>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</si>
  <si>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</si>
  <si>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</si>
  <si>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</si>
  <si>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</si>
  <si>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</si>
  <si>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</si>
  <si>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</si>
  <si>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</si>
  <si>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</si>
  <si>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</si>
  <si>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</si>
  <si>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</si>
  <si>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</si>
  <si>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</si>
  <si>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</si>
  <si>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</si>
  <si>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</si>
  <si>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</si>
  <si>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</si>
  <si>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</si>
  <si>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</si>
  <si>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</si>
  <si>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</si>
  <si>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</si>
  <si>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</si>
  <si>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</si>
  <si>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</si>
  <si>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</si>
  <si>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</si>
  <si>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</si>
  <si>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</si>
  <si>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</si>
  <si>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</si>
  <si>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</si>
  <si>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</si>
  <si>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</si>
  <si>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</si>
  <si>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</si>
  <si>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</si>
  <si>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</si>
  <si>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</si>
  <si>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</si>
  <si>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</si>
  <si>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</si>
  <si>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</si>
  <si>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</si>
  <si>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</si>
  <si>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</si>
  <si>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</si>
  <si>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</si>
  <si>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</si>
  <si>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</si>
  <si>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</si>
  <si>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</si>
  <si>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</si>
  <si>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</si>
  <si>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</si>
  <si>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</si>
  <si>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</si>
  <si>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</si>
  <si>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</si>
  <si>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</si>
  <si>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</si>
  <si>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</si>
  <si>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</si>
  <si>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</si>
  <si>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</si>
  <si>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</si>
  <si>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</si>
  <si>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</si>
  <si>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</si>
  <si>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</si>
  <si>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</si>
  <si>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</si>
  <si>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</si>
  <si>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</si>
  <si>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</si>
  <si>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</si>
  <si>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</si>
  <si>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</si>
  <si>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</si>
  <si>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</si>
  <si>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</si>
  <si>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</si>
  <si>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</si>
  <si>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</si>
  <si>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</si>
  <si>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</si>
  <si>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</si>
  <si>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</si>
  <si>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</si>
  <si>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</si>
  <si>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</si>
  <si>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</si>
  <si>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</si>
  <si>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</si>
  <si>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</si>
  <si>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</si>
  <si>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</si>
  <si>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</si>
  <si>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</si>
  <si>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</si>
  <si>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</si>
  <si>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</si>
  <si>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</si>
  <si>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</si>
  <si>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</si>
  <si>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</si>
  <si>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</si>
  <si>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</si>
  <si>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</si>
  <si>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</si>
  <si>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</si>
  <si>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</si>
  <si>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</si>
  <si>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</si>
  <si>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</si>
  <si>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</si>
  <si>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</si>
  <si>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</si>
  <si>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</si>
  <si>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</si>
  <si>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</si>
  <si>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</si>
  <si>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</si>
  <si>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</si>
  <si>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</si>
  <si>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</si>
  <si>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</si>
  <si>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</si>
  <si>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</si>
  <si>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</si>
  <si>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</si>
  <si>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</si>
  <si>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</si>
  <si>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</si>
  <si>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</si>
  <si>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</si>
  <si>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</si>
  <si>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</si>
  <si>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</si>
  <si>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</si>
  <si>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</si>
  <si>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</si>
  <si>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</si>
  <si>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</si>
  <si>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</si>
  <si>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</si>
  <si>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</si>
  <si>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</si>
  <si>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</si>
  <si>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</si>
  <si>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</si>
  <si>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</si>
  <si>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</si>
  <si>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</si>
  <si>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</si>
  <si>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</si>
  <si>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</si>
  <si>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</si>
  <si>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</si>
  <si>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</si>
  <si>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</si>
  <si>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</si>
  <si>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</si>
  <si>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</si>
  <si>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</si>
  <si>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</si>
  <si>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</si>
  <si>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</si>
  <si>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</si>
  <si>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</si>
  <si>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</si>
  <si>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</si>
  <si>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</si>
  <si>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</si>
  <si>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</si>
  <si>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</si>
  <si>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</si>
  <si>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</si>
  <si>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</si>
  <si>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</si>
  <si>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</si>
  <si>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</si>
  <si>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</si>
  <si>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</si>
  <si>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</si>
  <si>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</si>
  <si>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</si>
  <si>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</si>
  <si>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</si>
  <si>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</si>
  <si>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</si>
  <si>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</si>
  <si>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</si>
  <si>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</si>
  <si>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</si>
  <si>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</si>
  <si>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</si>
  <si>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</si>
  <si>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</si>
  <si>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</si>
  <si>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</si>
  <si>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</si>
  <si>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</si>
  <si>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</si>
  <si>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</si>
  <si>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</si>
  <si>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</si>
  <si>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</si>
  <si>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</si>
  <si>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</si>
  <si>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</si>
  <si>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</si>
  <si>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</si>
  <si>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</si>
  <si>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</si>
  <si>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</si>
  <si>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</si>
  <si>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</si>
  <si>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</si>
  <si>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</si>
  <si>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</si>
  <si>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</si>
  <si>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</si>
  <si>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</si>
  <si>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</si>
  <si>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</si>
  <si>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</si>
  <si>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</si>
  <si>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</si>
  <si>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</si>
  <si>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</si>
  <si>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</si>
  <si>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</si>
  <si>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</si>
  <si>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</si>
  <si>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</si>
  <si>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</si>
  <si>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</si>
  <si>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</si>
  <si>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</si>
  <si>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</si>
  <si>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</si>
  <si>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</si>
  <si>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</si>
  <si>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</si>
  <si>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</si>
  <si>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</si>
  <si>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</si>
  <si>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</si>
  <si>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</si>
  <si>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</si>
  <si>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</si>
  <si>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</si>
  <si>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</si>
  <si>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</si>
  <si>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</si>
  <si>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</si>
  <si>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</si>
  <si>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</si>
  <si>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</si>
  <si>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</si>
  <si>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</si>
  <si>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</si>
  <si>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</si>
  <si>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</si>
  <si>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</si>
  <si>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</si>
  <si>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</si>
  <si>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</si>
  <si>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</si>
  <si>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</si>
  <si>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</si>
  <si>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</si>
  <si>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</si>
  <si>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</si>
  <si>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</si>
  <si>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</si>
  <si>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</si>
  <si>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</si>
  <si>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</si>
  <si>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</si>
  <si>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</si>
  <si>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</si>
  <si>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</si>
  <si>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</si>
  <si>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</si>
  <si>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</si>
  <si>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</si>
  <si>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</si>
  <si>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</si>
  <si>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</si>
  <si>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</si>
  <si>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</si>
  <si>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</si>
  <si>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</si>
  <si>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</si>
  <si>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</si>
  <si>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</si>
  <si>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</si>
  <si>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</si>
  <si>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</si>
  <si>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</si>
  <si>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</si>
  <si>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</si>
  <si>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</si>
  <si>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</si>
  <si>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</si>
  <si>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</si>
  <si>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</si>
  <si>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</si>
  <si>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</si>
  <si>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</si>
  <si>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</si>
  <si>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</si>
  <si>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</si>
  <si>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</si>
  <si>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</si>
  <si>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</si>
  <si>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</si>
  <si>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</si>
  <si>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</si>
  <si>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</si>
  <si>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</si>
  <si>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</si>
  <si>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</si>
  <si>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</si>
  <si>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</si>
  <si>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</si>
  <si>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</si>
  <si>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</si>
  <si>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</si>
  <si>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</si>
  <si>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</si>
  <si>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</si>
  <si>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</si>
  <si>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</si>
  <si>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</si>
  <si>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</si>
  <si>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</si>
  <si>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</si>
  <si>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</si>
  <si>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</si>
  <si>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</si>
  <si>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</si>
  <si>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</si>
  <si>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</si>
  <si>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</si>
  <si>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</si>
  <si>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</si>
  <si>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</si>
  <si>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</si>
  <si>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</si>
  <si>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</si>
  <si>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</si>
  <si>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</si>
  <si>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</si>
  <si>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</si>
  <si>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</si>
  <si>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</si>
  <si>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</si>
  <si>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</si>
  <si>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</si>
  <si>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</si>
  <si>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</si>
  <si>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</si>
  <si>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</si>
  <si>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</si>
  <si>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</si>
  <si>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</si>
  <si>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</si>
  <si>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</si>
  <si>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</si>
  <si>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</si>
  <si>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</si>
  <si>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</si>
  <si>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</si>
  <si>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</si>
  <si>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</si>
  <si>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</si>
  <si>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</si>
  <si>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</si>
  <si>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</si>
  <si>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</si>
  <si>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</si>
  <si>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</si>
  <si>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</si>
  <si>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</si>
  <si>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</si>
  <si>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</si>
  <si>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</si>
  <si>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</si>
  <si>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</si>
  <si>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</si>
  <si>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</si>
  <si>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</si>
  <si>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</si>
  <si>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</si>
  <si>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</si>
  <si>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</si>
  <si>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</si>
  <si>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</si>
  <si>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</si>
  <si>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</si>
  <si>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</si>
  <si>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</si>
  <si>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</si>
  <si>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</si>
  <si>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</si>
  <si>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</si>
  <si>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</si>
  <si>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</si>
  <si>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</si>
  <si>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</si>
  <si>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</si>
  <si>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</si>
  <si>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</si>
  <si>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</si>
  <si>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</si>
  <si>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</si>
  <si>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</si>
  <si>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</si>
  <si>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</si>
  <si>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</si>
  <si>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</si>
  <si>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</si>
  <si>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</si>
  <si>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</si>
  <si>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</si>
  <si>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</si>
  <si>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</si>
  <si>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</si>
  <si>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</si>
  <si>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</si>
  <si>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</si>
  <si>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</si>
  <si>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</si>
  <si>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</si>
  <si>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</si>
  <si>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</si>
  <si>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</si>
  <si>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</si>
  <si>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</si>
  <si>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</si>
  <si>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</si>
  <si>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</si>
  <si>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</si>
  <si>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</si>
  <si>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</si>
  <si>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</si>
  <si>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</si>
  <si>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</si>
  <si>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</si>
  <si>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</si>
  <si>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</si>
  <si>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</si>
  <si>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</si>
  <si>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</si>
  <si>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</si>
  <si>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</si>
  <si>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</si>
  <si>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</si>
  <si>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</si>
  <si>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</si>
  <si>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</si>
  <si>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</si>
  <si>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</si>
  <si>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</si>
  <si>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</si>
  <si>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</si>
  <si>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</si>
  <si>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</si>
  <si>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</si>
  <si>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</si>
  <si>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</si>
  <si>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</si>
  <si>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</si>
  <si>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</si>
  <si>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</si>
  <si>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</si>
  <si>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</si>
  <si>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</si>
  <si>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</si>
  <si>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</si>
  <si>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</si>
  <si>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</si>
  <si>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</si>
  <si>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</si>
  <si>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</si>
  <si>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</si>
  <si>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</si>
  <si>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</si>
  <si>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</si>
  <si>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</si>
  <si>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</si>
  <si>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</si>
  <si>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</si>
  <si>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</si>
  <si>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</si>
  <si>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</si>
  <si>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</si>
  <si>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</si>
  <si>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</si>
  <si>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</si>
  <si>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</si>
  <si>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</si>
  <si>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</si>
  <si>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</si>
  <si>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</si>
  <si>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</si>
  <si>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</si>
  <si>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</si>
  <si>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</si>
  <si>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</si>
  <si>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</si>
  <si>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</si>
  <si>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</si>
  <si>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</si>
  <si>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</si>
  <si>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</si>
  <si>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</si>
  <si>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</si>
  <si>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</si>
  <si>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</si>
  <si>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</si>
  <si>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</si>
  <si>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</si>
  <si>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</si>
  <si>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</si>
  <si>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</si>
  <si>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</si>
  <si>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</si>
  <si>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</si>
  <si>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</si>
  <si>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</si>
  <si>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</si>
  <si>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</si>
  <si>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</si>
  <si>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</si>
  <si>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</si>
  <si>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</si>
  <si>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</si>
  <si>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</si>
  <si>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</si>
  <si>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</si>
  <si>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</si>
  <si>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</si>
  <si>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</si>
  <si>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</si>
  <si>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</si>
  <si>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</si>
  <si>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</si>
  <si>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</si>
  <si>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</si>
  <si>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</si>
  <si>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</si>
  <si>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</si>
  <si>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</si>
  <si>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</si>
  <si>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</si>
  <si>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</si>
  <si>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</si>
  <si>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</si>
  <si>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</si>
  <si>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</si>
  <si>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</si>
  <si>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</si>
  <si>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</si>
  <si>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</si>
  <si>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</si>
  <si>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</si>
  <si>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</si>
  <si>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</si>
  <si>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</si>
  <si>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</si>
  <si>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</si>
  <si>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</si>
  <si>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</si>
  <si>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</si>
  <si>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</si>
  <si>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</si>
  <si>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</si>
  <si>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</si>
  <si>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0,4</t>
  </si>
  <si>
    <t>0,165 руб /1 шт.</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</si>
  <si>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</si>
  <si>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</si>
  <si>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</si>
  <si>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</si>
  <si>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</si>
  <si>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</si>
  <si>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</si>
  <si>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</si>
  <si>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</si>
  <si>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</si>
  <si>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2,5(1,46)</t>
  </si>
  <si>
    <t>акт ввода в эксплуатацию 29.01.2021</t>
  </si>
  <si>
    <t>г. Калининград, ул. Ю. Маточкина, д. 12 а</t>
  </si>
  <si>
    <t>показатель заменывыключателей 10 кВ Вз -19 шт.</t>
  </si>
  <si>
    <t>РУ-10 кВ</t>
  </si>
  <si>
    <t>РП 37</t>
  </si>
  <si>
    <t>ячейки РУ-10 кВ 19 шт</t>
  </si>
  <si>
    <t>отдельные ячейки 10 кВ с воздушными разъединителями</t>
  </si>
  <si>
    <t>2027, 2028</t>
  </si>
  <si>
    <t xml:space="preserve">10  </t>
  </si>
  <si>
    <t>Год раскрытия информации: 2024 год</t>
  </si>
  <si>
    <t xml:space="preserve">Модернизация оборудования для обеспечения надежности электроснабжения.
</t>
  </si>
  <si>
    <t xml:space="preserve"> РУ-10 кВ с элегазовыми выключателями нагрузки 19 ячеек</t>
  </si>
  <si>
    <t xml:space="preserve">  Показатель замены выключателей 19 шт., выработавших нормативный срок</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</si>
  <si>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</si>
  <si>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</si>
  <si>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</si>
  <si>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O 24-05</t>
  </si>
  <si>
    <t>Предложение по корректировке  утв.плана 2024</t>
  </si>
  <si>
    <t>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</si>
</sst>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
      <sz val="12"/>
      <color theme="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
      <left/>
      <right style="thin">
        <color indexed="64"/>
      </right>
      <top/>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8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1" applyFont="1" applyFill="1" applyBorder="1" applyAlignment="1">
      <alignment horizontal="left" vertical="center" wrapText="1"/>
    </xf>
    <xf numFmtId="9" fontId="98"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10" fontId="88" fillId="0" borderId="50" xfId="0" applyNumberFormat="1" applyFont="1" applyBorder="1" applyAlignment="1">
      <alignment vertical="center"/>
    </xf>
    <xf numFmtId="2" fontId="10" fillId="0" borderId="0" xfId="2" applyNumberFormat="1"/>
    <xf numFmtId="175"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0" fontId="39" fillId="0" borderId="50" xfId="2" applyFont="1" applyBorder="1" applyAlignment="1">
      <alignment horizontal="center" vertical="center" wrapText="1"/>
    </xf>
    <xf numFmtId="175" fontId="10" fillId="0" borderId="50" xfId="2" applyNumberFormat="1" applyBorder="1" applyAlignment="1">
      <alignment horizontal="center" vertical="center" wrapText="1"/>
    </xf>
    <xf numFmtId="2" fontId="110" fillId="0" borderId="0" xfId="2" applyNumberFormat="1"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4" fillId="0" borderId="0" xfId="1" applyFont="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0"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4" xfId="2" applyFont="1" applyBorder="1" applyAlignment="1">
      <alignment horizontal="center" vertical="center" wrapText="1" shrinkToFit="1"/>
    </xf>
    <xf numFmtId="0" fontId="39" fillId="0" borderId="7" xfId="2" applyFont="1" applyBorder="1" applyAlignment="1">
      <alignment horizontal="center" vertical="center" wrapText="1" shrinkToFit="1"/>
    </xf>
    <xf numFmtId="0" fontId="39" fillId="0" borderId="3" xfId="2" applyFont="1" applyBorder="1" applyAlignment="1">
      <alignment horizontal="center" vertical="center" wrapText="1" shrinkToFi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9" xfId="2" applyFont="1" applyBorder="1" applyAlignment="1">
      <alignment horizontal="center" vertical="center"/>
    </xf>
    <xf numFmtId="0" fontId="39" fillId="0" borderId="8" xfId="2" applyFont="1" applyBorder="1" applyAlignment="1">
      <alignment horizontal="center" vertical="center"/>
    </xf>
    <xf numFmtId="0" fontId="39" fillId="0" borderId="5" xfId="2" applyFont="1" applyBorder="1" applyAlignment="1">
      <alignment horizontal="center" vertical="center"/>
    </xf>
    <xf numFmtId="0" fontId="39" fillId="0" borderId="51" xfId="2" applyFont="1" applyBorder="1" applyAlignment="1">
      <alignment horizontal="center" vertical="center"/>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'5.анализ эконом эфф1'!$A$86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'5.анализ эконом эфф1'!$B$86:$K$86</c:f>
              <c:numCache>
                <c:formatCode>#,##0</c:formatCode>
                <c:ptCount val="10"/>
                <c:pt idx="0">
                  <c:v>-37940556.798335619</c:v>
                </c:pt>
                <c:pt idx="1">
                  <c:v>526952.17775466165</c:v>
                </c:pt>
                <c:pt idx="2">
                  <c:v>-439126.81479555141</c:v>
                </c:pt>
                <c:pt idx="3">
                  <c:v>-2.1886309785488365E-2</c:v>
                </c:pt>
                <c:pt idx="4">
                  <c:v>-1.9073911342918901E-2</c:v>
                </c:pt>
                <c:pt idx="5">
                  <c:v>254124.2982901668</c:v>
                </c:pt>
                <c:pt idx="6">
                  <c:v>-1.4245409318315047E-2</c:v>
                </c:pt>
                <c:pt idx="7">
                  <c:v>-1.2414868987667567E-2</c:v>
                </c:pt>
                <c:pt idx="8">
                  <c:v>-1.0819554143280697E-2</c:v>
                </c:pt>
                <c:pt idx="9">
                  <c:v>-9.4292375734818558E-3</c:v>
                </c:pt>
              </c:numCache>
            </c:numRef>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'5.анализ эконом эфф1'!$B$87:$K$87</c:f>
              <c:numCache>
                <c:formatCode>#,##0</c:formatCode>
                <c:ptCount val="10"/>
                <c:pt idx="0">
                  <c:v>-37940556.798335619</c:v>
                </c:pt>
                <c:pt idx="1">
                  <c:v>-37413604.620580956</c:v>
                </c:pt>
                <c:pt idx="2">
                  <c:v>-37852731.43537651</c:v>
                </c:pt>
                <c:pt idx="3">
                  <c:v>-37852731.457262821</c:v>
                </c:pt>
                <c:pt idx="4">
                  <c:v>-37852731.476336733</c:v>
                </c:pt>
                <c:pt idx="5">
                  <c:v>-37598607.178046569</c:v>
                </c:pt>
                <c:pt idx="6">
                  <c:v>-37598607.192291975</c:v>
                </c:pt>
                <c:pt idx="7">
                  <c:v>-37598607.204706848</c:v>
                </c:pt>
                <c:pt idx="8">
                  <c:v>-37598607.215526402</c:v>
                </c:pt>
                <c:pt idx="9">
                  <c:v>-37598607.224955641</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C17" sqref="C17"/>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61" t="s">
        <v>635</v>
      </c>
      <c r="B5" s="361"/>
      <c r="C5" s="361"/>
      <c r="D5" s="86"/>
      <c r="E5" s="86"/>
      <c r="F5" s="86"/>
      <c r="G5" s="86"/>
      <c r="H5" s="86"/>
      <c r="I5" s="86"/>
      <c r="J5" s="86"/>
    </row>
    <row r="6" spans="1:22" s="8" customFormat="1" ht="18.75" x14ac:dyDescent="0.3">
      <c r="A6" s="13"/>
      <c r="H6" s="12"/>
    </row>
    <row r="7" spans="1:22" s="8" customFormat="1" ht="18.75" x14ac:dyDescent="0.2">
      <c r="A7" s="365" t="s">
        <v>7</v>
      </c>
      <c r="B7" s="365"/>
      <c r="C7" s="365"/>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6" t="s">
        <v>543</v>
      </c>
      <c r="B9" s="366"/>
      <c r="C9" s="366"/>
      <c r="D9" s="7"/>
      <c r="E9" s="7"/>
      <c r="F9" s="7"/>
      <c r="G9" s="7"/>
      <c r="H9" s="7"/>
      <c r="I9" s="10"/>
      <c r="J9" s="10"/>
      <c r="K9" s="10"/>
      <c r="L9" s="10"/>
      <c r="M9" s="10"/>
      <c r="N9" s="10"/>
      <c r="O9" s="10"/>
      <c r="P9" s="10"/>
      <c r="Q9" s="10"/>
      <c r="R9" s="10"/>
      <c r="S9" s="10"/>
      <c r="T9" s="10"/>
      <c r="U9" s="10"/>
      <c r="V9" s="10"/>
    </row>
    <row r="10" spans="1:22" s="8" customFormat="1" ht="18.75" x14ac:dyDescent="0.2">
      <c r="A10" s="362" t="s">
        <v>6</v>
      </c>
      <c r="B10" s="362"/>
      <c r="C10" s="362"/>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6" t="s">
        <v>642</v>
      </c>
      <c r="B12" s="366"/>
      <c r="C12" s="366"/>
      <c r="D12" s="7"/>
      <c r="E12" s="7"/>
      <c r="F12" s="7"/>
      <c r="G12" s="7"/>
      <c r="H12" s="7"/>
      <c r="I12" s="10"/>
      <c r="J12" s="10"/>
      <c r="K12" s="10"/>
      <c r="L12" s="10"/>
      <c r="M12" s="10"/>
      <c r="N12" s="10"/>
      <c r="O12" s="10"/>
      <c r="P12" s="10"/>
      <c r="Q12" s="10"/>
      <c r="R12" s="10"/>
      <c r="S12" s="10"/>
      <c r="T12" s="10"/>
      <c r="U12" s="10"/>
      <c r="V12" s="10"/>
    </row>
    <row r="13" spans="1:22" s="8" customFormat="1" ht="18.75" x14ac:dyDescent="0.2">
      <c r="A13" s="362" t="s">
        <v>5</v>
      </c>
      <c r="B13" s="362"/>
      <c r="C13" s="362"/>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71.25" customHeight="1" x14ac:dyDescent="0.2">
      <c r="A15" s="367" t="s">
        <v>644</v>
      </c>
      <c r="B15" s="367"/>
      <c r="C15" s="367"/>
      <c r="D15" s="7"/>
      <c r="E15" s="7"/>
      <c r="F15" s="7"/>
      <c r="G15" s="7"/>
      <c r="H15" s="7"/>
      <c r="I15" s="7"/>
      <c r="J15" s="7"/>
      <c r="K15" s="7"/>
      <c r="L15" s="7"/>
      <c r="M15" s="7"/>
      <c r="N15" s="7"/>
      <c r="O15" s="7"/>
      <c r="P15" s="7"/>
      <c r="Q15" s="7"/>
      <c r="R15" s="7"/>
      <c r="S15" s="7"/>
      <c r="T15" s="7"/>
      <c r="U15" s="7"/>
      <c r="V15" s="7"/>
    </row>
    <row r="16" spans="1:22" s="3" customFormat="1" ht="15" customHeight="1" x14ac:dyDescent="0.2">
      <c r="A16" s="362" t="s">
        <v>4</v>
      </c>
      <c r="B16" s="362"/>
      <c r="C16" s="36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3" t="s">
        <v>408</v>
      </c>
      <c r="B18" s="364"/>
      <c r="C18" s="36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607</v>
      </c>
      <c r="D22" s="5"/>
      <c r="E22" s="5"/>
      <c r="F22" s="5"/>
      <c r="G22" s="5"/>
      <c r="H22" s="5"/>
      <c r="I22" s="4"/>
      <c r="J22" s="4"/>
      <c r="K22" s="4"/>
      <c r="L22" s="4"/>
      <c r="M22" s="4"/>
      <c r="N22" s="4"/>
      <c r="O22" s="4"/>
      <c r="P22" s="4"/>
      <c r="Q22" s="4"/>
      <c r="R22" s="4"/>
      <c r="S22" s="4"/>
    </row>
    <row r="23" spans="1:22" s="3" customFormat="1" ht="47.25" x14ac:dyDescent="0.2">
      <c r="A23" s="15" t="s">
        <v>61</v>
      </c>
      <c r="B23" s="18" t="s">
        <v>534</v>
      </c>
      <c r="C23" s="328" t="s">
        <v>608</v>
      </c>
      <c r="D23" s="5"/>
      <c r="E23" s="5"/>
      <c r="F23" s="5"/>
      <c r="G23" s="5"/>
      <c r="H23" s="5"/>
      <c r="I23" s="4"/>
      <c r="J23" s="4"/>
      <c r="K23" s="4"/>
      <c r="L23" s="4"/>
      <c r="M23" s="4"/>
      <c r="N23" s="4"/>
      <c r="O23" s="4"/>
      <c r="P23" s="4"/>
      <c r="Q23" s="4"/>
      <c r="R23" s="4"/>
      <c r="S23" s="4"/>
    </row>
    <row r="24" spans="1:22" s="3" customFormat="1" ht="22.5" customHeight="1" x14ac:dyDescent="0.2">
      <c r="A24" s="358"/>
      <c r="B24" s="359"/>
      <c r="C24" s="360"/>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601</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602</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627</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603</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604</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605</v>
      </c>
      <c r="D33" s="5"/>
      <c r="E33" s="5"/>
      <c r="F33" s="5"/>
      <c r="G33" s="5"/>
      <c r="H33" s="4"/>
      <c r="I33" s="4"/>
      <c r="J33" s="4"/>
      <c r="K33" s="4"/>
      <c r="L33" s="4"/>
      <c r="M33" s="4"/>
      <c r="N33" s="4"/>
      <c r="O33" s="4"/>
      <c r="P33" s="4"/>
      <c r="Q33" s="4"/>
      <c r="R33" s="4"/>
    </row>
    <row r="34" spans="1:18" ht="111" customHeight="1" x14ac:dyDescent="0.25">
      <c r="A34" s="15" t="s">
        <v>377</v>
      </c>
      <c r="B34" s="22" t="s">
        <v>364</v>
      </c>
      <c r="C34" s="16" t="s">
        <v>537</v>
      </c>
    </row>
    <row r="35" spans="1:18" ht="58.5" customHeight="1" x14ac:dyDescent="0.25">
      <c r="A35" s="15" t="s">
        <v>367</v>
      </c>
      <c r="B35" s="22" t="s">
        <v>69</v>
      </c>
      <c r="C35" s="16" t="s">
        <v>435</v>
      </c>
    </row>
    <row r="36" spans="1:18" ht="51.75" customHeight="1" x14ac:dyDescent="0.25">
      <c r="A36" s="15" t="s">
        <v>378</v>
      </c>
      <c r="B36" s="22" t="s">
        <v>365</v>
      </c>
      <c r="C36" s="16" t="s">
        <v>606</v>
      </c>
    </row>
    <row r="37" spans="1:18" ht="43.5" customHeight="1" x14ac:dyDescent="0.25">
      <c r="A37" s="15" t="s">
        <v>368</v>
      </c>
      <c r="B37" s="22" t="s">
        <v>366</v>
      </c>
      <c r="C37" s="16" t="s">
        <v>541</v>
      </c>
    </row>
    <row r="38" spans="1:18" ht="43.5" customHeight="1" x14ac:dyDescent="0.25">
      <c r="A38" s="15" t="s">
        <v>379</v>
      </c>
      <c r="B38" s="22" t="s">
        <v>209</v>
      </c>
      <c r="C38" s="16" t="s">
        <v>606</v>
      </c>
    </row>
    <row r="39" spans="1:18" ht="23.25" customHeight="1" x14ac:dyDescent="0.25">
      <c r="A39" s="358"/>
      <c r="B39" s="359"/>
      <c r="C39" s="360"/>
    </row>
    <row r="40" spans="1:18" ht="63" x14ac:dyDescent="0.25">
      <c r="A40" s="15" t="s">
        <v>369</v>
      </c>
      <c r="B40" s="22" t="s">
        <v>420</v>
      </c>
      <c r="C40" s="16" t="s">
        <v>628</v>
      </c>
    </row>
    <row r="41" spans="1:18" ht="169.5" customHeight="1" x14ac:dyDescent="0.25">
      <c r="A41" s="15" t="s">
        <v>380</v>
      </c>
      <c r="B41" s="22" t="s">
        <v>403</v>
      </c>
      <c r="C41" s="125" t="s">
        <v>537</v>
      </c>
    </row>
    <row r="42" spans="1:18" ht="162.75" customHeight="1" x14ac:dyDescent="0.25">
      <c r="A42" s="15" t="s">
        <v>370</v>
      </c>
      <c r="B42" s="22" t="s">
        <v>417</v>
      </c>
      <c r="C42" s="22" t="s">
        <v>537</v>
      </c>
    </row>
    <row r="43" spans="1:18" ht="186" customHeight="1" x14ac:dyDescent="0.25">
      <c r="A43" s="15" t="s">
        <v>383</v>
      </c>
      <c r="B43" s="22" t="s">
        <v>384</v>
      </c>
      <c r="C43" s="89" t="s">
        <v>540</v>
      </c>
    </row>
    <row r="44" spans="1:18" ht="111" customHeight="1" x14ac:dyDescent="0.25">
      <c r="A44" s="15" t="s">
        <v>371</v>
      </c>
      <c r="B44" s="22" t="s">
        <v>409</v>
      </c>
      <c r="C44" s="2" t="s">
        <v>541</v>
      </c>
    </row>
    <row r="45" spans="1:18" ht="120" customHeight="1" x14ac:dyDescent="0.25">
      <c r="A45" s="15" t="s">
        <v>404</v>
      </c>
      <c r="B45" s="22" t="s">
        <v>410</v>
      </c>
      <c r="C45" s="98" t="s">
        <v>537</v>
      </c>
    </row>
    <row r="46" spans="1:18" ht="101.25" customHeight="1" x14ac:dyDescent="0.25">
      <c r="A46" s="15" t="s">
        <v>372</v>
      </c>
      <c r="B46" s="22" t="s">
        <v>411</v>
      </c>
      <c r="C46" s="98" t="s">
        <v>437</v>
      </c>
    </row>
    <row r="47" spans="1:18" ht="18.75" customHeight="1" x14ac:dyDescent="0.25">
      <c r="A47" s="358"/>
      <c r="B47" s="359"/>
      <c r="C47" s="360"/>
    </row>
    <row r="48" spans="1:18" ht="75.75" hidden="1" customHeight="1" x14ac:dyDescent="0.25">
      <c r="A48" s="15" t="s">
        <v>405</v>
      </c>
      <c r="B48" s="22" t="s">
        <v>418</v>
      </c>
      <c r="C48" s="174" t="str">
        <f>CONCATENATE(ROUND('6.2. Паспорт фин осв ввод факт'!AB24,2)," млн.руб.")</f>
        <v>294,53 млн.руб.</v>
      </c>
      <c r="D48" s="1" t="s">
        <v>539</v>
      </c>
    </row>
    <row r="49" spans="1:4" ht="71.25" hidden="1" customHeight="1" x14ac:dyDescent="0.25">
      <c r="A49" s="15" t="s">
        <v>373</v>
      </c>
      <c r="B49" s="22" t="s">
        <v>419</v>
      </c>
      <c r="C49" s="174" t="str">
        <f>CONCATENATE(ROUND('6.2. Паспорт фин осв ввод факт'!AB30,2)," млн.руб.")</f>
        <v>249,6 млн.руб.</v>
      </c>
      <c r="D49" s="1" t="s">
        <v>539</v>
      </c>
    </row>
    <row r="50" spans="1:4" ht="75.75" customHeight="1" x14ac:dyDescent="0.25">
      <c r="A50" s="15" t="s">
        <v>405</v>
      </c>
      <c r="B50" s="22" t="s">
        <v>418</v>
      </c>
      <c r="C50" s="336">
        <f>'6.2. Паспорт фин осв ввод'!C24</f>
        <v>34.634831337924005</v>
      </c>
    </row>
    <row r="51" spans="1:4" ht="71.25" customHeight="1" x14ac:dyDescent="0.25">
      <c r="A51" s="15" t="s">
        <v>373</v>
      </c>
      <c r="B51" s="22" t="s">
        <v>419</v>
      </c>
      <c r="C51" s="336">
        <f>'6.2. Паспорт фин осв ввод'!C30</f>
        <v>28.862359448270006</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5" t="str">
        <f>'1. паспорт местоположение'!A5:C5</f>
        <v>Год раскрытия информации: 2024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c r="AA4" s="435"/>
      <c r="AB4" s="435"/>
      <c r="AC4" s="435"/>
    </row>
    <row r="5" spans="1:29" ht="18.75" x14ac:dyDescent="0.3">
      <c r="AC5" s="12"/>
    </row>
    <row r="6" spans="1:29"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6" t="str">
        <f>'1. паспорт местоположение'!A9:C9</f>
        <v xml:space="preserve">Акционерное общество "Западная энергетическая компания" </v>
      </c>
      <c r="B8" s="436"/>
      <c r="C8" s="436"/>
      <c r="D8" s="436"/>
      <c r="E8" s="436"/>
      <c r="F8" s="436"/>
      <c r="G8" s="436"/>
      <c r="H8" s="436"/>
      <c r="I8" s="436"/>
      <c r="J8" s="436"/>
      <c r="K8" s="436"/>
      <c r="L8" s="436"/>
      <c r="M8" s="436"/>
      <c r="N8" s="436"/>
      <c r="O8" s="436"/>
      <c r="P8" s="436"/>
      <c r="Q8" s="436"/>
      <c r="R8" s="436"/>
      <c r="S8" s="436"/>
      <c r="T8" s="436"/>
      <c r="U8" s="436"/>
      <c r="V8" s="436"/>
      <c r="W8" s="436"/>
      <c r="X8" s="436"/>
      <c r="Y8" s="436"/>
      <c r="Z8" s="436"/>
      <c r="AA8" s="436"/>
      <c r="AB8" s="436"/>
      <c r="AC8" s="436"/>
    </row>
    <row r="9" spans="1:29" ht="18.75" customHeight="1" x14ac:dyDescent="0.25">
      <c r="A9" s="362" t="s">
        <v>6</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6" t="str">
        <f>'1. паспорт местоположение'!A12:C12</f>
        <v>O 24-05</v>
      </c>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c r="Z11" s="436"/>
      <c r="AA11" s="436"/>
      <c r="AB11" s="436"/>
      <c r="AC11" s="436"/>
    </row>
    <row r="12" spans="1:29" x14ac:dyDescent="0.25">
      <c r="A12" s="362" t="s">
        <v>5</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7" t="str">
        <f>'1. паспорт местоположение'!A15:C15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B14" s="437"/>
      <c r="C14" s="437"/>
      <c r="D14" s="437"/>
      <c r="E14" s="437"/>
      <c r="F14" s="437"/>
      <c r="G14" s="437"/>
      <c r="H14" s="437"/>
      <c r="I14" s="437"/>
      <c r="J14" s="437"/>
      <c r="K14" s="437"/>
      <c r="L14" s="437"/>
      <c r="M14" s="437"/>
      <c r="N14" s="437"/>
      <c r="O14" s="437"/>
      <c r="P14" s="437"/>
      <c r="Q14" s="437"/>
      <c r="R14" s="437"/>
      <c r="S14" s="437"/>
      <c r="T14" s="437"/>
      <c r="U14" s="437"/>
      <c r="V14" s="437"/>
      <c r="W14" s="437"/>
      <c r="X14" s="437"/>
      <c r="Y14" s="437"/>
      <c r="Z14" s="437"/>
      <c r="AA14" s="437"/>
      <c r="AB14" s="437"/>
      <c r="AC14" s="437"/>
    </row>
    <row r="15" spans="1:29" ht="15.75" customHeight="1" x14ac:dyDescent="0.25">
      <c r="A15" s="362" t="s">
        <v>4</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row>
    <row r="16" spans="1:29"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row>
    <row r="18" spans="1:32" x14ac:dyDescent="0.25">
      <c r="A18" s="443" t="s">
        <v>393</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20" spans="1:32" ht="33" customHeight="1" x14ac:dyDescent="0.25">
      <c r="A20" s="439" t="s">
        <v>183</v>
      </c>
      <c r="B20" s="439" t="s">
        <v>182</v>
      </c>
      <c r="C20" s="431" t="s">
        <v>181</v>
      </c>
      <c r="D20" s="431"/>
      <c r="E20" s="442" t="s">
        <v>180</v>
      </c>
      <c r="F20" s="442"/>
      <c r="G20" s="439" t="s">
        <v>423</v>
      </c>
      <c r="H20" s="445" t="s">
        <v>424</v>
      </c>
      <c r="I20" s="446"/>
      <c r="J20" s="446"/>
      <c r="K20" s="446"/>
      <c r="L20" s="445" t="s">
        <v>425</v>
      </c>
      <c r="M20" s="446"/>
      <c r="N20" s="446"/>
      <c r="O20" s="446"/>
      <c r="P20" s="445" t="s">
        <v>426</v>
      </c>
      <c r="Q20" s="446"/>
      <c r="R20" s="446"/>
      <c r="S20" s="446"/>
      <c r="T20" s="445" t="s">
        <v>439</v>
      </c>
      <c r="U20" s="446"/>
      <c r="V20" s="446"/>
      <c r="W20" s="446"/>
      <c r="X20" s="445" t="s">
        <v>440</v>
      </c>
      <c r="Y20" s="446"/>
      <c r="Z20" s="446"/>
      <c r="AA20" s="446"/>
      <c r="AB20" s="444" t="s">
        <v>179</v>
      </c>
      <c r="AC20" s="444"/>
      <c r="AD20" s="49"/>
      <c r="AE20" s="49"/>
      <c r="AF20" s="49"/>
    </row>
    <row r="21" spans="1:32" ht="99.75" customHeight="1" x14ac:dyDescent="0.25">
      <c r="A21" s="440"/>
      <c r="B21" s="440"/>
      <c r="C21" s="431"/>
      <c r="D21" s="431"/>
      <c r="E21" s="442"/>
      <c r="F21" s="442"/>
      <c r="G21" s="440"/>
      <c r="H21" s="431" t="s">
        <v>2</v>
      </c>
      <c r="I21" s="431"/>
      <c r="J21" s="431" t="s">
        <v>9</v>
      </c>
      <c r="K21" s="431"/>
      <c r="L21" s="431" t="s">
        <v>2</v>
      </c>
      <c r="M21" s="431"/>
      <c r="N21" s="431" t="s">
        <v>9</v>
      </c>
      <c r="O21" s="431"/>
      <c r="P21" s="431" t="s">
        <v>2</v>
      </c>
      <c r="Q21" s="431"/>
      <c r="R21" s="431" t="s">
        <v>178</v>
      </c>
      <c r="S21" s="431"/>
      <c r="T21" s="431" t="s">
        <v>2</v>
      </c>
      <c r="U21" s="431"/>
      <c r="V21" s="431" t="s">
        <v>178</v>
      </c>
      <c r="W21" s="431"/>
      <c r="X21" s="431" t="s">
        <v>2</v>
      </c>
      <c r="Y21" s="431"/>
      <c r="Z21" s="431" t="s">
        <v>178</v>
      </c>
      <c r="AA21" s="431"/>
      <c r="AB21" s="444"/>
      <c r="AC21" s="444"/>
    </row>
    <row r="22" spans="1:32" ht="89.25" customHeight="1" x14ac:dyDescent="0.25">
      <c r="A22" s="441"/>
      <c r="B22" s="441"/>
      <c r="C22" s="46" t="s">
        <v>2</v>
      </c>
      <c r="D22" s="46" t="s">
        <v>178</v>
      </c>
      <c r="E22" s="48" t="s">
        <v>438</v>
      </c>
      <c r="F22" s="48" t="s">
        <v>483</v>
      </c>
      <c r="G22" s="441"/>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9">
        <f>SUM(C25:C29)</f>
        <v>294.53059319620257</v>
      </c>
      <c r="D24" s="99">
        <v>0</v>
      </c>
      <c r="E24" s="99">
        <f>SUM(E25:E29)</f>
        <v>294.53059319620257</v>
      </c>
      <c r="F24" s="99">
        <f>SUM(F25:F29)</f>
        <v>293.97652119620255</v>
      </c>
      <c r="G24" s="99">
        <f t="shared" ref="G24" si="1">SUM(G25:G29)</f>
        <v>0</v>
      </c>
      <c r="H24" s="99">
        <f t="shared" ref="H24:M24" si="2">SUM(H25:H29)</f>
        <v>0.55407200000000001</v>
      </c>
      <c r="I24" s="99">
        <f t="shared" si="2"/>
        <v>0</v>
      </c>
      <c r="J24" s="99">
        <f t="shared" si="2"/>
        <v>0.55407200000000001</v>
      </c>
      <c r="K24" s="99">
        <f t="shared" si="2"/>
        <v>0</v>
      </c>
      <c r="L24" s="99">
        <f t="shared" si="2"/>
        <v>160.58748429999991</v>
      </c>
      <c r="M24" s="99">
        <f t="shared" si="2"/>
        <v>128.46998823999991</v>
      </c>
      <c r="N24" s="99">
        <f t="shared" ref="N24" si="3">SUM(N25:N29)</f>
        <v>134.10904273</v>
      </c>
      <c r="O24" s="99">
        <f t="shared" ref="O24:AA24" si="4">SUM(O25:O29)</f>
        <v>101.99154667000002</v>
      </c>
      <c r="P24" s="99">
        <f t="shared" si="4"/>
        <v>133.38903689620324</v>
      </c>
      <c r="Q24" s="99">
        <f t="shared" si="4"/>
        <v>0</v>
      </c>
      <c r="R24" s="99">
        <f t="shared" si="4"/>
        <v>0</v>
      </c>
      <c r="S24" s="99">
        <f t="shared" si="4"/>
        <v>0</v>
      </c>
      <c r="T24" s="99">
        <f t="shared" si="4"/>
        <v>0</v>
      </c>
      <c r="U24" s="99">
        <f t="shared" si="4"/>
        <v>0</v>
      </c>
      <c r="V24" s="99">
        <f t="shared" si="4"/>
        <v>0</v>
      </c>
      <c r="W24" s="99">
        <f t="shared" si="4"/>
        <v>0</v>
      </c>
      <c r="X24" s="99">
        <f t="shared" si="4"/>
        <v>0</v>
      </c>
      <c r="Y24" s="99">
        <f t="shared" si="4"/>
        <v>0</v>
      </c>
      <c r="Z24" s="99">
        <f t="shared" si="4"/>
        <v>0</v>
      </c>
      <c r="AA24" s="99">
        <f t="shared" si="4"/>
        <v>0</v>
      </c>
      <c r="AB24" s="103">
        <f t="shared" ref="AB24:AB64" si="5">SUM(H24,L24,P24,T24,X24)</f>
        <v>294.53059319620314</v>
      </c>
      <c r="AC24" s="103">
        <f>J24+N24+R24+V24+Z24</f>
        <v>134.66311472999999</v>
      </c>
    </row>
    <row r="25" spans="1:32" ht="24" customHeight="1" x14ac:dyDescent="0.25">
      <c r="A25" s="41" t="s">
        <v>176</v>
      </c>
      <c r="B25" s="25" t="s">
        <v>175</v>
      </c>
      <c r="C25" s="99">
        <v>0</v>
      </c>
      <c r="D25" s="99">
        <v>0</v>
      </c>
      <c r="E25" s="99">
        <f>C25</f>
        <v>0</v>
      </c>
      <c r="F25" s="99">
        <f>E25-G25-H25</f>
        <v>0</v>
      </c>
      <c r="G25" s="101">
        <v>0</v>
      </c>
      <c r="H25" s="101">
        <v>0</v>
      </c>
      <c r="I25" s="101">
        <v>0</v>
      </c>
      <c r="J25" s="101">
        <v>0</v>
      </c>
      <c r="K25" s="101">
        <v>0</v>
      </c>
      <c r="L25" s="101">
        <f>F25</f>
        <v>0</v>
      </c>
      <c r="M25" s="101">
        <v>0</v>
      </c>
      <c r="N25" s="101">
        <f t="shared" ref="N25:N27" si="6">F25</f>
        <v>0</v>
      </c>
      <c r="O25" s="101">
        <v>0</v>
      </c>
      <c r="P25" s="101">
        <v>0</v>
      </c>
      <c r="Q25" s="101">
        <v>0</v>
      </c>
      <c r="R25" s="101">
        <v>0</v>
      </c>
      <c r="S25" s="101">
        <v>0</v>
      </c>
      <c r="T25" s="101">
        <v>0</v>
      </c>
      <c r="U25" s="101">
        <v>0</v>
      </c>
      <c r="V25" s="101">
        <v>0</v>
      </c>
      <c r="W25" s="101">
        <v>0</v>
      </c>
      <c r="X25" s="101">
        <v>0</v>
      </c>
      <c r="Y25" s="101">
        <v>0</v>
      </c>
      <c r="Z25" s="101">
        <v>0</v>
      </c>
      <c r="AA25" s="101">
        <v>0</v>
      </c>
      <c r="AB25" s="103">
        <f t="shared" si="5"/>
        <v>0</v>
      </c>
      <c r="AC25" s="103">
        <f t="shared" ref="AC25:AC64" si="7">J25+N25+R25+V25+Z25</f>
        <v>0</v>
      </c>
    </row>
    <row r="26" spans="1:32" x14ac:dyDescent="0.25">
      <c r="A26" s="41" t="s">
        <v>174</v>
      </c>
      <c r="B26" s="25" t="s">
        <v>173</v>
      </c>
      <c r="C26" s="99">
        <v>0</v>
      </c>
      <c r="D26" s="99">
        <v>0</v>
      </c>
      <c r="E26" s="99">
        <f>C26</f>
        <v>0</v>
      </c>
      <c r="F26" s="99">
        <f>E26-G26-H26</f>
        <v>0</v>
      </c>
      <c r="G26" s="101">
        <v>0</v>
      </c>
      <c r="H26" s="101">
        <v>0</v>
      </c>
      <c r="I26" s="101">
        <v>0</v>
      </c>
      <c r="J26" s="101">
        <v>0</v>
      </c>
      <c r="K26" s="101">
        <v>0</v>
      </c>
      <c r="L26" s="101">
        <f>F26</f>
        <v>0</v>
      </c>
      <c r="M26" s="101">
        <v>0</v>
      </c>
      <c r="N26" s="101">
        <f t="shared" si="6"/>
        <v>0</v>
      </c>
      <c r="O26" s="101">
        <v>0</v>
      </c>
      <c r="P26" s="101">
        <v>0</v>
      </c>
      <c r="Q26" s="101">
        <v>0</v>
      </c>
      <c r="R26" s="101">
        <v>0</v>
      </c>
      <c r="S26" s="101">
        <v>0</v>
      </c>
      <c r="T26" s="101">
        <v>0</v>
      </c>
      <c r="U26" s="101">
        <v>0</v>
      </c>
      <c r="V26" s="101">
        <v>0</v>
      </c>
      <c r="W26" s="101">
        <v>0</v>
      </c>
      <c r="X26" s="101">
        <v>0</v>
      </c>
      <c r="Y26" s="101">
        <v>0</v>
      </c>
      <c r="Z26" s="101">
        <v>0</v>
      </c>
      <c r="AA26" s="101">
        <v>0</v>
      </c>
      <c r="AB26" s="103">
        <f t="shared" si="5"/>
        <v>0</v>
      </c>
      <c r="AC26" s="103">
        <f t="shared" si="7"/>
        <v>0</v>
      </c>
    </row>
    <row r="27" spans="1:32" ht="31.5" x14ac:dyDescent="0.25">
      <c r="A27" s="41" t="s">
        <v>172</v>
      </c>
      <c r="B27" s="25" t="s">
        <v>356</v>
      </c>
      <c r="C27" s="99">
        <v>0</v>
      </c>
      <c r="D27" s="99">
        <v>0</v>
      </c>
      <c r="E27" s="99">
        <f>C27</f>
        <v>0</v>
      </c>
      <c r="F27" s="99">
        <f>E27-G27-H27</f>
        <v>0</v>
      </c>
      <c r="G27" s="101">
        <v>0</v>
      </c>
      <c r="H27" s="101">
        <v>0</v>
      </c>
      <c r="I27" s="101">
        <v>0</v>
      </c>
      <c r="J27" s="101">
        <v>0</v>
      </c>
      <c r="K27" s="101">
        <v>0</v>
      </c>
      <c r="L27" s="101">
        <f>F27</f>
        <v>0</v>
      </c>
      <c r="M27" s="101">
        <v>0</v>
      </c>
      <c r="N27" s="101">
        <f t="shared" si="6"/>
        <v>0</v>
      </c>
      <c r="O27" s="101">
        <v>0</v>
      </c>
      <c r="P27" s="101">
        <v>0</v>
      </c>
      <c r="Q27" s="101">
        <v>0</v>
      </c>
      <c r="R27" s="101">
        <v>0</v>
      </c>
      <c r="S27" s="101">
        <v>0</v>
      </c>
      <c r="T27" s="101">
        <v>0</v>
      </c>
      <c r="U27" s="101">
        <v>0</v>
      </c>
      <c r="V27" s="101">
        <v>0</v>
      </c>
      <c r="W27" s="101">
        <v>0</v>
      </c>
      <c r="X27" s="101">
        <v>0</v>
      </c>
      <c r="Y27" s="101">
        <v>0</v>
      </c>
      <c r="Z27" s="101">
        <v>0</v>
      </c>
      <c r="AA27" s="101">
        <v>0</v>
      </c>
      <c r="AB27" s="103">
        <f t="shared" si="5"/>
        <v>0</v>
      </c>
      <c r="AC27" s="103">
        <f t="shared" si="7"/>
        <v>0</v>
      </c>
      <c r="AF27" s="100"/>
    </row>
    <row r="28" spans="1:32" x14ac:dyDescent="0.25">
      <c r="A28" s="41" t="s">
        <v>171</v>
      </c>
      <c r="B28" s="25" t="s">
        <v>170</v>
      </c>
      <c r="C28" s="99">
        <f>C30*1.18</f>
        <v>294.53059319620257</v>
      </c>
      <c r="D28" s="99">
        <v>0</v>
      </c>
      <c r="E28" s="99">
        <f>C28</f>
        <v>294.53059319620257</v>
      </c>
      <c r="F28" s="99">
        <f>E28-G28-H28</f>
        <v>293.97652119620255</v>
      </c>
      <c r="G28" s="101">
        <v>0</v>
      </c>
      <c r="H28" s="101">
        <v>0.55407200000000001</v>
      </c>
      <c r="I28" s="101">
        <v>0</v>
      </c>
      <c r="J28" s="101">
        <v>0.55407200000000001</v>
      </c>
      <c r="K28" s="101">
        <v>0</v>
      </c>
      <c r="L28" s="101">
        <v>160.58748429999991</v>
      </c>
      <c r="M28" s="101">
        <v>128.46998823999991</v>
      </c>
      <c r="N28" s="101">
        <v>134.10904273</v>
      </c>
      <c r="O28" s="101">
        <v>101.99154667000002</v>
      </c>
      <c r="P28" s="101">
        <v>133.38903689620324</v>
      </c>
      <c r="Q28" s="101">
        <v>0</v>
      </c>
      <c r="R28" s="101">
        <v>0</v>
      </c>
      <c r="S28" s="101">
        <v>0</v>
      </c>
      <c r="T28" s="101">
        <v>0</v>
      </c>
      <c r="U28" s="101">
        <v>0</v>
      </c>
      <c r="V28" s="101">
        <v>0</v>
      </c>
      <c r="W28" s="101">
        <v>0</v>
      </c>
      <c r="X28" s="101">
        <v>0</v>
      </c>
      <c r="Y28" s="101">
        <v>0</v>
      </c>
      <c r="Z28" s="101">
        <v>0</v>
      </c>
      <c r="AA28" s="101">
        <v>0</v>
      </c>
      <c r="AB28" s="103">
        <f t="shared" si="5"/>
        <v>294.53059319620314</v>
      </c>
      <c r="AC28" s="103">
        <f t="shared" si="7"/>
        <v>134.66311472999999</v>
      </c>
    </row>
    <row r="29" spans="1:32" x14ac:dyDescent="0.25">
      <c r="A29" s="41" t="s">
        <v>169</v>
      </c>
      <c r="B29" s="45" t="s">
        <v>168</v>
      </c>
      <c r="C29" s="99">
        <v>0</v>
      </c>
      <c r="D29" s="99">
        <v>0</v>
      </c>
      <c r="E29" s="99">
        <f>C29</f>
        <v>0</v>
      </c>
      <c r="F29" s="99">
        <f>E29-G29-H29</f>
        <v>0</v>
      </c>
      <c r="G29" s="101">
        <v>0</v>
      </c>
      <c r="H29" s="101">
        <v>0</v>
      </c>
      <c r="I29" s="101">
        <v>0</v>
      </c>
      <c r="J29" s="101">
        <v>0</v>
      </c>
      <c r="K29" s="101">
        <v>0</v>
      </c>
      <c r="L29" s="101">
        <f>F29</f>
        <v>0</v>
      </c>
      <c r="M29" s="101">
        <v>0</v>
      </c>
      <c r="N29" s="101">
        <v>0</v>
      </c>
      <c r="O29" s="101">
        <v>0</v>
      </c>
      <c r="P29" s="101">
        <v>0</v>
      </c>
      <c r="Q29" s="101">
        <v>0</v>
      </c>
      <c r="R29" s="101">
        <v>0</v>
      </c>
      <c r="S29" s="101">
        <v>0</v>
      </c>
      <c r="T29" s="101">
        <v>0</v>
      </c>
      <c r="U29" s="101">
        <v>0</v>
      </c>
      <c r="V29" s="101">
        <v>0</v>
      </c>
      <c r="W29" s="101">
        <v>0</v>
      </c>
      <c r="X29" s="101">
        <v>0</v>
      </c>
      <c r="Y29" s="101">
        <v>0</v>
      </c>
      <c r="Z29" s="101">
        <v>0</v>
      </c>
      <c r="AA29" s="101">
        <v>0</v>
      </c>
      <c r="AB29" s="103">
        <f t="shared" si="5"/>
        <v>0</v>
      </c>
      <c r="AC29" s="103">
        <f t="shared" si="7"/>
        <v>0</v>
      </c>
      <c r="AF29" s="100"/>
    </row>
    <row r="30" spans="1:32" ht="47.25" x14ac:dyDescent="0.25">
      <c r="A30" s="44" t="s">
        <v>61</v>
      </c>
      <c r="B30" s="43" t="s">
        <v>167</v>
      </c>
      <c r="C30" s="99">
        <f>SUM(C31:C34)</f>
        <v>249.60219762390051</v>
      </c>
      <c r="D30" s="99">
        <v>0</v>
      </c>
      <c r="E30" s="99">
        <f>SUM(E31:E34)</f>
        <v>249.60219762390051</v>
      </c>
      <c r="F30" s="99">
        <f>SUM(F31:F34)</f>
        <v>249.13264508152764</v>
      </c>
      <c r="G30" s="99">
        <f t="shared" ref="G30" si="8">SUM(G31:G34)</f>
        <v>0</v>
      </c>
      <c r="H30" s="99">
        <f>SUM(H31:H34)</f>
        <v>0.46955254237288102</v>
      </c>
      <c r="I30" s="99">
        <f>SUM(I31:I34)</f>
        <v>0</v>
      </c>
      <c r="J30" s="99">
        <f>SUM(J31:J34)</f>
        <v>0.46955254237288102</v>
      </c>
      <c r="K30" s="99">
        <f>SUM(K31:K34)</f>
        <v>0</v>
      </c>
      <c r="L30" s="99">
        <f>145.62859444541</f>
        <v>145.62859444540999</v>
      </c>
      <c r="M30" s="99">
        <v>145.6285944454101</v>
      </c>
      <c r="N30" s="99">
        <v>94.271501650000005</v>
      </c>
      <c r="O30" s="99">
        <v>94.27150164999999</v>
      </c>
      <c r="P30" s="99">
        <v>103.504050636118</v>
      </c>
      <c r="Q30" s="99">
        <f t="shared" ref="Q30:AA30" si="9">SUM(Q31:Q34)</f>
        <v>0</v>
      </c>
      <c r="R30" s="99">
        <f t="shared" si="9"/>
        <v>0</v>
      </c>
      <c r="S30" s="99">
        <f t="shared" si="9"/>
        <v>0</v>
      </c>
      <c r="T30" s="99">
        <f t="shared" si="9"/>
        <v>0</v>
      </c>
      <c r="U30" s="99">
        <f t="shared" si="9"/>
        <v>0</v>
      </c>
      <c r="V30" s="99">
        <f t="shared" si="9"/>
        <v>0</v>
      </c>
      <c r="W30" s="99">
        <f t="shared" si="9"/>
        <v>0</v>
      </c>
      <c r="X30" s="99">
        <f t="shared" si="9"/>
        <v>0</v>
      </c>
      <c r="Y30" s="99">
        <f t="shared" si="9"/>
        <v>0</v>
      </c>
      <c r="Z30" s="99">
        <f t="shared" si="9"/>
        <v>0</v>
      </c>
      <c r="AA30" s="99">
        <f t="shared" si="9"/>
        <v>0</v>
      </c>
      <c r="AB30" s="103">
        <f t="shared" si="5"/>
        <v>249.60219762390085</v>
      </c>
      <c r="AC30" s="103">
        <f t="shared" si="7"/>
        <v>94.741054192372886</v>
      </c>
      <c r="AE30" s="100"/>
    </row>
    <row r="31" spans="1:32" x14ac:dyDescent="0.25">
      <c r="A31" s="44" t="s">
        <v>166</v>
      </c>
      <c r="B31" s="25" t="s">
        <v>165</v>
      </c>
      <c r="C31" s="99">
        <f>4.7144209*1.41456447846*0.7</f>
        <v>4.6681966391545968</v>
      </c>
      <c r="D31" s="99">
        <v>0</v>
      </c>
      <c r="E31" s="99">
        <f>C31</f>
        <v>4.6681966391545968</v>
      </c>
      <c r="F31" s="99">
        <f>E31-G31-H31</f>
        <v>4.6681966391545968</v>
      </c>
      <c r="G31" s="101">
        <v>0</v>
      </c>
      <c r="H31" s="101">
        <v>0</v>
      </c>
      <c r="I31" s="101">
        <v>0</v>
      </c>
      <c r="J31" s="101">
        <v>0</v>
      </c>
      <c r="K31" s="101">
        <v>0</v>
      </c>
      <c r="L31" s="101">
        <f>F31</f>
        <v>4.6681966391545968</v>
      </c>
      <c r="M31" s="101">
        <v>4.6681966391545968</v>
      </c>
      <c r="N31" s="101">
        <v>0</v>
      </c>
      <c r="O31" s="101">
        <v>0</v>
      </c>
      <c r="P31" s="101">
        <v>0</v>
      </c>
      <c r="Q31" s="101">
        <v>0</v>
      </c>
      <c r="R31" s="101">
        <v>0</v>
      </c>
      <c r="S31" s="101">
        <v>0</v>
      </c>
      <c r="T31" s="101">
        <v>0</v>
      </c>
      <c r="U31" s="101">
        <v>0</v>
      </c>
      <c r="V31" s="101">
        <v>0</v>
      </c>
      <c r="W31" s="101">
        <v>0</v>
      </c>
      <c r="X31" s="101">
        <v>0</v>
      </c>
      <c r="Y31" s="101">
        <v>0</v>
      </c>
      <c r="Z31" s="101">
        <v>0</v>
      </c>
      <c r="AA31" s="101">
        <v>0</v>
      </c>
      <c r="AB31" s="103">
        <f t="shared" si="5"/>
        <v>4.6681966391545968</v>
      </c>
      <c r="AC31" s="103">
        <f t="shared" si="7"/>
        <v>0</v>
      </c>
    </row>
    <row r="32" spans="1:32" ht="31.5" x14ac:dyDescent="0.25">
      <c r="A32" s="44" t="s">
        <v>164</v>
      </c>
      <c r="B32" s="25" t="s">
        <v>163</v>
      </c>
      <c r="C32" s="99">
        <f>22.591709*1.41456447846*0.7</f>
        <v>22.370200341373565</v>
      </c>
      <c r="D32" s="99">
        <v>0</v>
      </c>
      <c r="E32" s="99">
        <f>C32</f>
        <v>22.370200341373565</v>
      </c>
      <c r="F32" s="99">
        <f>E32-G32-H32</f>
        <v>22.370200341373565</v>
      </c>
      <c r="G32" s="101">
        <v>0</v>
      </c>
      <c r="H32" s="101">
        <v>0</v>
      </c>
      <c r="I32" s="101">
        <v>0</v>
      </c>
      <c r="J32" s="101">
        <v>0</v>
      </c>
      <c r="K32" s="101">
        <v>0</v>
      </c>
      <c r="L32" s="101">
        <f>F32-P32</f>
        <v>13.076330611391265</v>
      </c>
      <c r="M32" s="101">
        <v>13.076330611391265</v>
      </c>
      <c r="N32" s="101">
        <v>1.979398</v>
      </c>
      <c r="O32" s="101">
        <v>1.979398</v>
      </c>
      <c r="P32" s="101">
        <f>F32*(P30/F30)</f>
        <v>9.2938697299822994</v>
      </c>
      <c r="Q32" s="101">
        <v>0</v>
      </c>
      <c r="R32" s="101">
        <v>0</v>
      </c>
      <c r="S32" s="101">
        <v>0</v>
      </c>
      <c r="T32" s="101">
        <v>0</v>
      </c>
      <c r="U32" s="101">
        <v>0</v>
      </c>
      <c r="V32" s="101">
        <v>0</v>
      </c>
      <c r="W32" s="101">
        <v>0</v>
      </c>
      <c r="X32" s="101">
        <v>0</v>
      </c>
      <c r="Y32" s="101">
        <v>0</v>
      </c>
      <c r="Z32" s="101">
        <v>0</v>
      </c>
      <c r="AA32" s="101">
        <v>0</v>
      </c>
      <c r="AB32" s="103">
        <f t="shared" si="5"/>
        <v>22.370200341373565</v>
      </c>
      <c r="AC32" s="103">
        <f t="shared" si="7"/>
        <v>1.979398</v>
      </c>
    </row>
    <row r="33" spans="1:29" x14ac:dyDescent="0.25">
      <c r="A33" s="44" t="s">
        <v>162</v>
      </c>
      <c r="B33" s="25" t="s">
        <v>161</v>
      </c>
      <c r="C33" s="102">
        <f>210.6058062*1.41456447846*0.7</f>
        <v>208.54084468556556</v>
      </c>
      <c r="D33" s="102">
        <v>0</v>
      </c>
      <c r="E33" s="99">
        <f>C33</f>
        <v>208.54084468556556</v>
      </c>
      <c r="F33" s="99">
        <f>E33-G33-H33</f>
        <v>208.54084468556556</v>
      </c>
      <c r="G33" s="101">
        <v>0</v>
      </c>
      <c r="H33" s="101">
        <v>0</v>
      </c>
      <c r="I33" s="101">
        <v>0</v>
      </c>
      <c r="J33" s="101">
        <v>0</v>
      </c>
      <c r="K33" s="101">
        <v>0</v>
      </c>
      <c r="L33" s="101">
        <f>F33-P33</f>
        <v>121.90096599375441</v>
      </c>
      <c r="M33" s="101">
        <v>121.90096599375441</v>
      </c>
      <c r="N33" s="101">
        <v>91.699434690000004</v>
      </c>
      <c r="O33" s="101">
        <v>91.699434690000004</v>
      </c>
      <c r="P33" s="101">
        <f>F33*(P30/F30)</f>
        <v>86.639878691811148</v>
      </c>
      <c r="Q33" s="101">
        <v>0</v>
      </c>
      <c r="R33" s="101">
        <v>0</v>
      </c>
      <c r="S33" s="101">
        <v>0</v>
      </c>
      <c r="T33" s="101">
        <v>0</v>
      </c>
      <c r="U33" s="101">
        <v>0</v>
      </c>
      <c r="V33" s="101">
        <v>0</v>
      </c>
      <c r="W33" s="101">
        <v>0</v>
      </c>
      <c r="X33" s="101">
        <v>0</v>
      </c>
      <c r="Y33" s="101">
        <v>0</v>
      </c>
      <c r="Z33" s="101">
        <v>0</v>
      </c>
      <c r="AA33" s="101">
        <v>0</v>
      </c>
      <c r="AB33" s="103">
        <f t="shared" si="5"/>
        <v>208.54084468556556</v>
      </c>
      <c r="AC33" s="103">
        <f t="shared" si="7"/>
        <v>91.699434690000004</v>
      </c>
    </row>
    <row r="34" spans="1:29" x14ac:dyDescent="0.25">
      <c r="A34" s="44" t="s">
        <v>160</v>
      </c>
      <c r="B34" s="25" t="s">
        <v>159</v>
      </c>
      <c r="C34" s="99">
        <f>14.1618106*1.41456447846*0.7</f>
        <v>14.022955957806809</v>
      </c>
      <c r="D34" s="99">
        <v>0</v>
      </c>
      <c r="E34" s="99">
        <f>C34</f>
        <v>14.022955957806809</v>
      </c>
      <c r="F34" s="99">
        <f>E34-G34-H34</f>
        <v>13.553403415433928</v>
      </c>
      <c r="G34" s="101">
        <v>0</v>
      </c>
      <c r="H34" s="101">
        <v>0.46955254237288102</v>
      </c>
      <c r="I34" s="101">
        <v>0</v>
      </c>
      <c r="J34" s="101">
        <v>0.46955254237288102</v>
      </c>
      <c r="K34" s="101">
        <v>0</v>
      </c>
      <c r="L34" s="101">
        <f>L30-L31-L32-L33</f>
        <v>5.9831012011097187</v>
      </c>
      <c r="M34" s="101">
        <v>5.9831012011097187</v>
      </c>
      <c r="N34" s="101">
        <v>0.59266895999999991</v>
      </c>
      <c r="O34" s="101">
        <v>0.59266895999999991</v>
      </c>
      <c r="P34" s="101">
        <f>P30-P31-P32-P33</f>
        <v>7.570302214324542</v>
      </c>
      <c r="Q34" s="101">
        <v>0</v>
      </c>
      <c r="R34" s="101">
        <v>0</v>
      </c>
      <c r="S34" s="101">
        <v>0</v>
      </c>
      <c r="T34" s="101">
        <v>0</v>
      </c>
      <c r="U34" s="101">
        <v>0</v>
      </c>
      <c r="V34" s="101">
        <v>0</v>
      </c>
      <c r="W34" s="101">
        <v>0</v>
      </c>
      <c r="X34" s="101">
        <v>0</v>
      </c>
      <c r="Y34" s="101">
        <v>0</v>
      </c>
      <c r="Z34" s="101">
        <v>0</v>
      </c>
      <c r="AA34" s="101">
        <v>0</v>
      </c>
      <c r="AB34" s="103">
        <f t="shared" si="5"/>
        <v>14.022955957807142</v>
      </c>
      <c r="AC34" s="103">
        <f t="shared" si="7"/>
        <v>1.0622215023728809</v>
      </c>
    </row>
    <row r="35" spans="1:29" ht="31.5" x14ac:dyDescent="0.25">
      <c r="A35" s="44" t="s">
        <v>60</v>
      </c>
      <c r="B35" s="43" t="s">
        <v>158</v>
      </c>
      <c r="C35" s="99">
        <v>0</v>
      </c>
      <c r="D35" s="99">
        <v>0</v>
      </c>
      <c r="E35" s="99">
        <v>0</v>
      </c>
      <c r="F35" s="99">
        <v>0</v>
      </c>
      <c r="G35" s="99">
        <v>0</v>
      </c>
      <c r="H35" s="99">
        <v>0</v>
      </c>
      <c r="I35" s="99">
        <v>0</v>
      </c>
      <c r="J35" s="99">
        <v>0</v>
      </c>
      <c r="K35" s="99">
        <v>0</v>
      </c>
      <c r="L35" s="99">
        <v>0</v>
      </c>
      <c r="M35" s="99">
        <v>0</v>
      </c>
      <c r="N35" s="99">
        <v>0</v>
      </c>
      <c r="O35" s="99">
        <v>0</v>
      </c>
      <c r="P35" s="99">
        <v>0</v>
      </c>
      <c r="Q35" s="99">
        <v>0</v>
      </c>
      <c r="R35" s="99">
        <v>0</v>
      </c>
      <c r="S35" s="99">
        <v>0</v>
      </c>
      <c r="T35" s="99">
        <v>0</v>
      </c>
      <c r="U35" s="99">
        <v>0</v>
      </c>
      <c r="V35" s="99">
        <v>0</v>
      </c>
      <c r="W35" s="99">
        <v>0</v>
      </c>
      <c r="X35" s="99">
        <v>0</v>
      </c>
      <c r="Y35" s="99">
        <v>0</v>
      </c>
      <c r="Z35" s="99">
        <v>0</v>
      </c>
      <c r="AA35" s="99">
        <v>0</v>
      </c>
      <c r="AB35" s="103">
        <f t="shared" si="5"/>
        <v>0</v>
      </c>
      <c r="AC35" s="103">
        <f t="shared" si="7"/>
        <v>0</v>
      </c>
    </row>
    <row r="36" spans="1:29" ht="31.5" x14ac:dyDescent="0.25">
      <c r="A36" s="41" t="s">
        <v>157</v>
      </c>
      <c r="B36" s="40" t="s">
        <v>156</v>
      </c>
      <c r="C36" s="99">
        <v>0</v>
      </c>
      <c r="D36" s="99">
        <v>0</v>
      </c>
      <c r="E36" s="99">
        <v>0</v>
      </c>
      <c r="F36" s="99">
        <v>0</v>
      </c>
      <c r="G36" s="101">
        <v>0</v>
      </c>
      <c r="H36" s="101">
        <v>0</v>
      </c>
      <c r="I36" s="101">
        <v>0</v>
      </c>
      <c r="J36" s="101">
        <v>0</v>
      </c>
      <c r="K36" s="101">
        <v>0</v>
      </c>
      <c r="L36" s="101">
        <v>0</v>
      </c>
      <c r="M36" s="101">
        <v>0</v>
      </c>
      <c r="N36" s="101">
        <v>0</v>
      </c>
      <c r="O36" s="101">
        <v>0</v>
      </c>
      <c r="P36" s="101">
        <v>0</v>
      </c>
      <c r="Q36" s="101">
        <v>0</v>
      </c>
      <c r="R36" s="101">
        <v>0</v>
      </c>
      <c r="S36" s="101">
        <v>0</v>
      </c>
      <c r="T36" s="101">
        <v>0</v>
      </c>
      <c r="U36" s="101">
        <v>0</v>
      </c>
      <c r="V36" s="101">
        <v>0</v>
      </c>
      <c r="W36" s="101">
        <v>0</v>
      </c>
      <c r="X36" s="101">
        <v>0</v>
      </c>
      <c r="Y36" s="101">
        <v>0</v>
      </c>
      <c r="Z36" s="101">
        <v>0</v>
      </c>
      <c r="AA36" s="101">
        <v>0</v>
      </c>
      <c r="AB36" s="103">
        <f t="shared" si="5"/>
        <v>0</v>
      </c>
      <c r="AC36" s="103">
        <f t="shared" si="7"/>
        <v>0</v>
      </c>
    </row>
    <row r="37" spans="1:29" x14ac:dyDescent="0.25">
      <c r="A37" s="41" t="s">
        <v>155</v>
      </c>
      <c r="B37" s="40" t="s">
        <v>145</v>
      </c>
      <c r="C37" s="99">
        <v>80</v>
      </c>
      <c r="D37" s="99">
        <v>0</v>
      </c>
      <c r="E37" s="99">
        <f>C37</f>
        <v>80</v>
      </c>
      <c r="F37" s="99">
        <f>E37-G37-H37</f>
        <v>80</v>
      </c>
      <c r="G37" s="101">
        <v>0</v>
      </c>
      <c r="H37" s="101">
        <v>0</v>
      </c>
      <c r="I37" s="101">
        <v>0</v>
      </c>
      <c r="J37" s="101">
        <v>0</v>
      </c>
      <c r="K37" s="101">
        <v>0</v>
      </c>
      <c r="L37" s="101">
        <v>0</v>
      </c>
      <c r="M37" s="101">
        <v>0</v>
      </c>
      <c r="N37" s="101">
        <v>0</v>
      </c>
      <c r="O37" s="101">
        <v>0</v>
      </c>
      <c r="P37" s="101">
        <f t="shared" ref="P37:P42" si="10">F37</f>
        <v>80</v>
      </c>
      <c r="Q37" s="101">
        <v>0</v>
      </c>
      <c r="R37" s="101">
        <v>0</v>
      </c>
      <c r="S37" s="101">
        <v>0</v>
      </c>
      <c r="T37" s="101">
        <v>0</v>
      </c>
      <c r="U37" s="101">
        <v>0</v>
      </c>
      <c r="V37" s="101">
        <v>0</v>
      </c>
      <c r="W37" s="101">
        <v>0</v>
      </c>
      <c r="X37" s="101">
        <v>0</v>
      </c>
      <c r="Y37" s="101">
        <v>0</v>
      </c>
      <c r="Z37" s="101">
        <v>0</v>
      </c>
      <c r="AA37" s="101">
        <v>0</v>
      </c>
      <c r="AB37" s="103">
        <f t="shared" si="5"/>
        <v>80</v>
      </c>
      <c r="AC37" s="103">
        <f t="shared" si="7"/>
        <v>0</v>
      </c>
    </row>
    <row r="38" spans="1:29" x14ac:dyDescent="0.25">
      <c r="A38" s="41" t="s">
        <v>154</v>
      </c>
      <c r="B38" s="40" t="s">
        <v>143</v>
      </c>
      <c r="C38" s="99">
        <v>0</v>
      </c>
      <c r="D38" s="99">
        <v>0</v>
      </c>
      <c r="E38" s="99">
        <v>0</v>
      </c>
      <c r="F38" s="99">
        <v>0</v>
      </c>
      <c r="G38" s="101">
        <v>0</v>
      </c>
      <c r="H38" s="101">
        <v>0</v>
      </c>
      <c r="I38" s="101">
        <v>0</v>
      </c>
      <c r="J38" s="101">
        <v>0</v>
      </c>
      <c r="K38" s="101">
        <v>0</v>
      </c>
      <c r="L38" s="101">
        <v>0</v>
      </c>
      <c r="M38" s="101">
        <v>0</v>
      </c>
      <c r="N38" s="101">
        <v>0</v>
      </c>
      <c r="O38" s="101">
        <v>0</v>
      </c>
      <c r="P38" s="101">
        <f t="shared" si="10"/>
        <v>0</v>
      </c>
      <c r="Q38" s="101">
        <v>0</v>
      </c>
      <c r="R38" s="101">
        <v>0</v>
      </c>
      <c r="S38" s="101">
        <v>0</v>
      </c>
      <c r="T38" s="101">
        <v>0</v>
      </c>
      <c r="U38" s="101">
        <v>0</v>
      </c>
      <c r="V38" s="101">
        <v>0</v>
      </c>
      <c r="W38" s="101">
        <v>0</v>
      </c>
      <c r="X38" s="101">
        <v>0</v>
      </c>
      <c r="Y38" s="101">
        <v>0</v>
      </c>
      <c r="Z38" s="101">
        <v>0</v>
      </c>
      <c r="AA38" s="101">
        <v>0</v>
      </c>
      <c r="AB38" s="103">
        <f t="shared" si="5"/>
        <v>0</v>
      </c>
      <c r="AC38" s="103">
        <f t="shared" si="7"/>
        <v>0</v>
      </c>
    </row>
    <row r="39" spans="1:29" ht="31.5" x14ac:dyDescent="0.25">
      <c r="A39" s="41" t="s">
        <v>153</v>
      </c>
      <c r="B39" s="25" t="s">
        <v>141</v>
      </c>
      <c r="C39" s="99">
        <v>0</v>
      </c>
      <c r="D39" s="99">
        <v>0</v>
      </c>
      <c r="E39" s="99">
        <v>0</v>
      </c>
      <c r="F39" s="99">
        <v>0</v>
      </c>
      <c r="G39" s="101">
        <v>0</v>
      </c>
      <c r="H39" s="101">
        <v>0</v>
      </c>
      <c r="I39" s="101">
        <v>0</v>
      </c>
      <c r="J39" s="101">
        <v>0</v>
      </c>
      <c r="K39" s="101">
        <v>0</v>
      </c>
      <c r="L39" s="101">
        <v>0</v>
      </c>
      <c r="M39" s="101">
        <v>0</v>
      </c>
      <c r="N39" s="101">
        <v>0</v>
      </c>
      <c r="O39" s="101">
        <v>0</v>
      </c>
      <c r="P39" s="101">
        <f t="shared" si="10"/>
        <v>0</v>
      </c>
      <c r="Q39" s="101">
        <v>0</v>
      </c>
      <c r="R39" s="101">
        <v>0</v>
      </c>
      <c r="S39" s="101">
        <v>0</v>
      </c>
      <c r="T39" s="101">
        <v>0</v>
      </c>
      <c r="U39" s="101">
        <v>0</v>
      </c>
      <c r="V39" s="101">
        <v>0</v>
      </c>
      <c r="W39" s="101">
        <v>0</v>
      </c>
      <c r="X39" s="101">
        <v>0</v>
      </c>
      <c r="Y39" s="101">
        <v>0</v>
      </c>
      <c r="Z39" s="101">
        <v>0</v>
      </c>
      <c r="AA39" s="101">
        <v>0</v>
      </c>
      <c r="AB39" s="103">
        <f t="shared" si="5"/>
        <v>0</v>
      </c>
      <c r="AC39" s="103">
        <f t="shared" si="7"/>
        <v>0</v>
      </c>
    </row>
    <row r="40" spans="1:29" ht="31.5" x14ac:dyDescent="0.25">
      <c r="A40" s="41" t="s">
        <v>152</v>
      </c>
      <c r="B40" s="25" t="s">
        <v>139</v>
      </c>
      <c r="C40" s="99">
        <v>0</v>
      </c>
      <c r="D40" s="99">
        <v>0</v>
      </c>
      <c r="E40" s="99">
        <v>0</v>
      </c>
      <c r="F40" s="99">
        <v>0</v>
      </c>
      <c r="G40" s="101">
        <v>0</v>
      </c>
      <c r="H40" s="101">
        <v>0</v>
      </c>
      <c r="I40" s="101">
        <v>0</v>
      </c>
      <c r="J40" s="101">
        <v>0</v>
      </c>
      <c r="K40" s="101">
        <v>0</v>
      </c>
      <c r="L40" s="101">
        <v>0</v>
      </c>
      <c r="M40" s="101">
        <v>0</v>
      </c>
      <c r="N40" s="101">
        <v>0</v>
      </c>
      <c r="O40" s="101">
        <v>0</v>
      </c>
      <c r="P40" s="101">
        <f t="shared" si="10"/>
        <v>0</v>
      </c>
      <c r="Q40" s="101">
        <v>0</v>
      </c>
      <c r="R40" s="101">
        <v>0</v>
      </c>
      <c r="S40" s="101">
        <v>0</v>
      </c>
      <c r="T40" s="101">
        <v>0</v>
      </c>
      <c r="U40" s="101">
        <v>0</v>
      </c>
      <c r="V40" s="101">
        <v>0</v>
      </c>
      <c r="W40" s="101">
        <v>0</v>
      </c>
      <c r="X40" s="101">
        <v>0</v>
      </c>
      <c r="Y40" s="101">
        <v>0</v>
      </c>
      <c r="Z40" s="101">
        <v>0</v>
      </c>
      <c r="AA40" s="101">
        <v>0</v>
      </c>
      <c r="AB40" s="103">
        <f t="shared" si="5"/>
        <v>0</v>
      </c>
      <c r="AC40" s="103">
        <f t="shared" si="7"/>
        <v>0</v>
      </c>
    </row>
    <row r="41" spans="1:29" x14ac:dyDescent="0.25">
      <c r="A41" s="41" t="s">
        <v>151</v>
      </c>
      <c r="B41" s="25" t="s">
        <v>137</v>
      </c>
      <c r="C41" s="99">
        <v>0</v>
      </c>
      <c r="D41" s="99">
        <v>0</v>
      </c>
      <c r="E41" s="99">
        <v>0</v>
      </c>
      <c r="F41" s="99">
        <v>0</v>
      </c>
      <c r="G41" s="101">
        <v>0</v>
      </c>
      <c r="H41" s="101">
        <v>0</v>
      </c>
      <c r="I41" s="101">
        <v>0</v>
      </c>
      <c r="J41" s="101">
        <v>0</v>
      </c>
      <c r="K41" s="101">
        <v>0</v>
      </c>
      <c r="L41" s="101">
        <v>0</v>
      </c>
      <c r="M41" s="101">
        <v>0</v>
      </c>
      <c r="N41" s="101">
        <v>0</v>
      </c>
      <c r="O41" s="101">
        <v>0</v>
      </c>
      <c r="P41" s="101">
        <f t="shared" si="10"/>
        <v>0</v>
      </c>
      <c r="Q41" s="101">
        <v>0</v>
      </c>
      <c r="R41" s="101">
        <v>0</v>
      </c>
      <c r="S41" s="101">
        <v>0</v>
      </c>
      <c r="T41" s="101">
        <v>0</v>
      </c>
      <c r="U41" s="101">
        <v>0</v>
      </c>
      <c r="V41" s="101">
        <v>0</v>
      </c>
      <c r="W41" s="101">
        <v>0</v>
      </c>
      <c r="X41" s="101">
        <v>0</v>
      </c>
      <c r="Y41" s="101">
        <v>0</v>
      </c>
      <c r="Z41" s="101">
        <v>0</v>
      </c>
      <c r="AA41" s="101">
        <v>0</v>
      </c>
      <c r="AB41" s="103">
        <f t="shared" si="5"/>
        <v>0</v>
      </c>
      <c r="AC41" s="103">
        <f t="shared" si="7"/>
        <v>0</v>
      </c>
    </row>
    <row r="42" spans="1:29" ht="18.75" x14ac:dyDescent="0.25">
      <c r="A42" s="41" t="s">
        <v>150</v>
      </c>
      <c r="B42" s="40" t="s">
        <v>530</v>
      </c>
      <c r="C42" s="99">
        <v>34</v>
      </c>
      <c r="D42" s="99">
        <v>0</v>
      </c>
      <c r="E42" s="99">
        <v>34</v>
      </c>
      <c r="F42" s="99">
        <v>34</v>
      </c>
      <c r="G42" s="101">
        <v>0</v>
      </c>
      <c r="H42" s="101">
        <v>0</v>
      </c>
      <c r="I42" s="101">
        <v>0</v>
      </c>
      <c r="J42" s="101">
        <v>0</v>
      </c>
      <c r="K42" s="101">
        <v>0</v>
      </c>
      <c r="L42" s="101">
        <v>0</v>
      </c>
      <c r="M42" s="101">
        <v>0</v>
      </c>
      <c r="N42" s="101">
        <v>0</v>
      </c>
      <c r="O42" s="101">
        <v>0</v>
      </c>
      <c r="P42" s="101">
        <f t="shared" si="10"/>
        <v>34</v>
      </c>
      <c r="Q42" s="101">
        <v>0</v>
      </c>
      <c r="R42" s="101">
        <v>0</v>
      </c>
      <c r="S42" s="101">
        <v>0</v>
      </c>
      <c r="T42" s="101">
        <v>0</v>
      </c>
      <c r="U42" s="101">
        <v>0</v>
      </c>
      <c r="V42" s="101">
        <v>0</v>
      </c>
      <c r="W42" s="101">
        <v>0</v>
      </c>
      <c r="X42" s="101">
        <v>0</v>
      </c>
      <c r="Y42" s="101">
        <v>0</v>
      </c>
      <c r="Z42" s="101">
        <v>0</v>
      </c>
      <c r="AA42" s="101">
        <v>0</v>
      </c>
      <c r="AB42" s="103">
        <f t="shared" si="5"/>
        <v>34</v>
      </c>
      <c r="AC42" s="103">
        <f t="shared" si="7"/>
        <v>0</v>
      </c>
    </row>
    <row r="43" spans="1:29" x14ac:dyDescent="0.25">
      <c r="A43" s="44" t="s">
        <v>59</v>
      </c>
      <c r="B43" s="43" t="s">
        <v>149</v>
      </c>
      <c r="C43" s="99">
        <v>0</v>
      </c>
      <c r="D43" s="99">
        <v>0</v>
      </c>
      <c r="E43" s="99">
        <v>0</v>
      </c>
      <c r="F43" s="99">
        <v>0</v>
      </c>
      <c r="G43" s="99">
        <v>0</v>
      </c>
      <c r="H43" s="99">
        <v>0</v>
      </c>
      <c r="I43" s="99">
        <v>0</v>
      </c>
      <c r="J43" s="99">
        <v>0</v>
      </c>
      <c r="K43" s="99">
        <v>0</v>
      </c>
      <c r="L43" s="99">
        <v>0</v>
      </c>
      <c r="M43" s="99">
        <v>0</v>
      </c>
      <c r="N43" s="99">
        <v>0</v>
      </c>
      <c r="O43" s="99">
        <v>0</v>
      </c>
      <c r="P43" s="99">
        <v>0</v>
      </c>
      <c r="Q43" s="99">
        <v>0</v>
      </c>
      <c r="R43" s="99">
        <v>0</v>
      </c>
      <c r="S43" s="99">
        <v>0</v>
      </c>
      <c r="T43" s="99">
        <v>0</v>
      </c>
      <c r="U43" s="99">
        <v>0</v>
      </c>
      <c r="V43" s="99">
        <v>0</v>
      </c>
      <c r="W43" s="99">
        <v>0</v>
      </c>
      <c r="X43" s="99">
        <v>0</v>
      </c>
      <c r="Y43" s="99">
        <v>0</v>
      </c>
      <c r="Z43" s="99">
        <v>0</v>
      </c>
      <c r="AA43" s="99">
        <v>0</v>
      </c>
      <c r="AB43" s="103">
        <f t="shared" si="5"/>
        <v>0</v>
      </c>
      <c r="AC43" s="103">
        <f t="shared" si="7"/>
        <v>0</v>
      </c>
    </row>
    <row r="44" spans="1:29" x14ac:dyDescent="0.25">
      <c r="A44" s="41" t="s">
        <v>148</v>
      </c>
      <c r="B44" s="25" t="s">
        <v>147</v>
      </c>
      <c r="C44" s="99">
        <v>0</v>
      </c>
      <c r="D44" s="99">
        <v>0</v>
      </c>
      <c r="E44" s="99">
        <v>0</v>
      </c>
      <c r="F44" s="99">
        <v>0</v>
      </c>
      <c r="G44" s="101">
        <v>0</v>
      </c>
      <c r="H44" s="101">
        <v>0</v>
      </c>
      <c r="I44" s="101">
        <v>0</v>
      </c>
      <c r="J44" s="101">
        <v>0</v>
      </c>
      <c r="K44" s="101">
        <v>0</v>
      </c>
      <c r="L44" s="101">
        <v>0</v>
      </c>
      <c r="M44" s="101">
        <v>0</v>
      </c>
      <c r="N44" s="101">
        <v>0</v>
      </c>
      <c r="O44" s="101">
        <v>0</v>
      </c>
      <c r="P44" s="101">
        <f t="shared" ref="P44:P50" si="11">F44</f>
        <v>0</v>
      </c>
      <c r="Q44" s="101">
        <v>0</v>
      </c>
      <c r="R44" s="101">
        <v>0</v>
      </c>
      <c r="S44" s="101">
        <v>0</v>
      </c>
      <c r="T44" s="101">
        <v>0</v>
      </c>
      <c r="U44" s="101">
        <v>0</v>
      </c>
      <c r="V44" s="101">
        <v>0</v>
      </c>
      <c r="W44" s="101">
        <v>0</v>
      </c>
      <c r="X44" s="101">
        <v>0</v>
      </c>
      <c r="Y44" s="101">
        <v>0</v>
      </c>
      <c r="Z44" s="101">
        <v>0</v>
      </c>
      <c r="AA44" s="101">
        <v>0</v>
      </c>
      <c r="AB44" s="103">
        <f t="shared" si="5"/>
        <v>0</v>
      </c>
      <c r="AC44" s="103">
        <f t="shared" si="7"/>
        <v>0</v>
      </c>
    </row>
    <row r="45" spans="1:29" x14ac:dyDescent="0.25">
      <c r="A45" s="41" t="s">
        <v>146</v>
      </c>
      <c r="B45" s="25" t="s">
        <v>145</v>
      </c>
      <c r="C45" s="99">
        <f>C37</f>
        <v>80</v>
      </c>
      <c r="D45" s="99">
        <v>0</v>
      </c>
      <c r="E45" s="99">
        <f>C45</f>
        <v>80</v>
      </c>
      <c r="F45" s="99">
        <f>E45-G45-H45</f>
        <v>80</v>
      </c>
      <c r="G45" s="101">
        <v>0</v>
      </c>
      <c r="H45" s="101">
        <v>0</v>
      </c>
      <c r="I45" s="101">
        <v>0</v>
      </c>
      <c r="J45" s="101">
        <v>0</v>
      </c>
      <c r="K45" s="101">
        <v>0</v>
      </c>
      <c r="L45" s="101">
        <v>0</v>
      </c>
      <c r="M45" s="101">
        <v>0</v>
      </c>
      <c r="N45" s="101">
        <v>0</v>
      </c>
      <c r="O45" s="101">
        <v>0</v>
      </c>
      <c r="P45" s="101">
        <f t="shared" si="11"/>
        <v>80</v>
      </c>
      <c r="Q45" s="101">
        <v>0</v>
      </c>
      <c r="R45" s="101">
        <v>0</v>
      </c>
      <c r="S45" s="101">
        <v>0</v>
      </c>
      <c r="T45" s="101">
        <v>0</v>
      </c>
      <c r="U45" s="101">
        <v>0</v>
      </c>
      <c r="V45" s="101">
        <v>0</v>
      </c>
      <c r="W45" s="101">
        <v>0</v>
      </c>
      <c r="X45" s="101">
        <v>0</v>
      </c>
      <c r="Y45" s="101">
        <v>0</v>
      </c>
      <c r="Z45" s="101">
        <v>0</v>
      </c>
      <c r="AA45" s="101">
        <v>0</v>
      </c>
      <c r="AB45" s="103">
        <f t="shared" si="5"/>
        <v>80</v>
      </c>
      <c r="AC45" s="103">
        <f t="shared" si="7"/>
        <v>0</v>
      </c>
    </row>
    <row r="46" spans="1:29" x14ac:dyDescent="0.25">
      <c r="A46" s="41" t="s">
        <v>144</v>
      </c>
      <c r="B46" s="25" t="s">
        <v>143</v>
      </c>
      <c r="C46" s="99">
        <v>0</v>
      </c>
      <c r="D46" s="99">
        <v>0</v>
      </c>
      <c r="E46" s="99">
        <v>0</v>
      </c>
      <c r="F46" s="99">
        <v>0</v>
      </c>
      <c r="G46" s="101">
        <v>0</v>
      </c>
      <c r="H46" s="101">
        <v>0</v>
      </c>
      <c r="I46" s="101">
        <v>0</v>
      </c>
      <c r="J46" s="101">
        <v>0</v>
      </c>
      <c r="K46" s="101">
        <v>0</v>
      </c>
      <c r="L46" s="101">
        <v>0</v>
      </c>
      <c r="M46" s="101">
        <v>0</v>
      </c>
      <c r="N46" s="101">
        <v>0</v>
      </c>
      <c r="O46" s="101">
        <v>0</v>
      </c>
      <c r="P46" s="101">
        <f t="shared" si="11"/>
        <v>0</v>
      </c>
      <c r="Q46" s="101">
        <v>0</v>
      </c>
      <c r="R46" s="101">
        <v>0</v>
      </c>
      <c r="S46" s="101">
        <v>0</v>
      </c>
      <c r="T46" s="101">
        <v>0</v>
      </c>
      <c r="U46" s="101">
        <v>0</v>
      </c>
      <c r="V46" s="101">
        <v>0</v>
      </c>
      <c r="W46" s="101">
        <v>0</v>
      </c>
      <c r="X46" s="101">
        <v>0</v>
      </c>
      <c r="Y46" s="101">
        <v>0</v>
      </c>
      <c r="Z46" s="101">
        <v>0</v>
      </c>
      <c r="AA46" s="101">
        <v>0</v>
      </c>
      <c r="AB46" s="103">
        <f t="shared" si="5"/>
        <v>0</v>
      </c>
      <c r="AC46" s="103">
        <f t="shared" si="7"/>
        <v>0</v>
      </c>
    </row>
    <row r="47" spans="1:29" ht="31.5" x14ac:dyDescent="0.25">
      <c r="A47" s="41" t="s">
        <v>142</v>
      </c>
      <c r="B47" s="25" t="s">
        <v>141</v>
      </c>
      <c r="C47" s="99">
        <v>0</v>
      </c>
      <c r="D47" s="99">
        <v>0</v>
      </c>
      <c r="E47" s="99">
        <v>0</v>
      </c>
      <c r="F47" s="99">
        <v>0</v>
      </c>
      <c r="G47" s="101">
        <v>0</v>
      </c>
      <c r="H47" s="101">
        <v>0</v>
      </c>
      <c r="I47" s="101">
        <v>0</v>
      </c>
      <c r="J47" s="101">
        <v>0</v>
      </c>
      <c r="K47" s="101">
        <v>0</v>
      </c>
      <c r="L47" s="101">
        <v>0</v>
      </c>
      <c r="M47" s="101">
        <v>0</v>
      </c>
      <c r="N47" s="101">
        <v>0</v>
      </c>
      <c r="O47" s="101">
        <v>0</v>
      </c>
      <c r="P47" s="101">
        <f t="shared" si="11"/>
        <v>0</v>
      </c>
      <c r="Q47" s="101">
        <v>0</v>
      </c>
      <c r="R47" s="101">
        <v>0</v>
      </c>
      <c r="S47" s="101">
        <v>0</v>
      </c>
      <c r="T47" s="101">
        <v>0</v>
      </c>
      <c r="U47" s="101">
        <v>0</v>
      </c>
      <c r="V47" s="101">
        <v>0</v>
      </c>
      <c r="W47" s="101">
        <v>0</v>
      </c>
      <c r="X47" s="101">
        <v>0</v>
      </c>
      <c r="Y47" s="101">
        <v>0</v>
      </c>
      <c r="Z47" s="101">
        <v>0</v>
      </c>
      <c r="AA47" s="101">
        <v>0</v>
      </c>
      <c r="AB47" s="103">
        <f t="shared" si="5"/>
        <v>0</v>
      </c>
      <c r="AC47" s="103">
        <f t="shared" si="7"/>
        <v>0</v>
      </c>
    </row>
    <row r="48" spans="1:29" ht="31.5" x14ac:dyDescent="0.25">
      <c r="A48" s="41" t="s">
        <v>140</v>
      </c>
      <c r="B48" s="25" t="s">
        <v>139</v>
      </c>
      <c r="C48" s="99">
        <v>0</v>
      </c>
      <c r="D48" s="99">
        <v>0</v>
      </c>
      <c r="E48" s="99">
        <v>0</v>
      </c>
      <c r="F48" s="99">
        <v>0</v>
      </c>
      <c r="G48" s="101">
        <v>0</v>
      </c>
      <c r="H48" s="101">
        <v>0</v>
      </c>
      <c r="I48" s="101">
        <v>0</v>
      </c>
      <c r="J48" s="101">
        <v>0</v>
      </c>
      <c r="K48" s="101">
        <v>0</v>
      </c>
      <c r="L48" s="101">
        <v>0</v>
      </c>
      <c r="M48" s="101">
        <v>0</v>
      </c>
      <c r="N48" s="101">
        <v>0</v>
      </c>
      <c r="O48" s="101">
        <v>0</v>
      </c>
      <c r="P48" s="101">
        <f t="shared" si="11"/>
        <v>0</v>
      </c>
      <c r="Q48" s="101">
        <v>0</v>
      </c>
      <c r="R48" s="101">
        <v>0</v>
      </c>
      <c r="S48" s="101">
        <v>0</v>
      </c>
      <c r="T48" s="101">
        <v>0</v>
      </c>
      <c r="U48" s="101">
        <v>0</v>
      </c>
      <c r="V48" s="101">
        <v>0</v>
      </c>
      <c r="W48" s="101">
        <v>0</v>
      </c>
      <c r="X48" s="101">
        <v>0</v>
      </c>
      <c r="Y48" s="101">
        <v>0</v>
      </c>
      <c r="Z48" s="101">
        <v>0</v>
      </c>
      <c r="AA48" s="101">
        <v>0</v>
      </c>
      <c r="AB48" s="103">
        <f t="shared" si="5"/>
        <v>0</v>
      </c>
      <c r="AC48" s="103">
        <f t="shared" si="7"/>
        <v>0</v>
      </c>
    </row>
    <row r="49" spans="1:29" x14ac:dyDescent="0.25">
      <c r="A49" s="41" t="s">
        <v>138</v>
      </c>
      <c r="B49" s="25" t="s">
        <v>137</v>
      </c>
      <c r="C49" s="99">
        <v>0</v>
      </c>
      <c r="D49" s="99">
        <v>0</v>
      </c>
      <c r="E49" s="99">
        <v>0</v>
      </c>
      <c r="F49" s="99">
        <v>0</v>
      </c>
      <c r="G49" s="101">
        <v>0</v>
      </c>
      <c r="H49" s="101">
        <v>0</v>
      </c>
      <c r="I49" s="101">
        <v>0</v>
      </c>
      <c r="J49" s="101">
        <v>0</v>
      </c>
      <c r="K49" s="101">
        <v>0</v>
      </c>
      <c r="L49" s="101">
        <v>0</v>
      </c>
      <c r="M49" s="101">
        <v>0</v>
      </c>
      <c r="N49" s="101">
        <v>0</v>
      </c>
      <c r="O49" s="101">
        <v>0</v>
      </c>
      <c r="P49" s="101">
        <f t="shared" si="11"/>
        <v>0</v>
      </c>
      <c r="Q49" s="101">
        <v>0</v>
      </c>
      <c r="R49" s="101">
        <v>0</v>
      </c>
      <c r="S49" s="101">
        <v>0</v>
      </c>
      <c r="T49" s="101">
        <v>0</v>
      </c>
      <c r="U49" s="101">
        <v>0</v>
      </c>
      <c r="V49" s="101">
        <v>0</v>
      </c>
      <c r="W49" s="101">
        <v>0</v>
      </c>
      <c r="X49" s="101">
        <v>0</v>
      </c>
      <c r="Y49" s="101">
        <v>0</v>
      </c>
      <c r="Z49" s="101">
        <v>0</v>
      </c>
      <c r="AA49" s="101">
        <v>0</v>
      </c>
      <c r="AB49" s="103">
        <f t="shared" si="5"/>
        <v>0</v>
      </c>
      <c r="AC49" s="103">
        <f t="shared" si="7"/>
        <v>0</v>
      </c>
    </row>
    <row r="50" spans="1:29" ht="18.75" x14ac:dyDescent="0.25">
      <c r="A50" s="41" t="s">
        <v>136</v>
      </c>
      <c r="B50" s="40" t="s">
        <v>530</v>
      </c>
      <c r="C50" s="99">
        <v>34</v>
      </c>
      <c r="D50" s="99">
        <v>0</v>
      </c>
      <c r="E50" s="99">
        <v>34</v>
      </c>
      <c r="F50" s="99">
        <v>34</v>
      </c>
      <c r="G50" s="101">
        <v>0</v>
      </c>
      <c r="H50" s="101">
        <v>0</v>
      </c>
      <c r="I50" s="101">
        <v>0</v>
      </c>
      <c r="J50" s="101">
        <v>0</v>
      </c>
      <c r="K50" s="101">
        <v>0</v>
      </c>
      <c r="L50" s="101">
        <v>0</v>
      </c>
      <c r="M50" s="101">
        <v>0</v>
      </c>
      <c r="N50" s="101">
        <v>0</v>
      </c>
      <c r="O50" s="101">
        <v>0</v>
      </c>
      <c r="P50" s="101">
        <f t="shared" si="11"/>
        <v>34</v>
      </c>
      <c r="Q50" s="101">
        <v>0</v>
      </c>
      <c r="R50" s="101">
        <v>0</v>
      </c>
      <c r="S50" s="101">
        <v>0</v>
      </c>
      <c r="T50" s="101">
        <v>0</v>
      </c>
      <c r="U50" s="101">
        <v>0</v>
      </c>
      <c r="V50" s="101">
        <v>0</v>
      </c>
      <c r="W50" s="101">
        <v>0</v>
      </c>
      <c r="X50" s="101">
        <v>0</v>
      </c>
      <c r="Y50" s="101">
        <v>0</v>
      </c>
      <c r="Z50" s="101">
        <v>0</v>
      </c>
      <c r="AA50" s="101">
        <v>0</v>
      </c>
      <c r="AB50" s="103">
        <f t="shared" si="5"/>
        <v>34</v>
      </c>
      <c r="AC50" s="103">
        <f t="shared" si="7"/>
        <v>0</v>
      </c>
    </row>
    <row r="51" spans="1:29" ht="35.25" customHeight="1" x14ac:dyDescent="0.25">
      <c r="A51" s="44" t="s">
        <v>57</v>
      </c>
      <c r="B51" s="43" t="s">
        <v>135</v>
      </c>
      <c r="C51" s="99">
        <v>0</v>
      </c>
      <c r="D51" s="99">
        <v>0</v>
      </c>
      <c r="E51" s="99">
        <v>0</v>
      </c>
      <c r="F51" s="99">
        <v>0</v>
      </c>
      <c r="G51" s="99">
        <v>0</v>
      </c>
      <c r="H51" s="99">
        <v>0</v>
      </c>
      <c r="I51" s="99">
        <v>0</v>
      </c>
      <c r="J51" s="99">
        <v>0</v>
      </c>
      <c r="K51" s="99">
        <v>0</v>
      </c>
      <c r="L51" s="99">
        <v>0</v>
      </c>
      <c r="M51" s="99">
        <v>0</v>
      </c>
      <c r="N51" s="99">
        <v>0</v>
      </c>
      <c r="O51" s="99">
        <v>0</v>
      </c>
      <c r="P51" s="99">
        <v>0</v>
      </c>
      <c r="Q51" s="99">
        <v>0</v>
      </c>
      <c r="R51" s="99">
        <v>0</v>
      </c>
      <c r="S51" s="99">
        <v>0</v>
      </c>
      <c r="T51" s="99">
        <v>0</v>
      </c>
      <c r="U51" s="99">
        <v>0</v>
      </c>
      <c r="V51" s="99">
        <v>0</v>
      </c>
      <c r="W51" s="99">
        <v>0</v>
      </c>
      <c r="X51" s="99">
        <v>0</v>
      </c>
      <c r="Y51" s="99">
        <v>0</v>
      </c>
      <c r="Z51" s="99">
        <v>0</v>
      </c>
      <c r="AA51" s="99">
        <v>0</v>
      </c>
      <c r="AB51" s="103">
        <f t="shared" si="5"/>
        <v>0</v>
      </c>
      <c r="AC51" s="103">
        <f t="shared" si="7"/>
        <v>0</v>
      </c>
    </row>
    <row r="52" spans="1:29" x14ac:dyDescent="0.25">
      <c r="A52" s="41" t="s">
        <v>134</v>
      </c>
      <c r="B52" s="25" t="s">
        <v>133</v>
      </c>
      <c r="C52" s="99">
        <f>C30</f>
        <v>249.60219762390051</v>
      </c>
      <c r="D52" s="99">
        <v>0</v>
      </c>
      <c r="E52" s="99">
        <f>C52</f>
        <v>249.60219762390051</v>
      </c>
      <c r="F52" s="99">
        <f>E52-G52-H52</f>
        <v>249.60219762390051</v>
      </c>
      <c r="G52" s="101">
        <v>0</v>
      </c>
      <c r="H52" s="101">
        <v>0</v>
      </c>
      <c r="I52" s="101">
        <v>0</v>
      </c>
      <c r="J52" s="101">
        <v>0</v>
      </c>
      <c r="K52" s="101">
        <v>0</v>
      </c>
      <c r="L52" s="101">
        <v>0</v>
      </c>
      <c r="M52" s="101">
        <v>0</v>
      </c>
      <c r="N52" s="101">
        <v>0</v>
      </c>
      <c r="O52" s="101">
        <v>0</v>
      </c>
      <c r="P52" s="101">
        <f t="shared" ref="P52:P57" si="12">F52</f>
        <v>249.60219762390051</v>
      </c>
      <c r="Q52" s="101">
        <v>0</v>
      </c>
      <c r="R52" s="101">
        <v>0</v>
      </c>
      <c r="S52" s="101">
        <v>0</v>
      </c>
      <c r="T52" s="101">
        <v>0</v>
      </c>
      <c r="U52" s="101">
        <v>0</v>
      </c>
      <c r="V52" s="101">
        <v>0</v>
      </c>
      <c r="W52" s="101">
        <v>0</v>
      </c>
      <c r="X52" s="101">
        <v>0</v>
      </c>
      <c r="Y52" s="101">
        <v>0</v>
      </c>
      <c r="Z52" s="101">
        <v>0</v>
      </c>
      <c r="AA52" s="101">
        <v>0</v>
      </c>
      <c r="AB52" s="103">
        <f t="shared" si="5"/>
        <v>249.60219762390051</v>
      </c>
      <c r="AC52" s="103">
        <f t="shared" si="7"/>
        <v>0</v>
      </c>
    </row>
    <row r="53" spans="1:29" x14ac:dyDescent="0.25">
      <c r="A53" s="41" t="s">
        <v>132</v>
      </c>
      <c r="B53" s="25" t="s">
        <v>126</v>
      </c>
      <c r="C53" s="99">
        <v>0</v>
      </c>
      <c r="D53" s="99">
        <v>0</v>
      </c>
      <c r="E53" s="99">
        <f>C53</f>
        <v>0</v>
      </c>
      <c r="F53" s="99">
        <f>E53-G53-H53</f>
        <v>0</v>
      </c>
      <c r="G53" s="101">
        <v>0</v>
      </c>
      <c r="H53" s="101">
        <v>0</v>
      </c>
      <c r="I53" s="101">
        <v>0</v>
      </c>
      <c r="J53" s="101">
        <v>0</v>
      </c>
      <c r="K53" s="101">
        <v>0</v>
      </c>
      <c r="L53" s="101">
        <v>0</v>
      </c>
      <c r="M53" s="101">
        <v>0</v>
      </c>
      <c r="N53" s="101">
        <v>0</v>
      </c>
      <c r="O53" s="101">
        <v>0</v>
      </c>
      <c r="P53" s="101">
        <f t="shared" si="12"/>
        <v>0</v>
      </c>
      <c r="Q53" s="101">
        <v>0</v>
      </c>
      <c r="R53" s="101">
        <v>0</v>
      </c>
      <c r="S53" s="101">
        <v>0</v>
      </c>
      <c r="T53" s="101">
        <v>0</v>
      </c>
      <c r="U53" s="101">
        <v>0</v>
      </c>
      <c r="V53" s="101">
        <v>0</v>
      </c>
      <c r="W53" s="101">
        <v>0</v>
      </c>
      <c r="X53" s="101">
        <v>0</v>
      </c>
      <c r="Y53" s="101">
        <v>0</v>
      </c>
      <c r="Z53" s="101">
        <v>0</v>
      </c>
      <c r="AA53" s="101">
        <v>0</v>
      </c>
      <c r="AB53" s="103">
        <f t="shared" si="5"/>
        <v>0</v>
      </c>
      <c r="AC53" s="103">
        <f t="shared" si="7"/>
        <v>0</v>
      </c>
    </row>
    <row r="54" spans="1:29" x14ac:dyDescent="0.25">
      <c r="A54" s="41" t="s">
        <v>131</v>
      </c>
      <c r="B54" s="40" t="s">
        <v>125</v>
      </c>
      <c r="C54" s="99">
        <f>C45</f>
        <v>80</v>
      </c>
      <c r="D54" s="99">
        <v>0</v>
      </c>
      <c r="E54" s="99">
        <f>C54</f>
        <v>80</v>
      </c>
      <c r="F54" s="99">
        <f>E54-G54-H54</f>
        <v>80</v>
      </c>
      <c r="G54" s="101">
        <v>0</v>
      </c>
      <c r="H54" s="101">
        <v>0</v>
      </c>
      <c r="I54" s="101">
        <v>0</v>
      </c>
      <c r="J54" s="101">
        <v>0</v>
      </c>
      <c r="K54" s="101">
        <v>0</v>
      </c>
      <c r="L54" s="101">
        <v>0</v>
      </c>
      <c r="M54" s="101">
        <v>0</v>
      </c>
      <c r="N54" s="101">
        <v>0</v>
      </c>
      <c r="O54" s="101">
        <v>0</v>
      </c>
      <c r="P54" s="101">
        <f t="shared" si="12"/>
        <v>80</v>
      </c>
      <c r="Q54" s="101">
        <v>0</v>
      </c>
      <c r="R54" s="101">
        <v>0</v>
      </c>
      <c r="S54" s="101">
        <v>0</v>
      </c>
      <c r="T54" s="101">
        <v>0</v>
      </c>
      <c r="U54" s="101">
        <v>0</v>
      </c>
      <c r="V54" s="101">
        <v>0</v>
      </c>
      <c r="W54" s="101">
        <v>0</v>
      </c>
      <c r="X54" s="101">
        <v>0</v>
      </c>
      <c r="Y54" s="101">
        <v>0</v>
      </c>
      <c r="Z54" s="101">
        <v>0</v>
      </c>
      <c r="AA54" s="101">
        <v>0</v>
      </c>
      <c r="AB54" s="103">
        <f t="shared" si="5"/>
        <v>80</v>
      </c>
      <c r="AC54" s="103">
        <f t="shared" si="7"/>
        <v>0</v>
      </c>
    </row>
    <row r="55" spans="1:29" x14ac:dyDescent="0.25">
      <c r="A55" s="41" t="s">
        <v>130</v>
      </c>
      <c r="B55" s="40" t="s">
        <v>124</v>
      </c>
      <c r="C55" s="99">
        <v>0</v>
      </c>
      <c r="D55" s="99">
        <v>0</v>
      </c>
      <c r="E55" s="99">
        <v>0</v>
      </c>
      <c r="F55" s="99">
        <v>0</v>
      </c>
      <c r="G55" s="101">
        <v>0</v>
      </c>
      <c r="H55" s="101">
        <v>0</v>
      </c>
      <c r="I55" s="101">
        <v>0</v>
      </c>
      <c r="J55" s="101">
        <v>0</v>
      </c>
      <c r="K55" s="101">
        <v>0</v>
      </c>
      <c r="L55" s="101">
        <v>0</v>
      </c>
      <c r="M55" s="101">
        <v>0</v>
      </c>
      <c r="N55" s="101">
        <v>0</v>
      </c>
      <c r="O55" s="101">
        <v>0</v>
      </c>
      <c r="P55" s="101">
        <f t="shared" si="12"/>
        <v>0</v>
      </c>
      <c r="Q55" s="101">
        <v>0</v>
      </c>
      <c r="R55" s="101">
        <v>0</v>
      </c>
      <c r="S55" s="101">
        <v>0</v>
      </c>
      <c r="T55" s="101">
        <v>0</v>
      </c>
      <c r="U55" s="101">
        <v>0</v>
      </c>
      <c r="V55" s="101">
        <v>0</v>
      </c>
      <c r="W55" s="101">
        <v>0</v>
      </c>
      <c r="X55" s="101">
        <v>0</v>
      </c>
      <c r="Y55" s="101">
        <v>0</v>
      </c>
      <c r="Z55" s="101">
        <v>0</v>
      </c>
      <c r="AA55" s="101">
        <v>0</v>
      </c>
      <c r="AB55" s="103">
        <f t="shared" si="5"/>
        <v>0</v>
      </c>
      <c r="AC55" s="103">
        <f t="shared" si="7"/>
        <v>0</v>
      </c>
    </row>
    <row r="56" spans="1:29" x14ac:dyDescent="0.25">
      <c r="A56" s="41" t="s">
        <v>129</v>
      </c>
      <c r="B56" s="40" t="s">
        <v>123</v>
      </c>
      <c r="C56" s="99">
        <v>0</v>
      </c>
      <c r="D56" s="99">
        <v>0</v>
      </c>
      <c r="E56" s="99">
        <v>0</v>
      </c>
      <c r="F56" s="99">
        <v>0</v>
      </c>
      <c r="G56" s="101">
        <v>0</v>
      </c>
      <c r="H56" s="101">
        <v>0</v>
      </c>
      <c r="I56" s="101">
        <v>0</v>
      </c>
      <c r="J56" s="101">
        <v>0</v>
      </c>
      <c r="K56" s="101">
        <v>0</v>
      </c>
      <c r="L56" s="101">
        <v>0</v>
      </c>
      <c r="M56" s="101">
        <v>0</v>
      </c>
      <c r="N56" s="101">
        <v>0</v>
      </c>
      <c r="O56" s="101">
        <v>0</v>
      </c>
      <c r="P56" s="101">
        <f t="shared" si="12"/>
        <v>0</v>
      </c>
      <c r="Q56" s="101">
        <v>0</v>
      </c>
      <c r="R56" s="101">
        <v>0</v>
      </c>
      <c r="S56" s="101">
        <v>0</v>
      </c>
      <c r="T56" s="101">
        <v>0</v>
      </c>
      <c r="U56" s="101">
        <v>0</v>
      </c>
      <c r="V56" s="101">
        <v>0</v>
      </c>
      <c r="W56" s="101">
        <v>0</v>
      </c>
      <c r="X56" s="101">
        <v>0</v>
      </c>
      <c r="Y56" s="101">
        <v>0</v>
      </c>
      <c r="Z56" s="101">
        <v>0</v>
      </c>
      <c r="AA56" s="101">
        <v>0</v>
      </c>
      <c r="AB56" s="103">
        <f t="shared" si="5"/>
        <v>0</v>
      </c>
      <c r="AC56" s="103">
        <f t="shared" si="7"/>
        <v>0</v>
      </c>
    </row>
    <row r="57" spans="1:29" ht="18.75" x14ac:dyDescent="0.25">
      <c r="A57" s="41" t="s">
        <v>128</v>
      </c>
      <c r="B57" s="40" t="s">
        <v>530</v>
      </c>
      <c r="C57" s="99">
        <v>34</v>
      </c>
      <c r="D57" s="99">
        <v>0</v>
      </c>
      <c r="E57" s="99">
        <v>34</v>
      </c>
      <c r="F57" s="99">
        <v>34</v>
      </c>
      <c r="G57" s="101">
        <v>0</v>
      </c>
      <c r="H57" s="101">
        <v>0</v>
      </c>
      <c r="I57" s="101">
        <v>0</v>
      </c>
      <c r="J57" s="101">
        <v>0</v>
      </c>
      <c r="K57" s="101">
        <v>0</v>
      </c>
      <c r="L57" s="101">
        <v>0</v>
      </c>
      <c r="M57" s="101">
        <v>0</v>
      </c>
      <c r="N57" s="101">
        <v>0</v>
      </c>
      <c r="O57" s="101">
        <v>0</v>
      </c>
      <c r="P57" s="101">
        <f t="shared" si="12"/>
        <v>34</v>
      </c>
      <c r="Q57" s="101">
        <v>0</v>
      </c>
      <c r="R57" s="101">
        <v>0</v>
      </c>
      <c r="S57" s="101">
        <v>0</v>
      </c>
      <c r="T57" s="101">
        <v>0</v>
      </c>
      <c r="U57" s="101">
        <v>0</v>
      </c>
      <c r="V57" s="101">
        <v>0</v>
      </c>
      <c r="W57" s="101">
        <v>0</v>
      </c>
      <c r="X57" s="101">
        <v>0</v>
      </c>
      <c r="Y57" s="101">
        <v>0</v>
      </c>
      <c r="Z57" s="101">
        <v>0</v>
      </c>
      <c r="AA57" s="101">
        <v>0</v>
      </c>
      <c r="AB57" s="103">
        <f t="shared" si="5"/>
        <v>34</v>
      </c>
      <c r="AC57" s="103">
        <f t="shared" si="7"/>
        <v>0</v>
      </c>
    </row>
    <row r="58" spans="1:29" ht="36.75" customHeight="1" x14ac:dyDescent="0.25">
      <c r="A58" s="44" t="s">
        <v>56</v>
      </c>
      <c r="B58" s="53" t="s">
        <v>207</v>
      </c>
      <c r="C58" s="99">
        <v>0</v>
      </c>
      <c r="D58" s="99">
        <v>0</v>
      </c>
      <c r="E58" s="99">
        <v>0</v>
      </c>
      <c r="F58" s="99">
        <v>0</v>
      </c>
      <c r="G58" s="99">
        <v>0</v>
      </c>
      <c r="H58" s="99">
        <v>0</v>
      </c>
      <c r="I58" s="99">
        <v>0</v>
      </c>
      <c r="J58" s="99">
        <v>0</v>
      </c>
      <c r="K58" s="99">
        <v>0</v>
      </c>
      <c r="L58" s="99">
        <v>0</v>
      </c>
      <c r="M58" s="99">
        <v>0</v>
      </c>
      <c r="N58" s="99">
        <v>0</v>
      </c>
      <c r="O58" s="99">
        <v>0</v>
      </c>
      <c r="P58" s="99">
        <v>0</v>
      </c>
      <c r="Q58" s="99">
        <v>0</v>
      </c>
      <c r="R58" s="99">
        <v>0</v>
      </c>
      <c r="S58" s="99">
        <v>0</v>
      </c>
      <c r="T58" s="99">
        <v>0</v>
      </c>
      <c r="U58" s="99">
        <v>0</v>
      </c>
      <c r="V58" s="99">
        <v>0</v>
      </c>
      <c r="W58" s="99">
        <v>0</v>
      </c>
      <c r="X58" s="99">
        <v>0</v>
      </c>
      <c r="Y58" s="99">
        <v>0</v>
      </c>
      <c r="Z58" s="99">
        <v>0</v>
      </c>
      <c r="AA58" s="99">
        <v>0</v>
      </c>
      <c r="AB58" s="103">
        <f t="shared" si="5"/>
        <v>0</v>
      </c>
      <c r="AC58" s="103">
        <f t="shared" si="7"/>
        <v>0</v>
      </c>
    </row>
    <row r="59" spans="1:29" x14ac:dyDescent="0.25">
      <c r="A59" s="44" t="s">
        <v>54</v>
      </c>
      <c r="B59" s="43" t="s">
        <v>127</v>
      </c>
      <c r="C59" s="99">
        <v>0</v>
      </c>
      <c r="D59" s="99">
        <v>0</v>
      </c>
      <c r="E59" s="99">
        <v>0</v>
      </c>
      <c r="F59" s="99">
        <v>0</v>
      </c>
      <c r="G59" s="99">
        <v>0</v>
      </c>
      <c r="H59" s="99">
        <v>0</v>
      </c>
      <c r="I59" s="99">
        <v>0</v>
      </c>
      <c r="J59" s="99">
        <v>0</v>
      </c>
      <c r="K59" s="99">
        <v>0</v>
      </c>
      <c r="L59" s="99">
        <v>0</v>
      </c>
      <c r="M59" s="99">
        <v>0</v>
      </c>
      <c r="N59" s="99">
        <v>0</v>
      </c>
      <c r="O59" s="99">
        <v>0</v>
      </c>
      <c r="P59" s="99">
        <v>0</v>
      </c>
      <c r="Q59" s="99">
        <v>0</v>
      </c>
      <c r="R59" s="99">
        <v>0</v>
      </c>
      <c r="S59" s="99">
        <v>0</v>
      </c>
      <c r="T59" s="99">
        <v>0</v>
      </c>
      <c r="U59" s="99">
        <v>0</v>
      </c>
      <c r="V59" s="99">
        <v>0</v>
      </c>
      <c r="W59" s="99">
        <v>0</v>
      </c>
      <c r="X59" s="99">
        <v>0</v>
      </c>
      <c r="Y59" s="99">
        <v>0</v>
      </c>
      <c r="Z59" s="99">
        <v>0</v>
      </c>
      <c r="AA59" s="99">
        <v>0</v>
      </c>
      <c r="AB59" s="103">
        <f t="shared" si="5"/>
        <v>0</v>
      </c>
      <c r="AC59" s="103">
        <f t="shared" si="7"/>
        <v>0</v>
      </c>
    </row>
    <row r="60" spans="1:29" x14ac:dyDescent="0.25">
      <c r="A60" s="41" t="s">
        <v>201</v>
      </c>
      <c r="B60" s="42" t="s">
        <v>147</v>
      </c>
      <c r="C60" s="99">
        <v>0</v>
      </c>
      <c r="D60" s="99">
        <v>0</v>
      </c>
      <c r="E60" s="99">
        <v>0</v>
      </c>
      <c r="F60" s="99">
        <v>0</v>
      </c>
      <c r="G60" s="101">
        <v>0</v>
      </c>
      <c r="H60" s="101">
        <v>0</v>
      </c>
      <c r="I60" s="101">
        <v>0</v>
      </c>
      <c r="J60" s="101">
        <v>0</v>
      </c>
      <c r="K60" s="101">
        <v>0</v>
      </c>
      <c r="L60" s="101">
        <v>0</v>
      </c>
      <c r="M60" s="101">
        <v>0</v>
      </c>
      <c r="N60" s="101">
        <v>0</v>
      </c>
      <c r="O60" s="101">
        <v>0</v>
      </c>
      <c r="P60" s="101">
        <v>0</v>
      </c>
      <c r="Q60" s="101">
        <v>0</v>
      </c>
      <c r="R60" s="101">
        <v>0</v>
      </c>
      <c r="S60" s="101">
        <v>0</v>
      </c>
      <c r="T60" s="101">
        <v>0</v>
      </c>
      <c r="U60" s="101">
        <v>0</v>
      </c>
      <c r="V60" s="101">
        <v>0</v>
      </c>
      <c r="W60" s="101">
        <v>0</v>
      </c>
      <c r="X60" s="101">
        <v>0</v>
      </c>
      <c r="Y60" s="101">
        <v>0</v>
      </c>
      <c r="Z60" s="101">
        <v>0</v>
      </c>
      <c r="AA60" s="101">
        <v>0</v>
      </c>
      <c r="AB60" s="103">
        <f t="shared" si="5"/>
        <v>0</v>
      </c>
      <c r="AC60" s="103">
        <f t="shared" si="7"/>
        <v>0</v>
      </c>
    </row>
    <row r="61" spans="1:29" x14ac:dyDescent="0.25">
      <c r="A61" s="41" t="s">
        <v>202</v>
      </c>
      <c r="B61" s="42" t="s">
        <v>145</v>
      </c>
      <c r="C61" s="99">
        <v>0</v>
      </c>
      <c r="D61" s="99">
        <v>0</v>
      </c>
      <c r="E61" s="99">
        <v>0</v>
      </c>
      <c r="F61" s="99">
        <v>0</v>
      </c>
      <c r="G61" s="101">
        <v>0</v>
      </c>
      <c r="H61" s="101">
        <v>0</v>
      </c>
      <c r="I61" s="101">
        <v>0</v>
      </c>
      <c r="J61" s="101">
        <v>0</v>
      </c>
      <c r="K61" s="101">
        <v>0</v>
      </c>
      <c r="L61" s="101">
        <v>0</v>
      </c>
      <c r="M61" s="101">
        <v>0</v>
      </c>
      <c r="N61" s="101">
        <v>0</v>
      </c>
      <c r="O61" s="101">
        <v>0</v>
      </c>
      <c r="P61" s="101">
        <v>0</v>
      </c>
      <c r="Q61" s="101">
        <v>0</v>
      </c>
      <c r="R61" s="101">
        <v>0</v>
      </c>
      <c r="S61" s="101">
        <v>0</v>
      </c>
      <c r="T61" s="101">
        <v>0</v>
      </c>
      <c r="U61" s="101">
        <v>0</v>
      </c>
      <c r="V61" s="101">
        <v>0</v>
      </c>
      <c r="W61" s="101">
        <v>0</v>
      </c>
      <c r="X61" s="101">
        <v>0</v>
      </c>
      <c r="Y61" s="101">
        <v>0</v>
      </c>
      <c r="Z61" s="101">
        <v>0</v>
      </c>
      <c r="AA61" s="101">
        <v>0</v>
      </c>
      <c r="AB61" s="103">
        <f t="shared" si="5"/>
        <v>0</v>
      </c>
      <c r="AC61" s="103">
        <f t="shared" si="7"/>
        <v>0</v>
      </c>
    </row>
    <row r="62" spans="1:29" x14ac:dyDescent="0.25">
      <c r="A62" s="41" t="s">
        <v>203</v>
      </c>
      <c r="B62" s="42" t="s">
        <v>143</v>
      </c>
      <c r="C62" s="99">
        <v>0</v>
      </c>
      <c r="D62" s="99">
        <v>0</v>
      </c>
      <c r="E62" s="99">
        <v>0</v>
      </c>
      <c r="F62" s="99">
        <v>0</v>
      </c>
      <c r="G62" s="101">
        <v>0</v>
      </c>
      <c r="H62" s="101">
        <v>0</v>
      </c>
      <c r="I62" s="101">
        <v>0</v>
      </c>
      <c r="J62" s="101">
        <v>0</v>
      </c>
      <c r="K62" s="101">
        <v>0</v>
      </c>
      <c r="L62" s="101">
        <v>0</v>
      </c>
      <c r="M62" s="101">
        <v>0</v>
      </c>
      <c r="N62" s="101">
        <v>0</v>
      </c>
      <c r="O62" s="101">
        <v>0</v>
      </c>
      <c r="P62" s="101">
        <v>0</v>
      </c>
      <c r="Q62" s="101">
        <v>0</v>
      </c>
      <c r="R62" s="101">
        <v>0</v>
      </c>
      <c r="S62" s="101">
        <v>0</v>
      </c>
      <c r="T62" s="101">
        <v>0</v>
      </c>
      <c r="U62" s="101">
        <v>0</v>
      </c>
      <c r="V62" s="101">
        <v>0</v>
      </c>
      <c r="W62" s="101">
        <v>0</v>
      </c>
      <c r="X62" s="101">
        <v>0</v>
      </c>
      <c r="Y62" s="101">
        <v>0</v>
      </c>
      <c r="Z62" s="101">
        <v>0</v>
      </c>
      <c r="AA62" s="101">
        <v>0</v>
      </c>
      <c r="AB62" s="103">
        <f t="shared" si="5"/>
        <v>0</v>
      </c>
      <c r="AC62" s="103">
        <f t="shared" si="7"/>
        <v>0</v>
      </c>
    </row>
    <row r="63" spans="1:29" x14ac:dyDescent="0.25">
      <c r="A63" s="41" t="s">
        <v>204</v>
      </c>
      <c r="B63" s="42" t="s">
        <v>206</v>
      </c>
      <c r="C63" s="99">
        <v>0</v>
      </c>
      <c r="D63" s="99">
        <v>0</v>
      </c>
      <c r="E63" s="99">
        <v>0</v>
      </c>
      <c r="F63" s="99">
        <v>0</v>
      </c>
      <c r="G63" s="101">
        <v>0</v>
      </c>
      <c r="H63" s="101">
        <v>0</v>
      </c>
      <c r="I63" s="101">
        <v>0</v>
      </c>
      <c r="J63" s="101">
        <v>0</v>
      </c>
      <c r="K63" s="101">
        <v>0</v>
      </c>
      <c r="L63" s="101">
        <v>0</v>
      </c>
      <c r="M63" s="101">
        <v>0</v>
      </c>
      <c r="N63" s="101">
        <v>0</v>
      </c>
      <c r="O63" s="101">
        <v>0</v>
      </c>
      <c r="P63" s="101">
        <v>0</v>
      </c>
      <c r="Q63" s="101">
        <v>0</v>
      </c>
      <c r="R63" s="101">
        <v>0</v>
      </c>
      <c r="S63" s="101">
        <v>0</v>
      </c>
      <c r="T63" s="101">
        <v>0</v>
      </c>
      <c r="U63" s="101">
        <v>0</v>
      </c>
      <c r="V63" s="101">
        <v>0</v>
      </c>
      <c r="W63" s="101">
        <v>0</v>
      </c>
      <c r="X63" s="101">
        <v>0</v>
      </c>
      <c r="Y63" s="101">
        <v>0</v>
      </c>
      <c r="Z63" s="101">
        <v>0</v>
      </c>
      <c r="AA63" s="101">
        <v>0</v>
      </c>
      <c r="AB63" s="103">
        <f t="shared" si="5"/>
        <v>0</v>
      </c>
      <c r="AC63" s="103">
        <f t="shared" si="7"/>
        <v>0</v>
      </c>
    </row>
    <row r="64" spans="1:29" ht="18.75" x14ac:dyDescent="0.25">
      <c r="A64" s="41" t="s">
        <v>205</v>
      </c>
      <c r="B64" s="40" t="s">
        <v>122</v>
      </c>
      <c r="C64" s="99">
        <v>0</v>
      </c>
      <c r="D64" s="99">
        <v>0</v>
      </c>
      <c r="E64" s="99">
        <v>0</v>
      </c>
      <c r="F64" s="99">
        <v>0</v>
      </c>
      <c r="G64" s="101">
        <v>0</v>
      </c>
      <c r="H64" s="101">
        <v>0</v>
      </c>
      <c r="I64" s="101">
        <v>0</v>
      </c>
      <c r="J64" s="101">
        <v>0</v>
      </c>
      <c r="K64" s="101">
        <v>0</v>
      </c>
      <c r="L64" s="101">
        <v>0</v>
      </c>
      <c r="M64" s="101">
        <v>0</v>
      </c>
      <c r="N64" s="101">
        <v>0</v>
      </c>
      <c r="O64" s="101">
        <v>0</v>
      </c>
      <c r="P64" s="101">
        <v>0</v>
      </c>
      <c r="Q64" s="101">
        <v>0</v>
      </c>
      <c r="R64" s="101">
        <v>0</v>
      </c>
      <c r="S64" s="101">
        <v>0</v>
      </c>
      <c r="T64" s="101">
        <v>0</v>
      </c>
      <c r="U64" s="101">
        <v>0</v>
      </c>
      <c r="V64" s="101">
        <v>0</v>
      </c>
      <c r="W64" s="101">
        <v>0</v>
      </c>
      <c r="X64" s="101">
        <v>0</v>
      </c>
      <c r="Y64" s="101">
        <v>0</v>
      </c>
      <c r="Z64" s="101">
        <v>0</v>
      </c>
      <c r="AA64" s="101">
        <v>0</v>
      </c>
      <c r="AB64" s="103">
        <f t="shared" si="5"/>
        <v>0</v>
      </c>
      <c r="AC64" s="103">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49"/>
      <c r="C66" s="449"/>
      <c r="D66" s="449"/>
      <c r="E66" s="449"/>
      <c r="F66" s="449"/>
      <c r="G66" s="449"/>
      <c r="H66" s="449"/>
      <c r="I66" s="449"/>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49"/>
      <c r="C68" s="449"/>
      <c r="D68" s="449"/>
      <c r="E68" s="449"/>
      <c r="F68" s="449"/>
      <c r="G68" s="449"/>
      <c r="H68" s="449"/>
      <c r="I68" s="449"/>
      <c r="J68" s="35"/>
      <c r="K68" s="35"/>
    </row>
    <row r="70" spans="1:28" ht="36.75" customHeight="1" x14ac:dyDescent="0.25">
      <c r="B70" s="449"/>
      <c r="C70" s="449"/>
      <c r="D70" s="449"/>
      <c r="E70" s="449"/>
      <c r="F70" s="449"/>
      <c r="G70" s="449"/>
      <c r="H70" s="449"/>
      <c r="I70" s="449"/>
      <c r="J70" s="35"/>
      <c r="K70" s="35"/>
    </row>
    <row r="71" spans="1:28" x14ac:dyDescent="0.25">
      <c r="N71" s="36"/>
      <c r="V71" s="36"/>
    </row>
    <row r="72" spans="1:28" ht="51" customHeight="1" x14ac:dyDescent="0.25">
      <c r="B72" s="449"/>
      <c r="C72" s="449"/>
      <c r="D72" s="449"/>
      <c r="E72" s="449"/>
      <c r="F72" s="449"/>
      <c r="G72" s="449"/>
      <c r="H72" s="449"/>
      <c r="I72" s="449"/>
      <c r="J72" s="35"/>
      <c r="K72" s="35"/>
      <c r="N72" s="36"/>
      <c r="V72" s="36"/>
    </row>
    <row r="73" spans="1:28" ht="32.25" customHeight="1" x14ac:dyDescent="0.25">
      <c r="B73" s="449"/>
      <c r="C73" s="449"/>
      <c r="D73" s="449"/>
      <c r="E73" s="449"/>
      <c r="F73" s="449"/>
      <c r="G73" s="449"/>
      <c r="H73" s="449"/>
      <c r="I73" s="449"/>
      <c r="J73" s="35"/>
      <c r="K73" s="35"/>
    </row>
    <row r="74" spans="1:28" ht="51.75" customHeight="1" x14ac:dyDescent="0.25">
      <c r="B74" s="449"/>
      <c r="C74" s="449"/>
      <c r="D74" s="449"/>
      <c r="E74" s="449"/>
      <c r="F74" s="449"/>
      <c r="G74" s="449"/>
      <c r="H74" s="449"/>
      <c r="I74" s="449"/>
      <c r="J74" s="35"/>
      <c r="K74" s="35"/>
    </row>
    <row r="75" spans="1:28" ht="21.75" customHeight="1" x14ac:dyDescent="0.25">
      <c r="B75" s="447"/>
      <c r="C75" s="447"/>
      <c r="D75" s="447"/>
      <c r="E75" s="447"/>
      <c r="F75" s="447"/>
      <c r="G75" s="447"/>
      <c r="H75" s="447"/>
      <c r="I75" s="447"/>
      <c r="J75" s="34"/>
      <c r="K75" s="34"/>
    </row>
    <row r="76" spans="1:28" ht="23.25" customHeight="1" x14ac:dyDescent="0.25"/>
    <row r="77" spans="1:28" ht="18.75" customHeight="1" x14ac:dyDescent="0.25">
      <c r="B77" s="448"/>
      <c r="C77" s="448"/>
      <c r="D77" s="448"/>
      <c r="E77" s="448"/>
      <c r="F77" s="448"/>
      <c r="G77" s="448"/>
      <c r="H77" s="448"/>
      <c r="I77" s="448"/>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J77"/>
  <sheetViews>
    <sheetView topLeftCell="B1" zoomScale="70" zoomScaleNormal="70" zoomScaleSheetLayoutView="70" workbookViewId="0">
      <selection activeCell="V24" sqref="V2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8.140625" style="32" customWidth="1"/>
    <col min="8" max="15" width="9.28515625" style="32" customWidth="1"/>
    <col min="16" max="17" width="8" style="32" customWidth="1"/>
    <col min="18" max="19" width="8.5703125" style="32" customWidth="1"/>
    <col min="20" max="20" width="8" style="344" customWidth="1"/>
    <col min="21" max="21" width="8" style="340"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30" width="9.140625" style="32"/>
    <col min="31" max="35" width="13.85546875" style="32" customWidth="1"/>
    <col min="36"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61" t="str">
        <f>'6.1. Паспорт сетевой график'!A5:I5</f>
        <v>Год раскрытия информации: 2024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row>
    <row r="5" spans="1:29" ht="18.75" x14ac:dyDescent="0.3">
      <c r="AC5" s="12"/>
    </row>
    <row r="6" spans="1:29" ht="18.75" x14ac:dyDescent="0.25">
      <c r="A6" s="372" t="s">
        <v>7</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row>
    <row r="7" spans="1:29" ht="18.75" x14ac:dyDescent="0.25">
      <c r="A7" s="110"/>
      <c r="B7" s="110"/>
      <c r="C7" s="110"/>
      <c r="D7" s="110"/>
      <c r="E7" s="110"/>
      <c r="F7" s="110"/>
      <c r="G7" s="110"/>
      <c r="H7" s="170"/>
      <c r="I7" s="170"/>
      <c r="J7" s="170"/>
      <c r="K7" s="170"/>
      <c r="L7" s="170"/>
      <c r="M7" s="170"/>
      <c r="N7" s="170"/>
      <c r="O7" s="170"/>
      <c r="P7" s="170"/>
      <c r="Q7" s="170"/>
      <c r="R7" s="170"/>
      <c r="S7" s="170"/>
      <c r="T7" s="345"/>
      <c r="U7" s="341"/>
      <c r="V7" s="170"/>
      <c r="W7" s="170"/>
      <c r="X7" s="170"/>
      <c r="Y7" s="170"/>
      <c r="Z7" s="170"/>
      <c r="AA7" s="170"/>
      <c r="AB7" s="170"/>
      <c r="AC7" s="170"/>
    </row>
    <row r="8" spans="1:29" x14ac:dyDescent="0.25">
      <c r="A8" s="366" t="str">
        <f>'6.1. Паспорт сетевой график'!A9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row>
    <row r="9" spans="1:29" ht="18.75" customHeight="1"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row>
    <row r="10" spans="1:29" ht="18.75" x14ac:dyDescent="0.25">
      <c r="A10" s="110"/>
      <c r="B10" s="110"/>
      <c r="C10" s="110"/>
      <c r="D10" s="110"/>
      <c r="E10" s="110"/>
      <c r="F10" s="110"/>
      <c r="G10" s="110"/>
      <c r="H10" s="170"/>
      <c r="I10" s="170"/>
      <c r="J10" s="170"/>
      <c r="K10" s="170"/>
      <c r="L10" s="170"/>
      <c r="M10" s="170"/>
      <c r="N10" s="170"/>
      <c r="O10" s="170"/>
      <c r="P10" s="170"/>
      <c r="Q10" s="170"/>
      <c r="R10" s="170"/>
      <c r="S10" s="170"/>
      <c r="T10" s="345"/>
      <c r="U10" s="341"/>
      <c r="V10" s="170"/>
      <c r="W10" s="170"/>
      <c r="X10" s="170"/>
      <c r="Y10" s="170"/>
      <c r="Z10" s="170"/>
      <c r="AA10" s="170"/>
      <c r="AB10" s="170"/>
      <c r="AC10" s="170"/>
    </row>
    <row r="11" spans="1:29" x14ac:dyDescent="0.25">
      <c r="A11" s="366" t="str">
        <f>'6.1. Паспорт сетевой график'!A12</f>
        <v>O 24-05</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row>
    <row r="12" spans="1:29"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row>
    <row r="13" spans="1:29" ht="16.5" customHeight="1" x14ac:dyDescent="0.3">
      <c r="A13" s="127"/>
      <c r="B13" s="127"/>
      <c r="C13" s="127"/>
      <c r="D13" s="127"/>
      <c r="E13" s="127"/>
      <c r="F13" s="127"/>
      <c r="G13" s="127"/>
      <c r="H13" s="50"/>
      <c r="I13" s="50"/>
      <c r="J13" s="50"/>
      <c r="K13" s="50"/>
      <c r="L13" s="50"/>
      <c r="M13" s="50"/>
      <c r="N13" s="50"/>
      <c r="O13" s="50"/>
      <c r="P13" s="50"/>
      <c r="Q13" s="50"/>
      <c r="R13" s="50"/>
      <c r="S13" s="50"/>
      <c r="T13" s="346"/>
      <c r="U13" s="342"/>
      <c r="V13" s="50"/>
      <c r="W13" s="50"/>
      <c r="X13" s="50"/>
      <c r="Y13" s="50"/>
      <c r="Z13" s="50"/>
      <c r="AA13" s="50"/>
      <c r="AB13" s="50"/>
      <c r="AC13" s="50"/>
    </row>
    <row r="14" spans="1:29" ht="36" customHeight="1" x14ac:dyDescent="0.25">
      <c r="A14" s="394" t="str">
        <f>'6.1. Паспорт сетевой график'!A15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c r="AC14" s="394"/>
    </row>
    <row r="15" spans="1:29" ht="15.75" customHeight="1"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row>
    <row r="16" spans="1:29" x14ac:dyDescent="0.25">
      <c r="A16" s="438"/>
      <c r="B16" s="438"/>
      <c r="C16" s="438"/>
      <c r="D16" s="438"/>
      <c r="E16" s="438"/>
      <c r="F16" s="438"/>
      <c r="G16" s="438"/>
      <c r="H16" s="438"/>
      <c r="I16" s="438"/>
      <c r="J16" s="438"/>
      <c r="K16" s="438"/>
      <c r="L16" s="438"/>
      <c r="M16" s="438"/>
      <c r="N16" s="438"/>
      <c r="O16" s="438"/>
      <c r="P16" s="438"/>
      <c r="Q16" s="438"/>
      <c r="R16" s="438"/>
      <c r="S16" s="438"/>
      <c r="T16" s="438"/>
      <c r="U16" s="438"/>
      <c r="V16" s="438"/>
      <c r="W16" s="438"/>
      <c r="X16" s="438"/>
      <c r="Y16" s="438"/>
      <c r="Z16" s="438"/>
      <c r="AA16" s="438"/>
      <c r="AB16" s="438"/>
      <c r="AC16" s="438"/>
    </row>
    <row r="18" spans="1:36" x14ac:dyDescent="0.25">
      <c r="A18" s="443" t="s">
        <v>393</v>
      </c>
      <c r="B18" s="443"/>
      <c r="C18" s="443"/>
      <c r="D18" s="443"/>
      <c r="E18" s="443"/>
      <c r="F18" s="443"/>
      <c r="G18" s="443"/>
      <c r="H18" s="443"/>
      <c r="I18" s="443"/>
      <c r="J18" s="443"/>
      <c r="K18" s="443"/>
      <c r="L18" s="443"/>
      <c r="M18" s="443"/>
      <c r="N18" s="443"/>
      <c r="O18" s="443"/>
      <c r="P18" s="443"/>
      <c r="Q18" s="443"/>
      <c r="R18" s="443"/>
      <c r="S18" s="443"/>
      <c r="T18" s="443"/>
      <c r="U18" s="443"/>
      <c r="V18" s="443"/>
      <c r="W18" s="443"/>
      <c r="X18" s="443"/>
      <c r="Y18" s="443"/>
      <c r="Z18" s="443"/>
      <c r="AA18" s="443"/>
      <c r="AB18" s="443"/>
      <c r="AC18" s="443"/>
    </row>
    <row r="19" spans="1:36" ht="49.5" hidden="1" customHeight="1" x14ac:dyDescent="0.25">
      <c r="E19" s="48" t="s">
        <v>595</v>
      </c>
      <c r="F19" s="48"/>
      <c r="G19" s="48" t="s">
        <v>596</v>
      </c>
      <c r="H19" s="32" t="s">
        <v>597</v>
      </c>
      <c r="L19" s="32" t="s">
        <v>598</v>
      </c>
      <c r="P19" s="32" t="s">
        <v>599</v>
      </c>
    </row>
    <row r="20" spans="1:36" ht="33" customHeight="1" x14ac:dyDescent="0.25">
      <c r="A20" s="439" t="s">
        <v>183</v>
      </c>
      <c r="B20" s="439" t="s">
        <v>182</v>
      </c>
      <c r="C20" s="431" t="s">
        <v>181</v>
      </c>
      <c r="D20" s="431"/>
      <c r="E20" s="450" t="s">
        <v>180</v>
      </c>
      <c r="F20" s="451"/>
      <c r="G20" s="439" t="s">
        <v>643</v>
      </c>
      <c r="H20" s="445">
        <v>2025</v>
      </c>
      <c r="I20" s="446"/>
      <c r="J20" s="446"/>
      <c r="K20" s="454"/>
      <c r="L20" s="445">
        <v>2026</v>
      </c>
      <c r="M20" s="446"/>
      <c r="N20" s="446"/>
      <c r="O20" s="454"/>
      <c r="P20" s="445">
        <v>2027</v>
      </c>
      <c r="Q20" s="446"/>
      <c r="R20" s="446"/>
      <c r="S20" s="454"/>
      <c r="T20" s="445">
        <v>2028</v>
      </c>
      <c r="U20" s="446"/>
      <c r="V20" s="446"/>
      <c r="W20" s="454"/>
      <c r="X20" s="445">
        <v>2029</v>
      </c>
      <c r="Y20" s="446"/>
      <c r="Z20" s="446"/>
      <c r="AA20" s="454"/>
      <c r="AB20" s="444" t="s">
        <v>179</v>
      </c>
      <c r="AC20" s="444"/>
      <c r="AD20" s="49"/>
      <c r="AE20" s="49"/>
      <c r="AF20" s="49"/>
    </row>
    <row r="21" spans="1:36" ht="99.75" customHeight="1" x14ac:dyDescent="0.25">
      <c r="A21" s="440"/>
      <c r="B21" s="440"/>
      <c r="C21" s="431"/>
      <c r="D21" s="431"/>
      <c r="E21" s="452"/>
      <c r="F21" s="453"/>
      <c r="G21" s="440"/>
      <c r="H21" s="431" t="s">
        <v>2</v>
      </c>
      <c r="I21" s="431"/>
      <c r="J21" s="431" t="s">
        <v>178</v>
      </c>
      <c r="K21" s="431"/>
      <c r="L21" s="431" t="s">
        <v>2</v>
      </c>
      <c r="M21" s="431"/>
      <c r="N21" s="431" t="s">
        <v>178</v>
      </c>
      <c r="O21" s="431"/>
      <c r="P21" s="431" t="s">
        <v>2</v>
      </c>
      <c r="Q21" s="431"/>
      <c r="R21" s="431" t="s">
        <v>178</v>
      </c>
      <c r="S21" s="431"/>
      <c r="T21" s="431" t="s">
        <v>2</v>
      </c>
      <c r="U21" s="431"/>
      <c r="V21" s="431" t="s">
        <v>178</v>
      </c>
      <c r="W21" s="431"/>
      <c r="X21" s="431" t="s">
        <v>2</v>
      </c>
      <c r="Y21" s="431"/>
      <c r="Z21" s="431" t="s">
        <v>178</v>
      </c>
      <c r="AA21" s="431"/>
      <c r="AB21" s="444"/>
      <c r="AC21" s="444"/>
    </row>
    <row r="22" spans="1:36" ht="89.25" customHeight="1" x14ac:dyDescent="0.25">
      <c r="A22" s="441"/>
      <c r="B22" s="441"/>
      <c r="C22" s="46" t="s">
        <v>2</v>
      </c>
      <c r="D22" s="46" t="s">
        <v>178</v>
      </c>
      <c r="E22" s="48" t="s">
        <v>640</v>
      </c>
      <c r="F22" s="48" t="s">
        <v>640</v>
      </c>
      <c r="G22" s="441"/>
      <c r="H22" s="47" t="s">
        <v>374</v>
      </c>
      <c r="I22" s="47" t="s">
        <v>375</v>
      </c>
      <c r="J22" s="47" t="s">
        <v>374</v>
      </c>
      <c r="K22" s="47" t="s">
        <v>375</v>
      </c>
      <c r="L22" s="47" t="s">
        <v>374</v>
      </c>
      <c r="M22" s="47" t="s">
        <v>375</v>
      </c>
      <c r="N22" s="47" t="s">
        <v>374</v>
      </c>
      <c r="O22" s="47" t="s">
        <v>375</v>
      </c>
      <c r="P22" s="47" t="s">
        <v>374</v>
      </c>
      <c r="Q22" s="47" t="s">
        <v>375</v>
      </c>
      <c r="R22" s="47" t="s">
        <v>374</v>
      </c>
      <c r="S22" s="47" t="s">
        <v>375</v>
      </c>
      <c r="T22" s="348" t="s">
        <v>374</v>
      </c>
      <c r="U22" s="348" t="s">
        <v>375</v>
      </c>
      <c r="V22" s="47" t="s">
        <v>374</v>
      </c>
      <c r="W22" s="47" t="s">
        <v>375</v>
      </c>
      <c r="X22" s="47" t="s">
        <v>374</v>
      </c>
      <c r="Y22" s="47" t="s">
        <v>375</v>
      </c>
      <c r="Z22" s="47" t="s">
        <v>374</v>
      </c>
      <c r="AA22" s="47" t="s">
        <v>375</v>
      </c>
      <c r="AB22" s="46" t="s">
        <v>609</v>
      </c>
      <c r="AC22" s="46" t="s">
        <v>536</v>
      </c>
    </row>
    <row r="23" spans="1:36" ht="19.5" customHeight="1" x14ac:dyDescent="0.25">
      <c r="A23" s="39">
        <v>1</v>
      </c>
      <c r="B23" s="39">
        <v>2</v>
      </c>
      <c r="C23" s="39">
        <v>3</v>
      </c>
      <c r="D23" s="39">
        <v>4</v>
      </c>
      <c r="E23" s="39">
        <v>5</v>
      </c>
      <c r="F23" s="355">
        <f>E23+1</f>
        <v>6</v>
      </c>
      <c r="G23" s="355">
        <f t="shared" ref="G23:AC23" si="0">F23+1</f>
        <v>7</v>
      </c>
      <c r="H23" s="355">
        <f t="shared" si="0"/>
        <v>8</v>
      </c>
      <c r="I23" s="355">
        <f t="shared" si="0"/>
        <v>9</v>
      </c>
      <c r="J23" s="355">
        <f t="shared" si="0"/>
        <v>10</v>
      </c>
      <c r="K23" s="355">
        <f t="shared" si="0"/>
        <v>11</v>
      </c>
      <c r="L23" s="355">
        <f t="shared" si="0"/>
        <v>12</v>
      </c>
      <c r="M23" s="355">
        <f t="shared" si="0"/>
        <v>13</v>
      </c>
      <c r="N23" s="355">
        <f t="shared" si="0"/>
        <v>14</v>
      </c>
      <c r="O23" s="355">
        <f t="shared" si="0"/>
        <v>15</v>
      </c>
      <c r="P23" s="355">
        <f t="shared" si="0"/>
        <v>16</v>
      </c>
      <c r="Q23" s="355">
        <f t="shared" si="0"/>
        <v>17</v>
      </c>
      <c r="R23" s="355">
        <f t="shared" si="0"/>
        <v>18</v>
      </c>
      <c r="S23" s="355">
        <f t="shared" si="0"/>
        <v>19</v>
      </c>
      <c r="T23" s="355">
        <f t="shared" si="0"/>
        <v>20</v>
      </c>
      <c r="U23" s="355">
        <f t="shared" si="0"/>
        <v>21</v>
      </c>
      <c r="V23" s="355">
        <f t="shared" si="0"/>
        <v>22</v>
      </c>
      <c r="W23" s="355">
        <f t="shared" si="0"/>
        <v>23</v>
      </c>
      <c r="X23" s="355">
        <f t="shared" si="0"/>
        <v>24</v>
      </c>
      <c r="Y23" s="355">
        <f t="shared" si="0"/>
        <v>25</v>
      </c>
      <c r="Z23" s="355">
        <f t="shared" si="0"/>
        <v>26</v>
      </c>
      <c r="AA23" s="355">
        <f t="shared" si="0"/>
        <v>27</v>
      </c>
      <c r="AB23" s="355">
        <f t="shared" si="0"/>
        <v>28</v>
      </c>
      <c r="AC23" s="355">
        <f t="shared" si="0"/>
        <v>29</v>
      </c>
    </row>
    <row r="24" spans="1:36" ht="47.25" customHeight="1" x14ac:dyDescent="0.25">
      <c r="A24" s="44">
        <v>1</v>
      </c>
      <c r="B24" s="43" t="s">
        <v>177</v>
      </c>
      <c r="C24" s="99">
        <f>C30*1.2</f>
        <v>34.634831337924005</v>
      </c>
      <c r="D24" s="101" t="s">
        <v>537</v>
      </c>
      <c r="E24" s="101">
        <f>C24</f>
        <v>34.634831337924005</v>
      </c>
      <c r="F24" s="356">
        <v>34.634831337924005</v>
      </c>
      <c r="G24" s="101">
        <v>0</v>
      </c>
      <c r="H24" s="101">
        <v>0</v>
      </c>
      <c r="I24" s="101">
        <f>SUM(I25:I29)</f>
        <v>0</v>
      </c>
      <c r="J24" s="101" t="s">
        <v>537</v>
      </c>
      <c r="K24" s="101" t="s">
        <v>537</v>
      </c>
      <c r="L24" s="101">
        <v>0</v>
      </c>
      <c r="M24" s="101">
        <f t="shared" ref="M24:Y24" si="1">SUM(M25:M29)</f>
        <v>0</v>
      </c>
      <c r="N24" s="101" t="str">
        <f t="shared" ref="N24:N64" si="2">D24</f>
        <v>нд</v>
      </c>
      <c r="O24" s="101" t="s">
        <v>537</v>
      </c>
      <c r="P24" s="101">
        <f>P30*1.2</f>
        <v>28.862359448269999</v>
      </c>
      <c r="Q24" s="101">
        <v>4</v>
      </c>
      <c r="R24" s="101" t="s">
        <v>537</v>
      </c>
      <c r="S24" s="101" t="s">
        <v>537</v>
      </c>
      <c r="T24" s="101">
        <f>C24-H24-L24-P24</f>
        <v>5.7724718896540068</v>
      </c>
      <c r="U24" s="101">
        <v>2</v>
      </c>
      <c r="V24" s="101" t="s">
        <v>537</v>
      </c>
      <c r="W24" s="101" t="s">
        <v>537</v>
      </c>
      <c r="X24" s="101">
        <v>0</v>
      </c>
      <c r="Y24" s="99">
        <f t="shared" si="1"/>
        <v>0</v>
      </c>
      <c r="Z24" s="101" t="s">
        <v>537</v>
      </c>
      <c r="AA24" s="101" t="s">
        <v>537</v>
      </c>
      <c r="AB24" s="99">
        <f>X24+T24+P24+L24+H24</f>
        <v>34.634831337924005</v>
      </c>
      <c r="AC24" s="101" t="s">
        <v>537</v>
      </c>
    </row>
    <row r="25" spans="1:36" ht="24" customHeight="1" x14ac:dyDescent="0.25">
      <c r="A25" s="41" t="s">
        <v>176</v>
      </c>
      <c r="B25" s="25" t="s">
        <v>175</v>
      </c>
      <c r="C25" s="99">
        <v>0</v>
      </c>
      <c r="D25" s="101" t="s">
        <v>537</v>
      </c>
      <c r="E25" s="101">
        <f t="shared" ref="E25:E29" si="3">C25</f>
        <v>0</v>
      </c>
      <c r="F25" s="356">
        <v>0</v>
      </c>
      <c r="G25" s="101">
        <v>0</v>
      </c>
      <c r="H25" s="101">
        <v>0</v>
      </c>
      <c r="I25" s="101">
        <v>0</v>
      </c>
      <c r="J25" s="101" t="s">
        <v>537</v>
      </c>
      <c r="K25" s="101" t="s">
        <v>537</v>
      </c>
      <c r="L25" s="101">
        <v>0</v>
      </c>
      <c r="M25" s="101">
        <v>0</v>
      </c>
      <c r="N25" s="101" t="str">
        <f t="shared" si="2"/>
        <v>нд</v>
      </c>
      <c r="O25" s="101" t="s">
        <v>537</v>
      </c>
      <c r="P25" s="101">
        <f t="shared" ref="P25:P29" si="4">C25/2</f>
        <v>0</v>
      </c>
      <c r="Q25" s="101">
        <v>0</v>
      </c>
      <c r="R25" s="101" t="s">
        <v>537</v>
      </c>
      <c r="S25" s="101" t="s">
        <v>537</v>
      </c>
      <c r="T25" s="101">
        <f t="shared" ref="T25:T29" si="5">C25-H25-L25-P25</f>
        <v>0</v>
      </c>
      <c r="U25" s="101">
        <v>0</v>
      </c>
      <c r="V25" s="101" t="s">
        <v>537</v>
      </c>
      <c r="W25" s="101" t="s">
        <v>537</v>
      </c>
      <c r="X25" s="101">
        <v>0</v>
      </c>
      <c r="Y25" s="101">
        <v>0</v>
      </c>
      <c r="Z25" s="101" t="s">
        <v>537</v>
      </c>
      <c r="AA25" s="101" t="s">
        <v>537</v>
      </c>
      <c r="AB25" s="99">
        <f t="shared" ref="AB25:AB64" si="6">X25+T25+P25+L25+H25</f>
        <v>0</v>
      </c>
      <c r="AC25" s="101" t="s">
        <v>537</v>
      </c>
    </row>
    <row r="26" spans="1:36" x14ac:dyDescent="0.25">
      <c r="A26" s="41" t="s">
        <v>174</v>
      </c>
      <c r="B26" s="25" t="s">
        <v>173</v>
      </c>
      <c r="C26" s="99">
        <v>0</v>
      </c>
      <c r="D26" s="101" t="s">
        <v>537</v>
      </c>
      <c r="E26" s="101">
        <f t="shared" si="3"/>
        <v>0</v>
      </c>
      <c r="F26" s="356">
        <v>0</v>
      </c>
      <c r="G26" s="101">
        <v>0</v>
      </c>
      <c r="H26" s="101">
        <v>0</v>
      </c>
      <c r="I26" s="101">
        <v>0</v>
      </c>
      <c r="J26" s="101" t="s">
        <v>537</v>
      </c>
      <c r="K26" s="101" t="s">
        <v>537</v>
      </c>
      <c r="L26" s="101">
        <v>0</v>
      </c>
      <c r="M26" s="101">
        <v>0</v>
      </c>
      <c r="N26" s="101" t="str">
        <f t="shared" si="2"/>
        <v>нд</v>
      </c>
      <c r="O26" s="101" t="s">
        <v>537</v>
      </c>
      <c r="P26" s="101">
        <f t="shared" si="4"/>
        <v>0</v>
      </c>
      <c r="Q26" s="101">
        <v>0</v>
      </c>
      <c r="R26" s="101" t="s">
        <v>537</v>
      </c>
      <c r="S26" s="101" t="s">
        <v>537</v>
      </c>
      <c r="T26" s="101">
        <f t="shared" si="5"/>
        <v>0</v>
      </c>
      <c r="U26" s="101">
        <v>0</v>
      </c>
      <c r="V26" s="101" t="s">
        <v>537</v>
      </c>
      <c r="W26" s="101" t="s">
        <v>537</v>
      </c>
      <c r="X26" s="101">
        <v>0</v>
      </c>
      <c r="Y26" s="101">
        <v>0</v>
      </c>
      <c r="Z26" s="101" t="s">
        <v>537</v>
      </c>
      <c r="AA26" s="101" t="s">
        <v>537</v>
      </c>
      <c r="AB26" s="99">
        <f t="shared" si="6"/>
        <v>0</v>
      </c>
      <c r="AC26" s="101" t="s">
        <v>537</v>
      </c>
      <c r="AE26" s="351"/>
    </row>
    <row r="27" spans="1:36" ht="31.5" x14ac:dyDescent="0.25">
      <c r="A27" s="41" t="s">
        <v>172</v>
      </c>
      <c r="B27" s="25" t="s">
        <v>356</v>
      </c>
      <c r="C27" s="99">
        <f>C24</f>
        <v>34.634831337924005</v>
      </c>
      <c r="D27" s="101" t="s">
        <v>537</v>
      </c>
      <c r="E27" s="101">
        <f t="shared" si="3"/>
        <v>34.634831337924005</v>
      </c>
      <c r="F27" s="356">
        <v>34.634831337924005</v>
      </c>
      <c r="G27" s="101">
        <v>0</v>
      </c>
      <c r="H27" s="101">
        <v>0</v>
      </c>
      <c r="I27" s="101">
        <v>0</v>
      </c>
      <c r="J27" s="101" t="s">
        <v>537</v>
      </c>
      <c r="K27" s="101" t="s">
        <v>537</v>
      </c>
      <c r="L27" s="101">
        <v>0</v>
      </c>
      <c r="M27" s="101">
        <v>0</v>
      </c>
      <c r="N27" s="101" t="str">
        <f t="shared" si="2"/>
        <v>нд</v>
      </c>
      <c r="O27" s="101" t="s">
        <v>537</v>
      </c>
      <c r="P27" s="101">
        <f>P24</f>
        <v>28.862359448269999</v>
      </c>
      <c r="Q27" s="101">
        <v>4</v>
      </c>
      <c r="R27" s="101" t="s">
        <v>537</v>
      </c>
      <c r="S27" s="101" t="s">
        <v>537</v>
      </c>
      <c r="T27" s="101">
        <f t="shared" si="5"/>
        <v>5.7724718896540068</v>
      </c>
      <c r="U27" s="101">
        <v>2</v>
      </c>
      <c r="V27" s="101" t="s">
        <v>537</v>
      </c>
      <c r="W27" s="101" t="s">
        <v>537</v>
      </c>
      <c r="X27" s="101">
        <v>0</v>
      </c>
      <c r="Y27" s="101">
        <v>0</v>
      </c>
      <c r="Z27" s="101" t="s">
        <v>537</v>
      </c>
      <c r="AA27" s="101" t="s">
        <v>537</v>
      </c>
      <c r="AB27" s="99">
        <f t="shared" si="6"/>
        <v>34.634831337924005</v>
      </c>
      <c r="AC27" s="101" t="s">
        <v>537</v>
      </c>
      <c r="AI27" s="32">
        <v>1000</v>
      </c>
    </row>
    <row r="28" spans="1:36" x14ac:dyDescent="0.25">
      <c r="A28" s="41" t="s">
        <v>171</v>
      </c>
      <c r="B28" s="25" t="s">
        <v>538</v>
      </c>
      <c r="C28" s="99">
        <v>0</v>
      </c>
      <c r="D28" s="101" t="s">
        <v>537</v>
      </c>
      <c r="E28" s="101">
        <f t="shared" si="3"/>
        <v>0</v>
      </c>
      <c r="F28" s="356">
        <v>0</v>
      </c>
      <c r="G28" s="101">
        <v>0</v>
      </c>
      <c r="H28" s="101">
        <v>0</v>
      </c>
      <c r="I28" s="101">
        <v>0</v>
      </c>
      <c r="J28" s="101" t="s">
        <v>537</v>
      </c>
      <c r="K28" s="101" t="s">
        <v>537</v>
      </c>
      <c r="L28" s="101">
        <v>0</v>
      </c>
      <c r="M28" s="101">
        <v>0</v>
      </c>
      <c r="N28" s="101" t="str">
        <f t="shared" si="2"/>
        <v>нд</v>
      </c>
      <c r="O28" s="101" t="s">
        <v>537</v>
      </c>
      <c r="P28" s="101">
        <f t="shared" si="4"/>
        <v>0</v>
      </c>
      <c r="Q28" s="101">
        <v>0</v>
      </c>
      <c r="R28" s="101" t="s">
        <v>537</v>
      </c>
      <c r="S28" s="101" t="s">
        <v>537</v>
      </c>
      <c r="T28" s="101">
        <f t="shared" si="5"/>
        <v>0</v>
      </c>
      <c r="U28" s="101">
        <v>0</v>
      </c>
      <c r="V28" s="101" t="s">
        <v>537</v>
      </c>
      <c r="W28" s="101" t="s">
        <v>537</v>
      </c>
      <c r="X28" s="101">
        <v>0</v>
      </c>
      <c r="Y28" s="101">
        <v>0</v>
      </c>
      <c r="Z28" s="101" t="s">
        <v>537</v>
      </c>
      <c r="AA28" s="101" t="s">
        <v>537</v>
      </c>
      <c r="AB28" s="99">
        <f t="shared" si="6"/>
        <v>0</v>
      </c>
      <c r="AC28" s="101" t="s">
        <v>537</v>
      </c>
    </row>
    <row r="29" spans="1:36" x14ac:dyDescent="0.25">
      <c r="A29" s="41" t="s">
        <v>169</v>
      </c>
      <c r="B29" s="45" t="s">
        <v>168</v>
      </c>
      <c r="C29" s="99">
        <v>0</v>
      </c>
      <c r="D29" s="101" t="s">
        <v>537</v>
      </c>
      <c r="E29" s="101">
        <f t="shared" si="3"/>
        <v>0</v>
      </c>
      <c r="F29" s="356">
        <v>0</v>
      </c>
      <c r="G29" s="101">
        <v>0</v>
      </c>
      <c r="H29" s="101">
        <v>0</v>
      </c>
      <c r="I29" s="101">
        <v>0</v>
      </c>
      <c r="J29" s="101" t="s">
        <v>537</v>
      </c>
      <c r="K29" s="101" t="s">
        <v>537</v>
      </c>
      <c r="L29" s="101">
        <v>0</v>
      </c>
      <c r="M29" s="101">
        <v>0</v>
      </c>
      <c r="N29" s="101" t="str">
        <f t="shared" si="2"/>
        <v>нд</v>
      </c>
      <c r="O29" s="101" t="s">
        <v>537</v>
      </c>
      <c r="P29" s="101">
        <f t="shared" si="4"/>
        <v>0</v>
      </c>
      <c r="Q29" s="101">
        <v>0</v>
      </c>
      <c r="R29" s="101" t="s">
        <v>537</v>
      </c>
      <c r="S29" s="101" t="s">
        <v>537</v>
      </c>
      <c r="T29" s="101">
        <f t="shared" si="5"/>
        <v>0</v>
      </c>
      <c r="U29" s="101">
        <v>0</v>
      </c>
      <c r="V29" s="101" t="s">
        <v>537</v>
      </c>
      <c r="W29" s="101" t="s">
        <v>537</v>
      </c>
      <c r="X29" s="101">
        <v>0</v>
      </c>
      <c r="Y29" s="101">
        <v>0</v>
      </c>
      <c r="Z29" s="101" t="s">
        <v>537</v>
      </c>
      <c r="AA29" s="101" t="s">
        <v>537</v>
      </c>
      <c r="AB29" s="99">
        <f t="shared" si="6"/>
        <v>0</v>
      </c>
      <c r="AC29" s="101" t="s">
        <v>537</v>
      </c>
    </row>
    <row r="30" spans="1:36" s="338" customFormat="1" ht="47.25" x14ac:dyDescent="0.25">
      <c r="A30" s="44" t="s">
        <v>61</v>
      </c>
      <c r="B30" s="43" t="s">
        <v>167</v>
      </c>
      <c r="C30" s="99">
        <f>SUM(C31:C34)</f>
        <v>28.862359448270006</v>
      </c>
      <c r="D30" s="101" t="s">
        <v>537</v>
      </c>
      <c r="E30" s="101">
        <f t="shared" ref="E30" si="7">SUM(E31:E34)</f>
        <v>28.862359448270006</v>
      </c>
      <c r="F30" s="356">
        <v>28.862359448270006</v>
      </c>
      <c r="G30" s="101">
        <v>0</v>
      </c>
      <c r="H30" s="101">
        <v>0</v>
      </c>
      <c r="I30" s="99">
        <v>0</v>
      </c>
      <c r="J30" s="101" t="s">
        <v>537</v>
      </c>
      <c r="K30" s="101" t="s">
        <v>537</v>
      </c>
      <c r="L30" s="101">
        <v>0</v>
      </c>
      <c r="M30" s="99">
        <v>0</v>
      </c>
      <c r="N30" s="101" t="str">
        <f t="shared" si="2"/>
        <v>нд</v>
      </c>
      <c r="O30" s="101" t="s">
        <v>537</v>
      </c>
      <c r="P30" s="101">
        <f>SUM(P31:P34)</f>
        <v>24.051966206891667</v>
      </c>
      <c r="Q30" s="101">
        <v>4</v>
      </c>
      <c r="R30" s="101" t="s">
        <v>537</v>
      </c>
      <c r="S30" s="101" t="s">
        <v>537</v>
      </c>
      <c r="T30" s="101">
        <f>C30-P30</f>
        <v>4.810393241378339</v>
      </c>
      <c r="U30" s="101">
        <v>1</v>
      </c>
      <c r="V30" s="101" t="s">
        <v>537</v>
      </c>
      <c r="W30" s="101" t="s">
        <v>537</v>
      </c>
      <c r="X30" s="101">
        <v>0</v>
      </c>
      <c r="Y30" s="99">
        <v>0</v>
      </c>
      <c r="Z30" s="101" t="s">
        <v>537</v>
      </c>
      <c r="AA30" s="101" t="s">
        <v>537</v>
      </c>
      <c r="AB30" s="99">
        <f t="shared" si="6"/>
        <v>28.862359448270006</v>
      </c>
      <c r="AC30" s="101" t="s">
        <v>537</v>
      </c>
      <c r="AD30" s="357">
        <v>0.54784165494000003</v>
      </c>
      <c r="AE30" s="357">
        <v>4.1197568123100003</v>
      </c>
      <c r="AF30" s="350">
        <v>23.025222126190002</v>
      </c>
      <c r="AG30" s="350">
        <v>1.1695388548300001</v>
      </c>
      <c r="AH30" s="350">
        <v>28.862359448270002</v>
      </c>
      <c r="AI30" s="350">
        <v>34.634831337919998</v>
      </c>
      <c r="AJ30" s="350">
        <v>0</v>
      </c>
    </row>
    <row r="31" spans="1:36" x14ac:dyDescent="0.25">
      <c r="A31" s="44" t="s">
        <v>166</v>
      </c>
      <c r="B31" s="25" t="s">
        <v>165</v>
      </c>
      <c r="C31" s="99">
        <f>AD30</f>
        <v>0.54784165494000003</v>
      </c>
      <c r="D31" s="101" t="s">
        <v>537</v>
      </c>
      <c r="E31" s="101">
        <f t="shared" ref="E31:E34" si="8">C31</f>
        <v>0.54784165494000003</v>
      </c>
      <c r="F31" s="356">
        <v>0.54784165494000003</v>
      </c>
      <c r="G31" s="101">
        <v>0</v>
      </c>
      <c r="H31" s="101">
        <v>0</v>
      </c>
      <c r="I31" s="101">
        <v>0</v>
      </c>
      <c r="J31" s="101" t="s">
        <v>537</v>
      </c>
      <c r="K31" s="101" t="s">
        <v>537</v>
      </c>
      <c r="L31" s="101">
        <v>0</v>
      </c>
      <c r="M31" s="101">
        <v>0</v>
      </c>
      <c r="N31" s="101" t="str">
        <f t="shared" si="2"/>
        <v>нд</v>
      </c>
      <c r="O31" s="101" t="s">
        <v>537</v>
      </c>
      <c r="P31" s="101">
        <f>C31</f>
        <v>0.54784165494000003</v>
      </c>
      <c r="Q31" s="101">
        <v>1</v>
      </c>
      <c r="R31" s="101" t="s">
        <v>537</v>
      </c>
      <c r="S31" s="101" t="s">
        <v>537</v>
      </c>
      <c r="T31" s="101">
        <f t="shared" ref="T31:T34" si="9">C31-P31</f>
        <v>0</v>
      </c>
      <c r="U31" s="101">
        <v>1</v>
      </c>
      <c r="V31" s="101" t="s">
        <v>537</v>
      </c>
      <c r="W31" s="101" t="s">
        <v>537</v>
      </c>
      <c r="X31" s="101">
        <v>0</v>
      </c>
      <c r="Y31" s="101">
        <v>0</v>
      </c>
      <c r="Z31" s="101" t="s">
        <v>537</v>
      </c>
      <c r="AA31" s="101" t="s">
        <v>537</v>
      </c>
      <c r="AB31" s="99">
        <f t="shared" si="6"/>
        <v>0.54784165494000003</v>
      </c>
      <c r="AC31" s="101" t="s">
        <v>537</v>
      </c>
    </row>
    <row r="32" spans="1:36" ht="31.5" x14ac:dyDescent="0.25">
      <c r="A32" s="44" t="s">
        <v>164</v>
      </c>
      <c r="B32" s="25" t="s">
        <v>163</v>
      </c>
      <c r="C32" s="99">
        <f>AE30</f>
        <v>4.1197568123100003</v>
      </c>
      <c r="D32" s="101" t="s">
        <v>537</v>
      </c>
      <c r="E32" s="101">
        <f t="shared" si="8"/>
        <v>4.1197568123100003</v>
      </c>
      <c r="F32" s="356">
        <v>4.1197568123100003</v>
      </c>
      <c r="G32" s="101">
        <v>0</v>
      </c>
      <c r="H32" s="101">
        <v>0</v>
      </c>
      <c r="I32" s="101">
        <v>0</v>
      </c>
      <c r="J32" s="101" t="s">
        <v>537</v>
      </c>
      <c r="K32" s="101" t="s">
        <v>537</v>
      </c>
      <c r="L32" s="101">
        <v>0</v>
      </c>
      <c r="M32" s="101">
        <v>0</v>
      </c>
      <c r="N32" s="101" t="str">
        <f t="shared" si="2"/>
        <v>нд</v>
      </c>
      <c r="O32" s="101" t="s">
        <v>537</v>
      </c>
      <c r="P32" s="101">
        <v>0.47890242576166497</v>
      </c>
      <c r="Q32" s="101">
        <v>3</v>
      </c>
      <c r="R32" s="101" t="s">
        <v>537</v>
      </c>
      <c r="S32" s="101" t="s">
        <v>537</v>
      </c>
      <c r="T32" s="101">
        <f t="shared" si="9"/>
        <v>3.6408543865483356</v>
      </c>
      <c r="U32" s="101">
        <v>1</v>
      </c>
      <c r="V32" s="101" t="s">
        <v>537</v>
      </c>
      <c r="W32" s="101" t="s">
        <v>537</v>
      </c>
      <c r="X32" s="101">
        <v>0</v>
      </c>
      <c r="Y32" s="101">
        <v>0</v>
      </c>
      <c r="Z32" s="101" t="s">
        <v>537</v>
      </c>
      <c r="AA32" s="101" t="s">
        <v>537</v>
      </c>
      <c r="AB32" s="99">
        <f t="shared" si="6"/>
        <v>4.1197568123100003</v>
      </c>
      <c r="AC32" s="101" t="s">
        <v>537</v>
      </c>
    </row>
    <row r="33" spans="1:29" x14ac:dyDescent="0.25">
      <c r="A33" s="44" t="s">
        <v>162</v>
      </c>
      <c r="B33" s="25" t="s">
        <v>161</v>
      </c>
      <c r="C33" s="99">
        <f>AF30</f>
        <v>23.025222126190002</v>
      </c>
      <c r="D33" s="101" t="s">
        <v>537</v>
      </c>
      <c r="E33" s="101">
        <f t="shared" si="8"/>
        <v>23.025222126190002</v>
      </c>
      <c r="F33" s="356">
        <v>23.025222126190002</v>
      </c>
      <c r="G33" s="101">
        <v>0</v>
      </c>
      <c r="H33" s="101">
        <v>0</v>
      </c>
      <c r="I33" s="101">
        <v>0</v>
      </c>
      <c r="J33" s="101" t="s">
        <v>537</v>
      </c>
      <c r="K33" s="101" t="s">
        <v>537</v>
      </c>
      <c r="L33" s="101">
        <v>0</v>
      </c>
      <c r="M33" s="101">
        <v>0</v>
      </c>
      <c r="N33" s="101" t="str">
        <f t="shared" si="2"/>
        <v>нд</v>
      </c>
      <c r="O33" s="101" t="s">
        <v>537</v>
      </c>
      <c r="P33" s="101">
        <f>C33</f>
        <v>23.025222126190002</v>
      </c>
      <c r="Q33" s="101">
        <v>2</v>
      </c>
      <c r="R33" s="101" t="s">
        <v>537</v>
      </c>
      <c r="S33" s="101" t="s">
        <v>537</v>
      </c>
      <c r="T33" s="101">
        <f t="shared" si="9"/>
        <v>0</v>
      </c>
      <c r="U33" s="101">
        <v>1</v>
      </c>
      <c r="V33" s="101" t="s">
        <v>537</v>
      </c>
      <c r="W33" s="101" t="s">
        <v>537</v>
      </c>
      <c r="X33" s="101">
        <v>0</v>
      </c>
      <c r="Y33" s="101">
        <v>0</v>
      </c>
      <c r="Z33" s="101" t="s">
        <v>537</v>
      </c>
      <c r="AA33" s="101" t="s">
        <v>537</v>
      </c>
      <c r="AB33" s="99">
        <f t="shared" si="6"/>
        <v>23.025222126190002</v>
      </c>
      <c r="AC33" s="101" t="s">
        <v>537</v>
      </c>
    </row>
    <row r="34" spans="1:29" x14ac:dyDescent="0.25">
      <c r="A34" s="44" t="s">
        <v>160</v>
      </c>
      <c r="B34" s="25" t="s">
        <v>159</v>
      </c>
      <c r="C34" s="99">
        <f>AG30</f>
        <v>1.1695388548300001</v>
      </c>
      <c r="D34" s="101" t="s">
        <v>537</v>
      </c>
      <c r="E34" s="101">
        <f t="shared" si="8"/>
        <v>1.1695388548300001</v>
      </c>
      <c r="F34" s="356">
        <v>1.1695388548300001</v>
      </c>
      <c r="G34" s="101">
        <v>0</v>
      </c>
      <c r="H34" s="101">
        <v>0</v>
      </c>
      <c r="I34" s="101">
        <v>0</v>
      </c>
      <c r="J34" s="101" t="s">
        <v>537</v>
      </c>
      <c r="K34" s="101" t="s">
        <v>537</v>
      </c>
      <c r="L34" s="101">
        <v>0</v>
      </c>
      <c r="M34" s="101">
        <v>0</v>
      </c>
      <c r="N34" s="101" t="str">
        <f t="shared" si="2"/>
        <v>нд</v>
      </c>
      <c r="O34" s="101" t="s">
        <v>537</v>
      </c>
      <c r="P34" s="101">
        <v>0</v>
      </c>
      <c r="Q34" s="101">
        <v>4</v>
      </c>
      <c r="R34" s="101" t="s">
        <v>537</v>
      </c>
      <c r="S34" s="101" t="s">
        <v>537</v>
      </c>
      <c r="T34" s="101">
        <f t="shared" si="9"/>
        <v>1.1695388548300001</v>
      </c>
      <c r="U34" s="101">
        <v>1</v>
      </c>
      <c r="V34" s="101" t="s">
        <v>537</v>
      </c>
      <c r="W34" s="101" t="s">
        <v>537</v>
      </c>
      <c r="X34" s="101">
        <v>0</v>
      </c>
      <c r="Y34" s="101">
        <v>0</v>
      </c>
      <c r="Z34" s="101" t="s">
        <v>537</v>
      </c>
      <c r="AA34" s="101" t="s">
        <v>537</v>
      </c>
      <c r="AB34" s="99">
        <f t="shared" si="6"/>
        <v>1.1695388548300001</v>
      </c>
      <c r="AC34" s="101" t="s">
        <v>537</v>
      </c>
    </row>
    <row r="35" spans="1:29" s="338" customFormat="1" ht="31.5" x14ac:dyDescent="0.25">
      <c r="A35" s="44" t="s">
        <v>60</v>
      </c>
      <c r="B35" s="43" t="s">
        <v>158</v>
      </c>
      <c r="C35" s="99">
        <v>0</v>
      </c>
      <c r="D35" s="101" t="s">
        <v>537</v>
      </c>
      <c r="E35" s="101">
        <f>C35</f>
        <v>0</v>
      </c>
      <c r="F35" s="356">
        <v>0</v>
      </c>
      <c r="G35" s="101">
        <v>0</v>
      </c>
      <c r="H35" s="101">
        <v>0</v>
      </c>
      <c r="I35" s="99">
        <v>0</v>
      </c>
      <c r="J35" s="101" t="s">
        <v>537</v>
      </c>
      <c r="K35" s="101" t="s">
        <v>537</v>
      </c>
      <c r="L35" s="101">
        <v>0</v>
      </c>
      <c r="M35" s="99">
        <v>0</v>
      </c>
      <c r="N35" s="101" t="str">
        <f t="shared" si="2"/>
        <v>нд</v>
      </c>
      <c r="O35" s="101" t="s">
        <v>537</v>
      </c>
      <c r="P35" s="101">
        <v>0</v>
      </c>
      <c r="Q35" s="99">
        <v>0</v>
      </c>
      <c r="R35" s="101" t="s">
        <v>537</v>
      </c>
      <c r="S35" s="101" t="s">
        <v>537</v>
      </c>
      <c r="T35" s="101">
        <v>0</v>
      </c>
      <c r="U35" s="101">
        <v>0</v>
      </c>
      <c r="V35" s="101" t="s">
        <v>537</v>
      </c>
      <c r="W35" s="101" t="s">
        <v>537</v>
      </c>
      <c r="X35" s="101">
        <v>0</v>
      </c>
      <c r="Y35" s="99">
        <v>0</v>
      </c>
      <c r="Z35" s="101" t="s">
        <v>537</v>
      </c>
      <c r="AA35" s="101" t="s">
        <v>537</v>
      </c>
      <c r="AB35" s="99">
        <f t="shared" si="6"/>
        <v>0</v>
      </c>
      <c r="AC35" s="101" t="s">
        <v>537</v>
      </c>
    </row>
    <row r="36" spans="1:29" ht="31.5" x14ac:dyDescent="0.25">
      <c r="A36" s="41" t="s">
        <v>157</v>
      </c>
      <c r="B36" s="171" t="s">
        <v>156</v>
      </c>
      <c r="C36" s="99">
        <v>0</v>
      </c>
      <c r="D36" s="101" t="s">
        <v>537</v>
      </c>
      <c r="E36" s="101">
        <f t="shared" ref="E36:E64" si="10">C36</f>
        <v>0</v>
      </c>
      <c r="F36" s="356">
        <v>0</v>
      </c>
      <c r="G36" s="101">
        <v>0</v>
      </c>
      <c r="H36" s="101">
        <v>0</v>
      </c>
      <c r="I36" s="101">
        <v>0</v>
      </c>
      <c r="J36" s="101" t="s">
        <v>537</v>
      </c>
      <c r="K36" s="101" t="s">
        <v>537</v>
      </c>
      <c r="L36" s="101">
        <v>0</v>
      </c>
      <c r="M36" s="101">
        <v>0</v>
      </c>
      <c r="N36" s="101" t="str">
        <f t="shared" si="2"/>
        <v>нд</v>
      </c>
      <c r="O36" s="101" t="s">
        <v>537</v>
      </c>
      <c r="P36" s="101">
        <v>0</v>
      </c>
      <c r="Q36" s="101">
        <v>0</v>
      </c>
      <c r="R36" s="101" t="s">
        <v>537</v>
      </c>
      <c r="S36" s="101" t="s">
        <v>537</v>
      </c>
      <c r="T36" s="101">
        <v>0</v>
      </c>
      <c r="U36" s="101">
        <v>0</v>
      </c>
      <c r="V36" s="101" t="s">
        <v>537</v>
      </c>
      <c r="W36" s="101" t="s">
        <v>537</v>
      </c>
      <c r="X36" s="101">
        <v>0</v>
      </c>
      <c r="Y36" s="101">
        <v>0</v>
      </c>
      <c r="Z36" s="101" t="s">
        <v>537</v>
      </c>
      <c r="AA36" s="101" t="s">
        <v>537</v>
      </c>
      <c r="AB36" s="99">
        <f t="shared" si="6"/>
        <v>0</v>
      </c>
      <c r="AC36" s="101" t="s">
        <v>537</v>
      </c>
    </row>
    <row r="37" spans="1:29" x14ac:dyDescent="0.25">
      <c r="A37" s="41" t="s">
        <v>155</v>
      </c>
      <c r="B37" s="171" t="s">
        <v>145</v>
      </c>
      <c r="C37" s="99">
        <v>0</v>
      </c>
      <c r="D37" s="101" t="s">
        <v>537</v>
      </c>
      <c r="E37" s="101">
        <f t="shared" si="10"/>
        <v>0</v>
      </c>
      <c r="F37" s="356">
        <v>0</v>
      </c>
      <c r="G37" s="101">
        <v>0</v>
      </c>
      <c r="H37" s="101">
        <v>0</v>
      </c>
      <c r="I37" s="101">
        <v>0</v>
      </c>
      <c r="J37" s="101" t="s">
        <v>537</v>
      </c>
      <c r="K37" s="101" t="s">
        <v>537</v>
      </c>
      <c r="L37" s="101">
        <v>0</v>
      </c>
      <c r="M37" s="101">
        <v>0</v>
      </c>
      <c r="N37" s="101" t="str">
        <f t="shared" si="2"/>
        <v>нд</v>
      </c>
      <c r="O37" s="101" t="s">
        <v>537</v>
      </c>
      <c r="P37" s="101">
        <v>0</v>
      </c>
      <c r="Q37" s="101">
        <v>0</v>
      </c>
      <c r="R37" s="101" t="s">
        <v>537</v>
      </c>
      <c r="S37" s="101" t="s">
        <v>537</v>
      </c>
      <c r="T37" s="101">
        <v>0</v>
      </c>
      <c r="U37" s="101">
        <v>0</v>
      </c>
      <c r="V37" s="101" t="s">
        <v>537</v>
      </c>
      <c r="W37" s="101" t="s">
        <v>537</v>
      </c>
      <c r="X37" s="101">
        <v>0</v>
      </c>
      <c r="Y37" s="101">
        <v>0</v>
      </c>
      <c r="Z37" s="101" t="s">
        <v>537</v>
      </c>
      <c r="AA37" s="101" t="s">
        <v>537</v>
      </c>
      <c r="AB37" s="99">
        <f t="shared" si="6"/>
        <v>0</v>
      </c>
      <c r="AC37" s="101" t="s">
        <v>537</v>
      </c>
    </row>
    <row r="38" spans="1:29" x14ac:dyDescent="0.25">
      <c r="A38" s="41" t="s">
        <v>154</v>
      </c>
      <c r="B38" s="171" t="s">
        <v>143</v>
      </c>
      <c r="C38" s="99">
        <v>0</v>
      </c>
      <c r="D38" s="101" t="s">
        <v>537</v>
      </c>
      <c r="E38" s="101">
        <f t="shared" si="10"/>
        <v>0</v>
      </c>
      <c r="F38" s="356">
        <v>0</v>
      </c>
      <c r="G38" s="101">
        <v>0</v>
      </c>
      <c r="H38" s="101">
        <v>0</v>
      </c>
      <c r="I38" s="101">
        <v>0</v>
      </c>
      <c r="J38" s="101" t="s">
        <v>537</v>
      </c>
      <c r="K38" s="101" t="s">
        <v>537</v>
      </c>
      <c r="L38" s="101">
        <v>0</v>
      </c>
      <c r="M38" s="101">
        <v>0</v>
      </c>
      <c r="N38" s="101" t="str">
        <f t="shared" si="2"/>
        <v>нд</v>
      </c>
      <c r="O38" s="101" t="s">
        <v>537</v>
      </c>
      <c r="P38" s="101">
        <v>0</v>
      </c>
      <c r="Q38" s="101">
        <v>0</v>
      </c>
      <c r="R38" s="101" t="s">
        <v>537</v>
      </c>
      <c r="S38" s="101" t="s">
        <v>537</v>
      </c>
      <c r="T38" s="101">
        <v>0</v>
      </c>
      <c r="U38" s="101">
        <v>0</v>
      </c>
      <c r="V38" s="101" t="s">
        <v>537</v>
      </c>
      <c r="W38" s="101" t="s">
        <v>537</v>
      </c>
      <c r="X38" s="101">
        <v>0</v>
      </c>
      <c r="Y38" s="101">
        <v>0</v>
      </c>
      <c r="Z38" s="101" t="s">
        <v>537</v>
      </c>
      <c r="AA38" s="101" t="s">
        <v>537</v>
      </c>
      <c r="AB38" s="99">
        <f t="shared" si="6"/>
        <v>0</v>
      </c>
      <c r="AC38" s="101" t="s">
        <v>537</v>
      </c>
    </row>
    <row r="39" spans="1:29" ht="31.5" x14ac:dyDescent="0.25">
      <c r="A39" s="41" t="s">
        <v>153</v>
      </c>
      <c r="B39" s="25" t="s">
        <v>141</v>
      </c>
      <c r="C39" s="99">
        <v>0</v>
      </c>
      <c r="D39" s="101" t="s">
        <v>537</v>
      </c>
      <c r="E39" s="101">
        <f t="shared" si="10"/>
        <v>0</v>
      </c>
      <c r="F39" s="356">
        <v>0</v>
      </c>
      <c r="G39" s="101">
        <v>0</v>
      </c>
      <c r="H39" s="101">
        <v>0</v>
      </c>
      <c r="I39" s="101">
        <v>0</v>
      </c>
      <c r="J39" s="101" t="s">
        <v>537</v>
      </c>
      <c r="K39" s="101" t="s">
        <v>537</v>
      </c>
      <c r="L39" s="101">
        <v>0</v>
      </c>
      <c r="M39" s="101">
        <v>0</v>
      </c>
      <c r="N39" s="101" t="str">
        <f t="shared" si="2"/>
        <v>нд</v>
      </c>
      <c r="O39" s="101" t="s">
        <v>537</v>
      </c>
      <c r="P39" s="101">
        <v>0</v>
      </c>
      <c r="Q39" s="101">
        <v>0</v>
      </c>
      <c r="R39" s="101" t="s">
        <v>537</v>
      </c>
      <c r="S39" s="101" t="s">
        <v>537</v>
      </c>
      <c r="T39" s="101">
        <v>0</v>
      </c>
      <c r="U39" s="101">
        <v>0</v>
      </c>
      <c r="V39" s="101" t="s">
        <v>537</v>
      </c>
      <c r="W39" s="101" t="s">
        <v>537</v>
      </c>
      <c r="X39" s="101">
        <v>0</v>
      </c>
      <c r="Y39" s="101">
        <v>0</v>
      </c>
      <c r="Z39" s="101" t="s">
        <v>537</v>
      </c>
      <c r="AA39" s="101" t="s">
        <v>537</v>
      </c>
      <c r="AB39" s="99">
        <f t="shared" si="6"/>
        <v>0</v>
      </c>
      <c r="AC39" s="101" t="s">
        <v>537</v>
      </c>
    </row>
    <row r="40" spans="1:29" ht="31.5" x14ac:dyDescent="0.25">
      <c r="A40" s="41" t="s">
        <v>152</v>
      </c>
      <c r="B40" s="25" t="s">
        <v>139</v>
      </c>
      <c r="C40" s="99">
        <v>0</v>
      </c>
      <c r="D40" s="101" t="s">
        <v>537</v>
      </c>
      <c r="E40" s="101">
        <f t="shared" si="10"/>
        <v>0</v>
      </c>
      <c r="F40" s="356">
        <v>0</v>
      </c>
      <c r="G40" s="101">
        <v>0</v>
      </c>
      <c r="H40" s="101">
        <v>0</v>
      </c>
      <c r="I40" s="101">
        <v>0</v>
      </c>
      <c r="J40" s="101" t="s">
        <v>537</v>
      </c>
      <c r="K40" s="101" t="s">
        <v>537</v>
      </c>
      <c r="L40" s="101">
        <v>0</v>
      </c>
      <c r="M40" s="101">
        <v>0</v>
      </c>
      <c r="N40" s="101" t="str">
        <f t="shared" si="2"/>
        <v>нд</v>
      </c>
      <c r="O40" s="101" t="s">
        <v>537</v>
      </c>
      <c r="P40" s="101">
        <v>0</v>
      </c>
      <c r="Q40" s="101">
        <v>0</v>
      </c>
      <c r="R40" s="101" t="s">
        <v>537</v>
      </c>
      <c r="S40" s="101" t="s">
        <v>537</v>
      </c>
      <c r="T40" s="101">
        <v>0</v>
      </c>
      <c r="U40" s="101">
        <v>0</v>
      </c>
      <c r="V40" s="101" t="s">
        <v>537</v>
      </c>
      <c r="W40" s="101" t="s">
        <v>537</v>
      </c>
      <c r="X40" s="101">
        <v>0</v>
      </c>
      <c r="Y40" s="101">
        <v>0</v>
      </c>
      <c r="Z40" s="101" t="s">
        <v>537</v>
      </c>
      <c r="AA40" s="101" t="s">
        <v>537</v>
      </c>
      <c r="AB40" s="99">
        <f t="shared" si="6"/>
        <v>0</v>
      </c>
      <c r="AC40" s="101" t="s">
        <v>537</v>
      </c>
    </row>
    <row r="41" spans="1:29" x14ac:dyDescent="0.25">
      <c r="A41" s="41" t="s">
        <v>151</v>
      </c>
      <c r="B41" s="25" t="s">
        <v>137</v>
      </c>
      <c r="C41" s="99">
        <v>0</v>
      </c>
      <c r="D41" s="101" t="s">
        <v>537</v>
      </c>
      <c r="E41" s="101">
        <f t="shared" si="10"/>
        <v>0</v>
      </c>
      <c r="F41" s="356">
        <v>0</v>
      </c>
      <c r="G41" s="101">
        <v>0</v>
      </c>
      <c r="H41" s="101">
        <v>0</v>
      </c>
      <c r="I41" s="101">
        <v>0</v>
      </c>
      <c r="J41" s="101" t="s">
        <v>537</v>
      </c>
      <c r="K41" s="101" t="s">
        <v>537</v>
      </c>
      <c r="L41" s="101">
        <v>0</v>
      </c>
      <c r="M41" s="101">
        <v>0</v>
      </c>
      <c r="N41" s="101" t="str">
        <f t="shared" si="2"/>
        <v>нд</v>
      </c>
      <c r="O41" s="101" t="s">
        <v>537</v>
      </c>
      <c r="P41" s="101">
        <v>0</v>
      </c>
      <c r="Q41" s="101">
        <v>0</v>
      </c>
      <c r="R41" s="101" t="s">
        <v>537</v>
      </c>
      <c r="S41" s="101" t="s">
        <v>537</v>
      </c>
      <c r="T41" s="101">
        <v>0</v>
      </c>
      <c r="U41" s="101">
        <v>0</v>
      </c>
      <c r="V41" s="101" t="s">
        <v>537</v>
      </c>
      <c r="W41" s="101" t="s">
        <v>537</v>
      </c>
      <c r="X41" s="101">
        <v>0</v>
      </c>
      <c r="Y41" s="101">
        <v>0</v>
      </c>
      <c r="Z41" s="101" t="s">
        <v>537</v>
      </c>
      <c r="AA41" s="101" t="s">
        <v>537</v>
      </c>
      <c r="AB41" s="99">
        <f t="shared" si="6"/>
        <v>0</v>
      </c>
      <c r="AC41" s="101" t="s">
        <v>537</v>
      </c>
    </row>
    <row r="42" spans="1:29" ht="18.75" x14ac:dyDescent="0.25">
      <c r="A42" s="41" t="s">
        <v>150</v>
      </c>
      <c r="B42" s="171" t="s">
        <v>542</v>
      </c>
      <c r="C42" s="99">
        <v>19</v>
      </c>
      <c r="D42" s="101" t="s">
        <v>537</v>
      </c>
      <c r="E42" s="101">
        <f t="shared" si="10"/>
        <v>19</v>
      </c>
      <c r="F42" s="356">
        <v>19</v>
      </c>
      <c r="G42" s="101">
        <v>0</v>
      </c>
      <c r="H42" s="101">
        <v>0</v>
      </c>
      <c r="I42" s="101">
        <v>0</v>
      </c>
      <c r="J42" s="101" t="s">
        <v>537</v>
      </c>
      <c r="K42" s="101" t="s">
        <v>537</v>
      </c>
      <c r="L42" s="101">
        <v>0</v>
      </c>
      <c r="M42" s="101">
        <v>0</v>
      </c>
      <c r="N42" s="101" t="str">
        <f t="shared" si="2"/>
        <v>нд</v>
      </c>
      <c r="O42" s="101" t="s">
        <v>537</v>
      </c>
      <c r="P42" s="101">
        <v>0</v>
      </c>
      <c r="Q42" s="101">
        <v>0</v>
      </c>
      <c r="R42" s="101" t="s">
        <v>537</v>
      </c>
      <c r="S42" s="101" t="s">
        <v>537</v>
      </c>
      <c r="T42" s="101">
        <f>C42</f>
        <v>19</v>
      </c>
      <c r="U42" s="101">
        <v>2</v>
      </c>
      <c r="V42" s="101" t="s">
        <v>537</v>
      </c>
      <c r="W42" s="101" t="s">
        <v>537</v>
      </c>
      <c r="X42" s="101">
        <v>0</v>
      </c>
      <c r="Y42" s="101">
        <v>0</v>
      </c>
      <c r="Z42" s="101" t="s">
        <v>537</v>
      </c>
      <c r="AA42" s="101" t="s">
        <v>537</v>
      </c>
      <c r="AB42" s="99">
        <f t="shared" si="6"/>
        <v>19</v>
      </c>
      <c r="AC42" s="101" t="s">
        <v>537</v>
      </c>
    </row>
    <row r="43" spans="1:29" s="338" customFormat="1" x14ac:dyDescent="0.25">
      <c r="A43" s="44" t="s">
        <v>59</v>
      </c>
      <c r="B43" s="43" t="s">
        <v>149</v>
      </c>
      <c r="C43" s="99">
        <v>0</v>
      </c>
      <c r="D43" s="101" t="s">
        <v>537</v>
      </c>
      <c r="E43" s="101">
        <f t="shared" si="10"/>
        <v>0</v>
      </c>
      <c r="F43" s="356">
        <v>0</v>
      </c>
      <c r="G43" s="101">
        <v>0</v>
      </c>
      <c r="H43" s="101">
        <v>0</v>
      </c>
      <c r="I43" s="99">
        <v>0</v>
      </c>
      <c r="J43" s="101" t="s">
        <v>537</v>
      </c>
      <c r="K43" s="101" t="s">
        <v>537</v>
      </c>
      <c r="L43" s="101">
        <v>0</v>
      </c>
      <c r="M43" s="99">
        <v>0</v>
      </c>
      <c r="N43" s="101" t="str">
        <f t="shared" si="2"/>
        <v>нд</v>
      </c>
      <c r="O43" s="101" t="s">
        <v>537</v>
      </c>
      <c r="P43" s="101">
        <v>0</v>
      </c>
      <c r="Q43" s="101">
        <v>0</v>
      </c>
      <c r="R43" s="101" t="s">
        <v>537</v>
      </c>
      <c r="S43" s="101" t="s">
        <v>537</v>
      </c>
      <c r="T43" s="101">
        <v>0</v>
      </c>
      <c r="U43" s="101">
        <f t="shared" ref="U43:U64" si="11">C43</f>
        <v>0</v>
      </c>
      <c r="V43" s="101" t="s">
        <v>537</v>
      </c>
      <c r="W43" s="101" t="s">
        <v>537</v>
      </c>
      <c r="X43" s="101">
        <v>0</v>
      </c>
      <c r="Y43" s="101">
        <v>0</v>
      </c>
      <c r="Z43" s="101" t="s">
        <v>537</v>
      </c>
      <c r="AA43" s="101" t="s">
        <v>537</v>
      </c>
      <c r="AB43" s="99">
        <f t="shared" si="6"/>
        <v>0</v>
      </c>
      <c r="AC43" s="101" t="s">
        <v>537</v>
      </c>
    </row>
    <row r="44" spans="1:29" x14ac:dyDescent="0.25">
      <c r="A44" s="41" t="s">
        <v>148</v>
      </c>
      <c r="B44" s="25" t="s">
        <v>147</v>
      </c>
      <c r="C44" s="99">
        <v>0</v>
      </c>
      <c r="D44" s="101" t="s">
        <v>537</v>
      </c>
      <c r="E44" s="101">
        <f t="shared" si="10"/>
        <v>0</v>
      </c>
      <c r="F44" s="356">
        <v>0</v>
      </c>
      <c r="G44" s="101">
        <v>0</v>
      </c>
      <c r="H44" s="101">
        <v>0</v>
      </c>
      <c r="I44" s="101">
        <v>0</v>
      </c>
      <c r="J44" s="101" t="s">
        <v>537</v>
      </c>
      <c r="K44" s="101" t="s">
        <v>537</v>
      </c>
      <c r="L44" s="101">
        <v>0</v>
      </c>
      <c r="M44" s="101">
        <v>0</v>
      </c>
      <c r="N44" s="101" t="str">
        <f t="shared" si="2"/>
        <v>нд</v>
      </c>
      <c r="O44" s="101" t="s">
        <v>537</v>
      </c>
      <c r="P44" s="101">
        <v>0</v>
      </c>
      <c r="Q44" s="101">
        <v>0</v>
      </c>
      <c r="R44" s="101" t="s">
        <v>537</v>
      </c>
      <c r="S44" s="101" t="s">
        <v>537</v>
      </c>
      <c r="T44" s="101">
        <v>0</v>
      </c>
      <c r="U44" s="101">
        <f t="shared" si="11"/>
        <v>0</v>
      </c>
      <c r="V44" s="101" t="s">
        <v>537</v>
      </c>
      <c r="W44" s="101" t="s">
        <v>537</v>
      </c>
      <c r="X44" s="101">
        <v>0</v>
      </c>
      <c r="Y44" s="101">
        <v>0</v>
      </c>
      <c r="Z44" s="101" t="s">
        <v>537</v>
      </c>
      <c r="AA44" s="101" t="s">
        <v>537</v>
      </c>
      <c r="AB44" s="99">
        <f t="shared" si="6"/>
        <v>0</v>
      </c>
      <c r="AC44" s="101" t="s">
        <v>537</v>
      </c>
    </row>
    <row r="45" spans="1:29" x14ac:dyDescent="0.25">
      <c r="A45" s="41" t="s">
        <v>146</v>
      </c>
      <c r="B45" s="25" t="s">
        <v>145</v>
      </c>
      <c r="C45" s="99">
        <v>0</v>
      </c>
      <c r="D45" s="101" t="s">
        <v>537</v>
      </c>
      <c r="E45" s="101">
        <f t="shared" si="10"/>
        <v>0</v>
      </c>
      <c r="F45" s="356">
        <v>0</v>
      </c>
      <c r="G45" s="101">
        <v>0</v>
      </c>
      <c r="H45" s="101">
        <v>0</v>
      </c>
      <c r="I45" s="101">
        <v>0</v>
      </c>
      <c r="J45" s="101" t="s">
        <v>537</v>
      </c>
      <c r="K45" s="101" t="s">
        <v>537</v>
      </c>
      <c r="L45" s="101">
        <v>0</v>
      </c>
      <c r="M45" s="101">
        <v>0</v>
      </c>
      <c r="N45" s="101" t="str">
        <f t="shared" si="2"/>
        <v>нд</v>
      </c>
      <c r="O45" s="101" t="s">
        <v>537</v>
      </c>
      <c r="P45" s="101">
        <v>0</v>
      </c>
      <c r="Q45" s="101">
        <v>0</v>
      </c>
      <c r="R45" s="101" t="s">
        <v>537</v>
      </c>
      <c r="S45" s="101" t="s">
        <v>537</v>
      </c>
      <c r="T45" s="101">
        <v>0</v>
      </c>
      <c r="U45" s="101">
        <f t="shared" si="11"/>
        <v>0</v>
      </c>
      <c r="V45" s="101" t="s">
        <v>537</v>
      </c>
      <c r="W45" s="101" t="s">
        <v>537</v>
      </c>
      <c r="X45" s="101">
        <v>0</v>
      </c>
      <c r="Y45" s="101">
        <v>0</v>
      </c>
      <c r="Z45" s="101" t="s">
        <v>537</v>
      </c>
      <c r="AA45" s="101" t="s">
        <v>537</v>
      </c>
      <c r="AB45" s="99">
        <f t="shared" si="6"/>
        <v>0</v>
      </c>
      <c r="AC45" s="101" t="s">
        <v>537</v>
      </c>
    </row>
    <row r="46" spans="1:29" x14ac:dyDescent="0.25">
      <c r="A46" s="41" t="s">
        <v>144</v>
      </c>
      <c r="B46" s="25" t="s">
        <v>143</v>
      </c>
      <c r="C46" s="99">
        <v>0</v>
      </c>
      <c r="D46" s="101" t="s">
        <v>537</v>
      </c>
      <c r="E46" s="101">
        <f t="shared" si="10"/>
        <v>0</v>
      </c>
      <c r="F46" s="356">
        <v>0</v>
      </c>
      <c r="G46" s="101">
        <v>0</v>
      </c>
      <c r="H46" s="101">
        <v>0</v>
      </c>
      <c r="I46" s="101">
        <v>0</v>
      </c>
      <c r="J46" s="101" t="s">
        <v>537</v>
      </c>
      <c r="K46" s="101" t="s">
        <v>537</v>
      </c>
      <c r="L46" s="101">
        <v>0</v>
      </c>
      <c r="M46" s="101">
        <v>0</v>
      </c>
      <c r="N46" s="101" t="str">
        <f t="shared" si="2"/>
        <v>нд</v>
      </c>
      <c r="O46" s="101" t="s">
        <v>537</v>
      </c>
      <c r="P46" s="101">
        <v>0</v>
      </c>
      <c r="Q46" s="101">
        <v>0</v>
      </c>
      <c r="R46" s="101" t="s">
        <v>537</v>
      </c>
      <c r="S46" s="101" t="s">
        <v>537</v>
      </c>
      <c r="T46" s="101">
        <v>0</v>
      </c>
      <c r="U46" s="101">
        <f t="shared" si="11"/>
        <v>0</v>
      </c>
      <c r="V46" s="101" t="s">
        <v>537</v>
      </c>
      <c r="W46" s="101" t="s">
        <v>537</v>
      </c>
      <c r="X46" s="101">
        <v>0</v>
      </c>
      <c r="Y46" s="101">
        <v>0</v>
      </c>
      <c r="Z46" s="101" t="s">
        <v>537</v>
      </c>
      <c r="AA46" s="101" t="s">
        <v>537</v>
      </c>
      <c r="AB46" s="99">
        <f t="shared" si="6"/>
        <v>0</v>
      </c>
      <c r="AC46" s="101" t="s">
        <v>537</v>
      </c>
    </row>
    <row r="47" spans="1:29" ht="31.5" x14ac:dyDescent="0.25">
      <c r="A47" s="41" t="s">
        <v>142</v>
      </c>
      <c r="B47" s="25" t="s">
        <v>141</v>
      </c>
      <c r="C47" s="99">
        <v>0</v>
      </c>
      <c r="D47" s="101" t="s">
        <v>537</v>
      </c>
      <c r="E47" s="101">
        <f t="shared" si="10"/>
        <v>0</v>
      </c>
      <c r="F47" s="356">
        <v>0</v>
      </c>
      <c r="G47" s="101">
        <v>0</v>
      </c>
      <c r="H47" s="101">
        <v>0</v>
      </c>
      <c r="I47" s="101">
        <v>0</v>
      </c>
      <c r="J47" s="101" t="s">
        <v>537</v>
      </c>
      <c r="K47" s="101" t="s">
        <v>537</v>
      </c>
      <c r="L47" s="101">
        <v>0</v>
      </c>
      <c r="M47" s="101">
        <v>0</v>
      </c>
      <c r="N47" s="101" t="str">
        <f t="shared" si="2"/>
        <v>нд</v>
      </c>
      <c r="O47" s="101" t="s">
        <v>537</v>
      </c>
      <c r="P47" s="101">
        <v>0</v>
      </c>
      <c r="Q47" s="101">
        <v>0</v>
      </c>
      <c r="R47" s="101" t="s">
        <v>537</v>
      </c>
      <c r="S47" s="101" t="s">
        <v>537</v>
      </c>
      <c r="T47" s="101">
        <v>0</v>
      </c>
      <c r="U47" s="101">
        <f t="shared" si="11"/>
        <v>0</v>
      </c>
      <c r="V47" s="101" t="s">
        <v>537</v>
      </c>
      <c r="W47" s="101" t="s">
        <v>537</v>
      </c>
      <c r="X47" s="101">
        <v>0</v>
      </c>
      <c r="Y47" s="101">
        <v>0</v>
      </c>
      <c r="Z47" s="101" t="s">
        <v>537</v>
      </c>
      <c r="AA47" s="101" t="s">
        <v>537</v>
      </c>
      <c r="AB47" s="99">
        <f t="shared" si="6"/>
        <v>0</v>
      </c>
      <c r="AC47" s="101" t="s">
        <v>537</v>
      </c>
    </row>
    <row r="48" spans="1:29" ht="31.5" x14ac:dyDescent="0.25">
      <c r="A48" s="41" t="s">
        <v>140</v>
      </c>
      <c r="B48" s="25" t="s">
        <v>139</v>
      </c>
      <c r="C48" s="99">
        <v>0</v>
      </c>
      <c r="D48" s="101" t="s">
        <v>537</v>
      </c>
      <c r="E48" s="101">
        <f t="shared" si="10"/>
        <v>0</v>
      </c>
      <c r="F48" s="356">
        <v>0</v>
      </c>
      <c r="G48" s="101">
        <v>0</v>
      </c>
      <c r="H48" s="101">
        <v>0</v>
      </c>
      <c r="I48" s="101">
        <v>0</v>
      </c>
      <c r="J48" s="101" t="s">
        <v>537</v>
      </c>
      <c r="K48" s="101" t="s">
        <v>537</v>
      </c>
      <c r="L48" s="101">
        <v>0</v>
      </c>
      <c r="M48" s="101">
        <v>0</v>
      </c>
      <c r="N48" s="101" t="str">
        <f t="shared" si="2"/>
        <v>нд</v>
      </c>
      <c r="O48" s="101" t="s">
        <v>537</v>
      </c>
      <c r="P48" s="101">
        <v>0</v>
      </c>
      <c r="Q48" s="101">
        <v>0</v>
      </c>
      <c r="R48" s="101" t="s">
        <v>537</v>
      </c>
      <c r="S48" s="101" t="s">
        <v>537</v>
      </c>
      <c r="T48" s="101">
        <v>0</v>
      </c>
      <c r="U48" s="101">
        <f t="shared" si="11"/>
        <v>0</v>
      </c>
      <c r="V48" s="101" t="s">
        <v>537</v>
      </c>
      <c r="W48" s="101" t="s">
        <v>537</v>
      </c>
      <c r="X48" s="101">
        <v>0</v>
      </c>
      <c r="Y48" s="101">
        <v>0</v>
      </c>
      <c r="Z48" s="101" t="s">
        <v>537</v>
      </c>
      <c r="AA48" s="101" t="s">
        <v>537</v>
      </c>
      <c r="AB48" s="99">
        <f t="shared" si="6"/>
        <v>0</v>
      </c>
      <c r="AC48" s="101" t="s">
        <v>537</v>
      </c>
    </row>
    <row r="49" spans="1:29" x14ac:dyDescent="0.25">
      <c r="A49" s="41" t="s">
        <v>138</v>
      </c>
      <c r="B49" s="25" t="s">
        <v>137</v>
      </c>
      <c r="C49" s="99">
        <v>0</v>
      </c>
      <c r="D49" s="101" t="s">
        <v>537</v>
      </c>
      <c r="E49" s="101">
        <f t="shared" si="10"/>
        <v>0</v>
      </c>
      <c r="F49" s="356">
        <v>0</v>
      </c>
      <c r="G49" s="101">
        <v>0</v>
      </c>
      <c r="H49" s="101">
        <v>0</v>
      </c>
      <c r="I49" s="101">
        <v>0</v>
      </c>
      <c r="J49" s="101" t="s">
        <v>537</v>
      </c>
      <c r="K49" s="101" t="s">
        <v>537</v>
      </c>
      <c r="L49" s="101">
        <v>0</v>
      </c>
      <c r="M49" s="101">
        <v>0</v>
      </c>
      <c r="N49" s="101" t="str">
        <f t="shared" si="2"/>
        <v>нд</v>
      </c>
      <c r="O49" s="101" t="s">
        <v>537</v>
      </c>
      <c r="P49" s="101">
        <v>0</v>
      </c>
      <c r="Q49" s="101">
        <v>0</v>
      </c>
      <c r="R49" s="101" t="s">
        <v>537</v>
      </c>
      <c r="S49" s="101" t="s">
        <v>537</v>
      </c>
      <c r="T49" s="101">
        <v>0</v>
      </c>
      <c r="U49" s="101">
        <f t="shared" si="11"/>
        <v>0</v>
      </c>
      <c r="V49" s="101" t="s">
        <v>537</v>
      </c>
      <c r="W49" s="101" t="s">
        <v>537</v>
      </c>
      <c r="X49" s="101">
        <v>0</v>
      </c>
      <c r="Y49" s="101">
        <v>0</v>
      </c>
      <c r="Z49" s="101" t="s">
        <v>537</v>
      </c>
      <c r="AA49" s="101" t="s">
        <v>537</v>
      </c>
      <c r="AB49" s="99">
        <f t="shared" si="6"/>
        <v>0</v>
      </c>
      <c r="AC49" s="101" t="s">
        <v>537</v>
      </c>
    </row>
    <row r="50" spans="1:29" ht="18.75" x14ac:dyDescent="0.25">
      <c r="A50" s="41" t="s">
        <v>136</v>
      </c>
      <c r="B50" s="171" t="s">
        <v>542</v>
      </c>
      <c r="C50" s="99">
        <f>C42</f>
        <v>19</v>
      </c>
      <c r="D50" s="101" t="s">
        <v>537</v>
      </c>
      <c r="E50" s="101">
        <f t="shared" si="10"/>
        <v>19</v>
      </c>
      <c r="F50" s="356">
        <v>19</v>
      </c>
      <c r="G50" s="101">
        <v>0</v>
      </c>
      <c r="H50" s="101">
        <v>0</v>
      </c>
      <c r="I50" s="101">
        <v>0</v>
      </c>
      <c r="J50" s="101" t="s">
        <v>537</v>
      </c>
      <c r="K50" s="101" t="s">
        <v>537</v>
      </c>
      <c r="L50" s="101">
        <v>0</v>
      </c>
      <c r="M50" s="101">
        <v>0</v>
      </c>
      <c r="N50" s="101" t="str">
        <f t="shared" si="2"/>
        <v>нд</v>
      </c>
      <c r="O50" s="101" t="s">
        <v>537</v>
      </c>
      <c r="P50" s="101">
        <v>0</v>
      </c>
      <c r="Q50" s="101">
        <v>0</v>
      </c>
      <c r="R50" s="101" t="s">
        <v>537</v>
      </c>
      <c r="S50" s="101" t="s">
        <v>537</v>
      </c>
      <c r="T50" s="101">
        <v>19</v>
      </c>
      <c r="U50" s="101">
        <v>2</v>
      </c>
      <c r="V50" s="101" t="s">
        <v>537</v>
      </c>
      <c r="W50" s="101" t="s">
        <v>537</v>
      </c>
      <c r="X50" s="101">
        <v>0</v>
      </c>
      <c r="Y50" s="101">
        <v>0</v>
      </c>
      <c r="Z50" s="101" t="s">
        <v>537</v>
      </c>
      <c r="AA50" s="101" t="s">
        <v>537</v>
      </c>
      <c r="AB50" s="99">
        <f t="shared" si="6"/>
        <v>19</v>
      </c>
      <c r="AC50" s="101" t="s">
        <v>537</v>
      </c>
    </row>
    <row r="51" spans="1:29" s="338" customFormat="1" ht="35.25" customHeight="1" x14ac:dyDescent="0.25">
      <c r="A51" s="44" t="s">
        <v>57</v>
      </c>
      <c r="B51" s="43" t="s">
        <v>135</v>
      </c>
      <c r="C51" s="99">
        <v>0</v>
      </c>
      <c r="D51" s="101" t="s">
        <v>537</v>
      </c>
      <c r="E51" s="101">
        <f t="shared" si="10"/>
        <v>0</v>
      </c>
      <c r="F51" s="356">
        <v>0</v>
      </c>
      <c r="G51" s="101">
        <v>0</v>
      </c>
      <c r="H51" s="101">
        <v>0</v>
      </c>
      <c r="I51" s="99">
        <v>0</v>
      </c>
      <c r="J51" s="101" t="s">
        <v>537</v>
      </c>
      <c r="K51" s="101" t="s">
        <v>537</v>
      </c>
      <c r="L51" s="101">
        <v>0</v>
      </c>
      <c r="M51" s="99">
        <v>0</v>
      </c>
      <c r="N51" s="101" t="str">
        <f t="shared" si="2"/>
        <v>нд</v>
      </c>
      <c r="O51" s="101" t="s">
        <v>537</v>
      </c>
      <c r="P51" s="101">
        <v>0</v>
      </c>
      <c r="Q51" s="99">
        <v>0</v>
      </c>
      <c r="R51" s="101" t="s">
        <v>537</v>
      </c>
      <c r="S51" s="101" t="s">
        <v>537</v>
      </c>
      <c r="T51" s="101">
        <v>0</v>
      </c>
      <c r="U51" s="101">
        <f t="shared" si="11"/>
        <v>0</v>
      </c>
      <c r="V51" s="101" t="s">
        <v>537</v>
      </c>
      <c r="W51" s="101" t="s">
        <v>537</v>
      </c>
      <c r="X51" s="101">
        <v>0</v>
      </c>
      <c r="Y51" s="99">
        <v>0</v>
      </c>
      <c r="Z51" s="101" t="s">
        <v>537</v>
      </c>
      <c r="AA51" s="101" t="s">
        <v>537</v>
      </c>
      <c r="AB51" s="99">
        <f t="shared" si="6"/>
        <v>0</v>
      </c>
      <c r="AC51" s="101" t="s">
        <v>537</v>
      </c>
    </row>
    <row r="52" spans="1:29" x14ac:dyDescent="0.25">
      <c r="A52" s="41" t="s">
        <v>134</v>
      </c>
      <c r="B52" s="25" t="s">
        <v>133</v>
      </c>
      <c r="C52" s="99">
        <f>C30</f>
        <v>28.862359448270006</v>
      </c>
      <c r="D52" s="101" t="s">
        <v>537</v>
      </c>
      <c r="E52" s="101">
        <f t="shared" si="10"/>
        <v>28.862359448270006</v>
      </c>
      <c r="F52" s="356">
        <v>28.862359448270006</v>
      </c>
      <c r="G52" s="101">
        <v>0</v>
      </c>
      <c r="H52" s="101">
        <v>0</v>
      </c>
      <c r="I52" s="101">
        <v>0</v>
      </c>
      <c r="J52" s="101" t="s">
        <v>537</v>
      </c>
      <c r="K52" s="101" t="s">
        <v>537</v>
      </c>
      <c r="L52" s="101">
        <v>0</v>
      </c>
      <c r="M52" s="101">
        <v>0</v>
      </c>
      <c r="N52" s="101" t="str">
        <f t="shared" si="2"/>
        <v>нд</v>
      </c>
      <c r="O52" s="101" t="s">
        <v>537</v>
      </c>
      <c r="P52" s="101">
        <v>0</v>
      </c>
      <c r="Q52" s="101">
        <v>0</v>
      </c>
      <c r="R52" s="101" t="s">
        <v>537</v>
      </c>
      <c r="S52" s="101" t="s">
        <v>537</v>
      </c>
      <c r="T52" s="101">
        <f>C52</f>
        <v>28.862359448270006</v>
      </c>
      <c r="U52" s="101">
        <v>2</v>
      </c>
      <c r="V52" s="101" t="s">
        <v>537</v>
      </c>
      <c r="W52" s="101" t="s">
        <v>537</v>
      </c>
      <c r="X52" s="101">
        <v>0</v>
      </c>
      <c r="Y52" s="101">
        <v>0</v>
      </c>
      <c r="Z52" s="101" t="s">
        <v>537</v>
      </c>
      <c r="AA52" s="101" t="s">
        <v>537</v>
      </c>
      <c r="AB52" s="99">
        <f t="shared" si="6"/>
        <v>28.862359448270006</v>
      </c>
      <c r="AC52" s="101" t="s">
        <v>537</v>
      </c>
    </row>
    <row r="53" spans="1:29" x14ac:dyDescent="0.25">
      <c r="A53" s="41" t="s">
        <v>132</v>
      </c>
      <c r="B53" s="25" t="s">
        <v>126</v>
      </c>
      <c r="C53" s="99">
        <v>0</v>
      </c>
      <c r="D53" s="101" t="s">
        <v>537</v>
      </c>
      <c r="E53" s="101">
        <f t="shared" si="10"/>
        <v>0</v>
      </c>
      <c r="F53" s="356">
        <v>0</v>
      </c>
      <c r="G53" s="101">
        <v>0</v>
      </c>
      <c r="H53" s="101">
        <v>0</v>
      </c>
      <c r="I53" s="101">
        <v>0</v>
      </c>
      <c r="J53" s="101" t="s">
        <v>537</v>
      </c>
      <c r="K53" s="101" t="s">
        <v>537</v>
      </c>
      <c r="L53" s="101">
        <v>0</v>
      </c>
      <c r="M53" s="101">
        <v>0</v>
      </c>
      <c r="N53" s="101" t="str">
        <f t="shared" si="2"/>
        <v>нд</v>
      </c>
      <c r="O53" s="101" t="s">
        <v>537</v>
      </c>
      <c r="P53" s="101">
        <v>0</v>
      </c>
      <c r="Q53" s="101">
        <v>0</v>
      </c>
      <c r="R53" s="101" t="s">
        <v>537</v>
      </c>
      <c r="S53" s="101" t="s">
        <v>537</v>
      </c>
      <c r="T53" s="101">
        <v>0</v>
      </c>
      <c r="U53" s="101">
        <f t="shared" si="11"/>
        <v>0</v>
      </c>
      <c r="V53" s="101" t="s">
        <v>537</v>
      </c>
      <c r="W53" s="101" t="s">
        <v>537</v>
      </c>
      <c r="X53" s="101">
        <v>0</v>
      </c>
      <c r="Y53" s="101">
        <v>0</v>
      </c>
      <c r="Z53" s="101" t="s">
        <v>537</v>
      </c>
      <c r="AA53" s="101" t="s">
        <v>537</v>
      </c>
      <c r="AB53" s="99">
        <f t="shared" si="6"/>
        <v>0</v>
      </c>
      <c r="AC53" s="101" t="s">
        <v>537</v>
      </c>
    </row>
    <row r="54" spans="1:29" x14ac:dyDescent="0.25">
      <c r="A54" s="41" t="s">
        <v>131</v>
      </c>
      <c r="B54" s="171" t="s">
        <v>125</v>
      </c>
      <c r="C54" s="99">
        <v>0</v>
      </c>
      <c r="D54" s="101" t="s">
        <v>537</v>
      </c>
      <c r="E54" s="101">
        <f t="shared" si="10"/>
        <v>0</v>
      </c>
      <c r="F54" s="356">
        <v>0</v>
      </c>
      <c r="G54" s="101">
        <v>0</v>
      </c>
      <c r="H54" s="101">
        <v>0</v>
      </c>
      <c r="I54" s="101">
        <v>0</v>
      </c>
      <c r="J54" s="101" t="s">
        <v>537</v>
      </c>
      <c r="K54" s="101" t="s">
        <v>537</v>
      </c>
      <c r="L54" s="101">
        <v>0</v>
      </c>
      <c r="M54" s="101">
        <v>0</v>
      </c>
      <c r="N54" s="101" t="str">
        <f t="shared" si="2"/>
        <v>нд</v>
      </c>
      <c r="O54" s="101" t="s">
        <v>537</v>
      </c>
      <c r="P54" s="101">
        <v>0</v>
      </c>
      <c r="Q54" s="101">
        <v>0</v>
      </c>
      <c r="R54" s="101" t="s">
        <v>537</v>
      </c>
      <c r="S54" s="101" t="s">
        <v>537</v>
      </c>
      <c r="T54" s="101">
        <v>0</v>
      </c>
      <c r="U54" s="101">
        <f t="shared" si="11"/>
        <v>0</v>
      </c>
      <c r="V54" s="101" t="s">
        <v>537</v>
      </c>
      <c r="W54" s="101" t="s">
        <v>537</v>
      </c>
      <c r="X54" s="101">
        <v>0</v>
      </c>
      <c r="Y54" s="101">
        <v>0</v>
      </c>
      <c r="Z54" s="101" t="s">
        <v>537</v>
      </c>
      <c r="AA54" s="101" t="s">
        <v>537</v>
      </c>
      <c r="AB54" s="99">
        <f t="shared" si="6"/>
        <v>0</v>
      </c>
      <c r="AC54" s="101" t="s">
        <v>537</v>
      </c>
    </row>
    <row r="55" spans="1:29" x14ac:dyDescent="0.25">
      <c r="A55" s="41" t="s">
        <v>130</v>
      </c>
      <c r="B55" s="171" t="s">
        <v>124</v>
      </c>
      <c r="C55" s="99">
        <v>0</v>
      </c>
      <c r="D55" s="101" t="s">
        <v>537</v>
      </c>
      <c r="E55" s="101">
        <f t="shared" si="10"/>
        <v>0</v>
      </c>
      <c r="F55" s="356">
        <v>0</v>
      </c>
      <c r="G55" s="101">
        <v>0</v>
      </c>
      <c r="H55" s="101">
        <v>0</v>
      </c>
      <c r="I55" s="101">
        <v>0</v>
      </c>
      <c r="J55" s="101" t="s">
        <v>537</v>
      </c>
      <c r="K55" s="101" t="s">
        <v>537</v>
      </c>
      <c r="L55" s="101">
        <v>0</v>
      </c>
      <c r="M55" s="101">
        <v>0</v>
      </c>
      <c r="N55" s="101" t="str">
        <f t="shared" si="2"/>
        <v>нд</v>
      </c>
      <c r="O55" s="101" t="s">
        <v>537</v>
      </c>
      <c r="P55" s="101">
        <v>0</v>
      </c>
      <c r="Q55" s="101">
        <v>0</v>
      </c>
      <c r="R55" s="101" t="s">
        <v>537</v>
      </c>
      <c r="S55" s="101" t="s">
        <v>537</v>
      </c>
      <c r="T55" s="101">
        <v>0</v>
      </c>
      <c r="U55" s="101">
        <f t="shared" si="11"/>
        <v>0</v>
      </c>
      <c r="V55" s="101" t="s">
        <v>537</v>
      </c>
      <c r="W55" s="101" t="s">
        <v>537</v>
      </c>
      <c r="X55" s="101">
        <v>0</v>
      </c>
      <c r="Y55" s="101">
        <v>0</v>
      </c>
      <c r="Z55" s="101" t="s">
        <v>537</v>
      </c>
      <c r="AA55" s="101" t="s">
        <v>537</v>
      </c>
      <c r="AB55" s="99">
        <f t="shared" si="6"/>
        <v>0</v>
      </c>
      <c r="AC55" s="101" t="s">
        <v>537</v>
      </c>
    </row>
    <row r="56" spans="1:29" x14ac:dyDescent="0.25">
      <c r="A56" s="41" t="s">
        <v>129</v>
      </c>
      <c r="B56" s="171" t="s">
        <v>123</v>
      </c>
      <c r="C56" s="99">
        <v>0</v>
      </c>
      <c r="D56" s="101" t="s">
        <v>537</v>
      </c>
      <c r="E56" s="101">
        <f t="shared" si="10"/>
        <v>0</v>
      </c>
      <c r="F56" s="356">
        <v>0</v>
      </c>
      <c r="G56" s="101">
        <v>0</v>
      </c>
      <c r="H56" s="101">
        <v>0</v>
      </c>
      <c r="I56" s="101">
        <v>0</v>
      </c>
      <c r="J56" s="101" t="s">
        <v>537</v>
      </c>
      <c r="K56" s="101" t="s">
        <v>537</v>
      </c>
      <c r="L56" s="101">
        <v>0</v>
      </c>
      <c r="M56" s="101">
        <v>0</v>
      </c>
      <c r="N56" s="101" t="str">
        <f t="shared" si="2"/>
        <v>нд</v>
      </c>
      <c r="O56" s="101" t="s">
        <v>537</v>
      </c>
      <c r="P56" s="101">
        <v>0</v>
      </c>
      <c r="Q56" s="101">
        <v>0</v>
      </c>
      <c r="R56" s="101" t="s">
        <v>537</v>
      </c>
      <c r="S56" s="101" t="s">
        <v>537</v>
      </c>
      <c r="T56" s="101">
        <v>0</v>
      </c>
      <c r="U56" s="101">
        <f t="shared" si="11"/>
        <v>0</v>
      </c>
      <c r="V56" s="101" t="s">
        <v>537</v>
      </c>
      <c r="W56" s="101" t="s">
        <v>537</v>
      </c>
      <c r="X56" s="101">
        <v>0</v>
      </c>
      <c r="Y56" s="101">
        <v>0</v>
      </c>
      <c r="Z56" s="101" t="s">
        <v>537</v>
      </c>
      <c r="AA56" s="101" t="s">
        <v>537</v>
      </c>
      <c r="AB56" s="99">
        <f t="shared" si="6"/>
        <v>0</v>
      </c>
      <c r="AC56" s="101" t="s">
        <v>537</v>
      </c>
    </row>
    <row r="57" spans="1:29" ht="18.75" x14ac:dyDescent="0.25">
      <c r="A57" s="41" t="s">
        <v>128</v>
      </c>
      <c r="B57" s="171" t="s">
        <v>542</v>
      </c>
      <c r="C57" s="99">
        <f>C50</f>
        <v>19</v>
      </c>
      <c r="D57" s="101" t="s">
        <v>537</v>
      </c>
      <c r="E57" s="101">
        <f t="shared" si="10"/>
        <v>19</v>
      </c>
      <c r="F57" s="356">
        <v>19</v>
      </c>
      <c r="G57" s="101">
        <v>0</v>
      </c>
      <c r="H57" s="101">
        <v>0</v>
      </c>
      <c r="I57" s="101">
        <v>0</v>
      </c>
      <c r="J57" s="101" t="s">
        <v>537</v>
      </c>
      <c r="K57" s="101" t="s">
        <v>537</v>
      </c>
      <c r="L57" s="101">
        <v>0</v>
      </c>
      <c r="M57" s="101">
        <v>0</v>
      </c>
      <c r="N57" s="101" t="str">
        <f t="shared" si="2"/>
        <v>нд</v>
      </c>
      <c r="O57" s="101" t="s">
        <v>537</v>
      </c>
      <c r="P57" s="101">
        <v>0</v>
      </c>
      <c r="Q57" s="101">
        <v>0</v>
      </c>
      <c r="R57" s="101" t="s">
        <v>537</v>
      </c>
      <c r="S57" s="101" t="s">
        <v>537</v>
      </c>
      <c r="T57" s="101">
        <v>19</v>
      </c>
      <c r="U57" s="101">
        <v>2</v>
      </c>
      <c r="V57" s="101" t="s">
        <v>537</v>
      </c>
      <c r="W57" s="101" t="s">
        <v>537</v>
      </c>
      <c r="X57" s="101">
        <v>0</v>
      </c>
      <c r="Y57" s="101">
        <v>0</v>
      </c>
      <c r="Z57" s="101" t="s">
        <v>537</v>
      </c>
      <c r="AA57" s="101" t="s">
        <v>537</v>
      </c>
      <c r="AB57" s="99">
        <f t="shared" si="6"/>
        <v>19</v>
      </c>
      <c r="AC57" s="101" t="s">
        <v>537</v>
      </c>
    </row>
    <row r="58" spans="1:29" s="338" customFormat="1" ht="36.75" customHeight="1" x14ac:dyDescent="0.25">
      <c r="A58" s="44" t="s">
        <v>56</v>
      </c>
      <c r="B58" s="172" t="s">
        <v>207</v>
      </c>
      <c r="C58" s="99">
        <v>0</v>
      </c>
      <c r="D58" s="101" t="s">
        <v>537</v>
      </c>
      <c r="E58" s="101">
        <f t="shared" si="10"/>
        <v>0</v>
      </c>
      <c r="F58" s="356">
        <v>0</v>
      </c>
      <c r="G58" s="101">
        <v>0</v>
      </c>
      <c r="H58" s="101">
        <v>0</v>
      </c>
      <c r="I58" s="99">
        <v>0</v>
      </c>
      <c r="J58" s="101" t="s">
        <v>537</v>
      </c>
      <c r="K58" s="101" t="s">
        <v>537</v>
      </c>
      <c r="L58" s="101">
        <v>0</v>
      </c>
      <c r="M58" s="99">
        <v>0</v>
      </c>
      <c r="N58" s="101" t="str">
        <f t="shared" si="2"/>
        <v>нд</v>
      </c>
      <c r="O58" s="101" t="s">
        <v>537</v>
      </c>
      <c r="P58" s="101">
        <v>0</v>
      </c>
      <c r="Q58" s="99">
        <v>0</v>
      </c>
      <c r="R58" s="101" t="s">
        <v>537</v>
      </c>
      <c r="S58" s="101" t="s">
        <v>537</v>
      </c>
      <c r="T58" s="101">
        <v>0</v>
      </c>
      <c r="U58" s="101">
        <f t="shared" si="11"/>
        <v>0</v>
      </c>
      <c r="V58" s="101" t="s">
        <v>537</v>
      </c>
      <c r="W58" s="101" t="s">
        <v>537</v>
      </c>
      <c r="X58" s="101">
        <v>0</v>
      </c>
      <c r="Y58" s="99">
        <v>0</v>
      </c>
      <c r="Z58" s="101" t="s">
        <v>537</v>
      </c>
      <c r="AA58" s="101" t="s">
        <v>537</v>
      </c>
      <c r="AB58" s="99">
        <f t="shared" si="6"/>
        <v>0</v>
      </c>
      <c r="AC58" s="101" t="s">
        <v>537</v>
      </c>
    </row>
    <row r="59" spans="1:29" s="338" customFormat="1" x14ac:dyDescent="0.25">
      <c r="A59" s="44" t="s">
        <v>54</v>
      </c>
      <c r="B59" s="43" t="s">
        <v>127</v>
      </c>
      <c r="C59" s="99">
        <v>0</v>
      </c>
      <c r="D59" s="101" t="s">
        <v>537</v>
      </c>
      <c r="E59" s="101">
        <f t="shared" si="10"/>
        <v>0</v>
      </c>
      <c r="F59" s="356">
        <v>0</v>
      </c>
      <c r="G59" s="101">
        <v>0</v>
      </c>
      <c r="H59" s="101">
        <v>0</v>
      </c>
      <c r="I59" s="99">
        <v>0</v>
      </c>
      <c r="J59" s="101" t="s">
        <v>537</v>
      </c>
      <c r="K59" s="101" t="s">
        <v>537</v>
      </c>
      <c r="L59" s="101">
        <v>0</v>
      </c>
      <c r="M59" s="99">
        <v>0</v>
      </c>
      <c r="N59" s="101" t="str">
        <f t="shared" si="2"/>
        <v>нд</v>
      </c>
      <c r="O59" s="101" t="s">
        <v>537</v>
      </c>
      <c r="P59" s="101">
        <v>0</v>
      </c>
      <c r="Q59" s="99">
        <v>0</v>
      </c>
      <c r="R59" s="101" t="s">
        <v>537</v>
      </c>
      <c r="S59" s="101" t="s">
        <v>537</v>
      </c>
      <c r="T59" s="101">
        <v>0</v>
      </c>
      <c r="U59" s="101">
        <f t="shared" si="11"/>
        <v>0</v>
      </c>
      <c r="V59" s="101" t="s">
        <v>537</v>
      </c>
      <c r="W59" s="101" t="s">
        <v>537</v>
      </c>
      <c r="X59" s="101">
        <v>0</v>
      </c>
      <c r="Y59" s="99">
        <v>0</v>
      </c>
      <c r="Z59" s="101" t="s">
        <v>537</v>
      </c>
      <c r="AA59" s="101" t="s">
        <v>537</v>
      </c>
      <c r="AB59" s="99">
        <f t="shared" si="6"/>
        <v>0</v>
      </c>
      <c r="AC59" s="101" t="s">
        <v>537</v>
      </c>
    </row>
    <row r="60" spans="1:29" x14ac:dyDescent="0.25">
      <c r="A60" s="41" t="s">
        <v>201</v>
      </c>
      <c r="B60" s="173" t="s">
        <v>147</v>
      </c>
      <c r="C60" s="99">
        <v>0</v>
      </c>
      <c r="D60" s="101" t="s">
        <v>537</v>
      </c>
      <c r="E60" s="101">
        <f t="shared" si="10"/>
        <v>0</v>
      </c>
      <c r="F60" s="356">
        <v>0</v>
      </c>
      <c r="G60" s="101">
        <v>0</v>
      </c>
      <c r="H60" s="101">
        <v>0</v>
      </c>
      <c r="I60" s="101">
        <v>0</v>
      </c>
      <c r="J60" s="101" t="s">
        <v>537</v>
      </c>
      <c r="K60" s="101" t="s">
        <v>537</v>
      </c>
      <c r="L60" s="101">
        <v>0</v>
      </c>
      <c r="M60" s="101">
        <v>0</v>
      </c>
      <c r="N60" s="101" t="str">
        <f t="shared" si="2"/>
        <v>нд</v>
      </c>
      <c r="O60" s="101" t="s">
        <v>537</v>
      </c>
      <c r="P60" s="101">
        <v>0</v>
      </c>
      <c r="Q60" s="101">
        <v>0</v>
      </c>
      <c r="R60" s="101" t="s">
        <v>537</v>
      </c>
      <c r="S60" s="101" t="s">
        <v>537</v>
      </c>
      <c r="T60" s="101">
        <v>0</v>
      </c>
      <c r="U60" s="101">
        <f t="shared" si="11"/>
        <v>0</v>
      </c>
      <c r="V60" s="101" t="s">
        <v>537</v>
      </c>
      <c r="W60" s="101" t="s">
        <v>537</v>
      </c>
      <c r="X60" s="101">
        <v>0</v>
      </c>
      <c r="Y60" s="101">
        <v>0</v>
      </c>
      <c r="Z60" s="101" t="s">
        <v>537</v>
      </c>
      <c r="AA60" s="101" t="s">
        <v>537</v>
      </c>
      <c r="AB60" s="99">
        <f t="shared" si="6"/>
        <v>0</v>
      </c>
      <c r="AC60" s="101" t="s">
        <v>537</v>
      </c>
    </row>
    <row r="61" spans="1:29" x14ac:dyDescent="0.25">
      <c r="A61" s="41" t="s">
        <v>202</v>
      </c>
      <c r="B61" s="173" t="s">
        <v>145</v>
      </c>
      <c r="C61" s="99">
        <v>0</v>
      </c>
      <c r="D61" s="101" t="s">
        <v>537</v>
      </c>
      <c r="E61" s="101">
        <f t="shared" si="10"/>
        <v>0</v>
      </c>
      <c r="F61" s="356">
        <v>0</v>
      </c>
      <c r="G61" s="101">
        <v>0</v>
      </c>
      <c r="H61" s="101">
        <v>0</v>
      </c>
      <c r="I61" s="101">
        <v>0</v>
      </c>
      <c r="J61" s="101" t="s">
        <v>537</v>
      </c>
      <c r="K61" s="101" t="s">
        <v>537</v>
      </c>
      <c r="L61" s="101">
        <v>0</v>
      </c>
      <c r="M61" s="101">
        <v>0</v>
      </c>
      <c r="N61" s="101" t="str">
        <f t="shared" si="2"/>
        <v>нд</v>
      </c>
      <c r="O61" s="101" t="s">
        <v>537</v>
      </c>
      <c r="P61" s="101">
        <v>0</v>
      </c>
      <c r="Q61" s="101">
        <v>0</v>
      </c>
      <c r="R61" s="101" t="s">
        <v>537</v>
      </c>
      <c r="S61" s="101" t="s">
        <v>537</v>
      </c>
      <c r="T61" s="101">
        <v>0</v>
      </c>
      <c r="U61" s="101">
        <f t="shared" si="11"/>
        <v>0</v>
      </c>
      <c r="V61" s="101" t="s">
        <v>537</v>
      </c>
      <c r="W61" s="101" t="s">
        <v>537</v>
      </c>
      <c r="X61" s="101">
        <v>0</v>
      </c>
      <c r="Y61" s="101">
        <v>0</v>
      </c>
      <c r="Z61" s="101" t="s">
        <v>537</v>
      </c>
      <c r="AA61" s="101" t="s">
        <v>537</v>
      </c>
      <c r="AB61" s="99">
        <f t="shared" si="6"/>
        <v>0</v>
      </c>
      <c r="AC61" s="101" t="s">
        <v>537</v>
      </c>
    </row>
    <row r="62" spans="1:29" x14ac:dyDescent="0.25">
      <c r="A62" s="41" t="s">
        <v>203</v>
      </c>
      <c r="B62" s="173" t="s">
        <v>143</v>
      </c>
      <c r="C62" s="99">
        <v>0</v>
      </c>
      <c r="D62" s="101" t="s">
        <v>537</v>
      </c>
      <c r="E62" s="101">
        <f t="shared" si="10"/>
        <v>0</v>
      </c>
      <c r="F62" s="356">
        <v>0</v>
      </c>
      <c r="G62" s="101">
        <v>0</v>
      </c>
      <c r="H62" s="101">
        <v>0</v>
      </c>
      <c r="I62" s="101">
        <v>0</v>
      </c>
      <c r="J62" s="101" t="s">
        <v>537</v>
      </c>
      <c r="K62" s="101" t="s">
        <v>537</v>
      </c>
      <c r="L62" s="101">
        <v>0</v>
      </c>
      <c r="M62" s="101">
        <v>0</v>
      </c>
      <c r="N62" s="101" t="str">
        <f t="shared" si="2"/>
        <v>нд</v>
      </c>
      <c r="O62" s="101" t="s">
        <v>537</v>
      </c>
      <c r="P62" s="101">
        <v>0</v>
      </c>
      <c r="Q62" s="101">
        <v>0</v>
      </c>
      <c r="R62" s="101" t="s">
        <v>537</v>
      </c>
      <c r="S62" s="101" t="s">
        <v>537</v>
      </c>
      <c r="T62" s="101">
        <v>0</v>
      </c>
      <c r="U62" s="101">
        <f t="shared" si="11"/>
        <v>0</v>
      </c>
      <c r="V62" s="101" t="s">
        <v>537</v>
      </c>
      <c r="W62" s="101" t="s">
        <v>537</v>
      </c>
      <c r="X62" s="101">
        <v>0</v>
      </c>
      <c r="Y62" s="101">
        <v>0</v>
      </c>
      <c r="Z62" s="101" t="s">
        <v>537</v>
      </c>
      <c r="AA62" s="101" t="s">
        <v>537</v>
      </c>
      <c r="AB62" s="99">
        <f t="shared" si="6"/>
        <v>0</v>
      </c>
      <c r="AC62" s="101" t="s">
        <v>537</v>
      </c>
    </row>
    <row r="63" spans="1:29" x14ac:dyDescent="0.25">
      <c r="A63" s="41" t="s">
        <v>204</v>
      </c>
      <c r="B63" s="173" t="s">
        <v>206</v>
      </c>
      <c r="C63" s="99">
        <v>0</v>
      </c>
      <c r="D63" s="101" t="s">
        <v>537</v>
      </c>
      <c r="E63" s="101">
        <f t="shared" si="10"/>
        <v>0</v>
      </c>
      <c r="F63" s="356">
        <v>0</v>
      </c>
      <c r="G63" s="101">
        <v>0</v>
      </c>
      <c r="H63" s="101">
        <v>0</v>
      </c>
      <c r="I63" s="101">
        <v>0</v>
      </c>
      <c r="J63" s="101" t="s">
        <v>537</v>
      </c>
      <c r="K63" s="101" t="s">
        <v>537</v>
      </c>
      <c r="L63" s="101">
        <v>0</v>
      </c>
      <c r="M63" s="101">
        <v>0</v>
      </c>
      <c r="N63" s="101" t="str">
        <f t="shared" si="2"/>
        <v>нд</v>
      </c>
      <c r="O63" s="101" t="s">
        <v>537</v>
      </c>
      <c r="P63" s="101">
        <v>0</v>
      </c>
      <c r="Q63" s="101">
        <v>0</v>
      </c>
      <c r="R63" s="101" t="s">
        <v>537</v>
      </c>
      <c r="S63" s="101" t="s">
        <v>537</v>
      </c>
      <c r="T63" s="101">
        <v>0</v>
      </c>
      <c r="U63" s="101">
        <f t="shared" si="11"/>
        <v>0</v>
      </c>
      <c r="V63" s="101" t="s">
        <v>537</v>
      </c>
      <c r="W63" s="101" t="s">
        <v>537</v>
      </c>
      <c r="X63" s="101">
        <v>0</v>
      </c>
      <c r="Y63" s="101">
        <v>0</v>
      </c>
      <c r="Z63" s="101" t="s">
        <v>537</v>
      </c>
      <c r="AA63" s="101" t="s">
        <v>537</v>
      </c>
      <c r="AB63" s="99">
        <f t="shared" si="6"/>
        <v>0</v>
      </c>
      <c r="AC63" s="101" t="s">
        <v>537</v>
      </c>
    </row>
    <row r="64" spans="1:29" ht="18.75" x14ac:dyDescent="0.25">
      <c r="A64" s="41" t="s">
        <v>205</v>
      </c>
      <c r="B64" s="171" t="s">
        <v>542</v>
      </c>
      <c r="C64" s="99">
        <v>0</v>
      </c>
      <c r="D64" s="101" t="s">
        <v>537</v>
      </c>
      <c r="E64" s="101">
        <f t="shared" si="10"/>
        <v>0</v>
      </c>
      <c r="F64" s="356">
        <v>0</v>
      </c>
      <c r="G64" s="101">
        <v>0</v>
      </c>
      <c r="H64" s="101">
        <v>0</v>
      </c>
      <c r="I64" s="101">
        <v>0</v>
      </c>
      <c r="J64" s="101" t="s">
        <v>537</v>
      </c>
      <c r="K64" s="101" t="s">
        <v>537</v>
      </c>
      <c r="L64" s="101">
        <v>0</v>
      </c>
      <c r="M64" s="101">
        <v>0</v>
      </c>
      <c r="N64" s="101" t="str">
        <f t="shared" si="2"/>
        <v>нд</v>
      </c>
      <c r="O64" s="101" t="s">
        <v>537</v>
      </c>
      <c r="P64" s="101">
        <v>0</v>
      </c>
      <c r="Q64" s="101">
        <v>0</v>
      </c>
      <c r="R64" s="101" t="s">
        <v>537</v>
      </c>
      <c r="S64" s="101" t="s">
        <v>537</v>
      </c>
      <c r="T64" s="101">
        <v>0</v>
      </c>
      <c r="U64" s="101">
        <f t="shared" si="11"/>
        <v>0</v>
      </c>
      <c r="V64" s="101" t="s">
        <v>537</v>
      </c>
      <c r="W64" s="101" t="s">
        <v>537</v>
      </c>
      <c r="X64" s="101">
        <v>0</v>
      </c>
      <c r="Y64" s="101">
        <v>0</v>
      </c>
      <c r="Z64" s="101" t="s">
        <v>537</v>
      </c>
      <c r="AA64" s="101" t="s">
        <v>537</v>
      </c>
      <c r="AB64" s="99">
        <f t="shared" si="6"/>
        <v>0</v>
      </c>
      <c r="AC64" s="101" t="s">
        <v>537</v>
      </c>
    </row>
    <row r="65" spans="1:28" x14ac:dyDescent="0.25">
      <c r="A65" s="38"/>
      <c r="B65" s="33"/>
      <c r="C65" s="33"/>
      <c r="D65" s="339"/>
      <c r="E65" s="33"/>
      <c r="F65" s="33"/>
      <c r="G65" s="33"/>
    </row>
    <row r="66" spans="1:28" ht="54" customHeight="1" x14ac:dyDescent="0.25">
      <c r="B66" s="449"/>
      <c r="C66" s="449"/>
      <c r="D66" s="449"/>
      <c r="E66" s="449"/>
      <c r="F66" s="35"/>
      <c r="G66" s="35"/>
      <c r="H66" s="37"/>
      <c r="I66" s="37"/>
      <c r="J66" s="37"/>
      <c r="K66" s="37"/>
      <c r="L66" s="37"/>
      <c r="M66" s="37"/>
      <c r="N66" s="337"/>
      <c r="O66" s="37"/>
      <c r="P66" s="37"/>
      <c r="Q66" s="37"/>
      <c r="R66" s="37"/>
      <c r="S66" s="37"/>
      <c r="T66" s="347"/>
      <c r="U66" s="343"/>
      <c r="V66" s="37"/>
      <c r="W66" s="37"/>
      <c r="X66" s="37"/>
      <c r="Y66" s="37"/>
      <c r="Z66" s="37"/>
      <c r="AA66" s="37"/>
      <c r="AB66" s="37"/>
    </row>
    <row r="68" spans="1:28" ht="50.25" customHeight="1" x14ac:dyDescent="0.25">
      <c r="B68" s="449"/>
      <c r="C68" s="449"/>
      <c r="D68" s="449"/>
      <c r="E68" s="449"/>
      <c r="F68" s="35"/>
      <c r="G68" s="35"/>
    </row>
    <row r="70" spans="1:28" ht="36.75" customHeight="1" x14ac:dyDescent="0.25">
      <c r="B70" s="449"/>
      <c r="C70" s="449"/>
      <c r="D70" s="449"/>
      <c r="E70" s="449"/>
      <c r="F70" s="35"/>
      <c r="G70" s="35"/>
    </row>
    <row r="72" spans="1:28" ht="51" customHeight="1" x14ac:dyDescent="0.25">
      <c r="B72" s="449"/>
      <c r="C72" s="449"/>
      <c r="D72" s="449"/>
      <c r="E72" s="449"/>
      <c r="F72" s="35"/>
      <c r="G72" s="35"/>
    </row>
    <row r="73" spans="1:28" ht="32.25" customHeight="1" x14ac:dyDescent="0.25">
      <c r="B73" s="449"/>
      <c r="C73" s="449"/>
      <c r="D73" s="449"/>
      <c r="E73" s="449"/>
      <c r="F73" s="35"/>
      <c r="G73" s="35"/>
    </row>
    <row r="74" spans="1:28" ht="51.75" customHeight="1" x14ac:dyDescent="0.25">
      <c r="B74" s="449"/>
      <c r="C74" s="449"/>
      <c r="D74" s="449"/>
      <c r="E74" s="449"/>
      <c r="F74" s="35"/>
      <c r="G74" s="35"/>
    </row>
    <row r="75" spans="1:28" ht="21.75" customHeight="1" x14ac:dyDescent="0.25">
      <c r="B75" s="447"/>
      <c r="C75" s="447"/>
      <c r="D75" s="447"/>
      <c r="E75" s="447"/>
      <c r="F75" s="34"/>
      <c r="G75" s="34"/>
    </row>
    <row r="76" spans="1:28" ht="23.25" customHeight="1" x14ac:dyDescent="0.25"/>
    <row r="77" spans="1:28" ht="18.75" customHeight="1" x14ac:dyDescent="0.25">
      <c r="B77" s="448"/>
      <c r="C77" s="448"/>
      <c r="D77" s="448"/>
      <c r="E77" s="448"/>
      <c r="F77" s="33"/>
      <c r="G77" s="33"/>
    </row>
  </sheetData>
  <mergeCells count="39">
    <mergeCell ref="B75:E75"/>
    <mergeCell ref="B77:E77"/>
    <mergeCell ref="B66:E66"/>
    <mergeCell ref="B68:E68"/>
    <mergeCell ref="B72:E72"/>
    <mergeCell ref="B73:E73"/>
    <mergeCell ref="B74:E74"/>
    <mergeCell ref="B70:E70"/>
    <mergeCell ref="AB20:AC21"/>
    <mergeCell ref="H21:I21"/>
    <mergeCell ref="J21:K21"/>
    <mergeCell ref="L21:M21"/>
    <mergeCell ref="N21:O21"/>
    <mergeCell ref="P21:Q21"/>
    <mergeCell ref="R21:S21"/>
    <mergeCell ref="T21:U21"/>
    <mergeCell ref="P20:S20"/>
    <mergeCell ref="Z21:AA21"/>
    <mergeCell ref="G20:G22"/>
    <mergeCell ref="H20:K20"/>
    <mergeCell ref="L20:O20"/>
    <mergeCell ref="T20:W20"/>
    <mergeCell ref="X20:AA20"/>
    <mergeCell ref="E20:F21"/>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s>
  <phoneticPr fontId="101" type="noConversion"/>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22" zoomScale="70" zoomScaleSheetLayoutView="70" workbookViewId="0">
      <selection activeCell="A12" sqref="A12:AV12"/>
    </sheetView>
  </sheetViews>
  <sheetFormatPr defaultColWidth="9.140625" defaultRowHeight="15" x14ac:dyDescent="0.25"/>
  <cols>
    <col min="1" max="1" width="6.140625" style="142" customWidth="1"/>
    <col min="2" max="2" width="23.140625" style="128" customWidth="1"/>
    <col min="3" max="3" width="13.85546875" style="128" customWidth="1"/>
    <col min="4" max="4" width="15.140625" style="128" customWidth="1"/>
    <col min="5" max="12" width="7.7109375" style="128" customWidth="1"/>
    <col min="13" max="13" width="18" style="128" customWidth="1"/>
    <col min="14" max="14" width="53.28515625" style="128" customWidth="1"/>
    <col min="15" max="15" width="24.5703125" style="128" customWidth="1"/>
    <col min="16" max="16" width="23.140625" style="128" customWidth="1"/>
    <col min="17" max="17" width="21.85546875" style="128" customWidth="1"/>
    <col min="18" max="18" width="20.140625" style="128" customWidth="1"/>
    <col min="19" max="19" width="14.28515625" style="128" customWidth="1"/>
    <col min="20" max="20" width="12.42578125" style="128" customWidth="1"/>
    <col min="21" max="21" width="11.42578125" style="128" customWidth="1"/>
    <col min="22" max="22" width="12.7109375" style="128" customWidth="1"/>
    <col min="23" max="23" width="27.85546875" style="128" customWidth="1"/>
    <col min="24" max="24" width="21.28515625" style="128" customWidth="1"/>
    <col min="25" max="25" width="21.140625" style="128" customWidth="1"/>
    <col min="26" max="26" width="7.7109375" style="128" customWidth="1"/>
    <col min="27" max="27" width="23.28515625" style="128" customWidth="1"/>
    <col min="28" max="28" width="21.28515625" style="128" customWidth="1"/>
    <col min="29" max="29" width="28.5703125" style="128" customWidth="1"/>
    <col min="30" max="30" width="17.42578125" style="128" customWidth="1"/>
    <col min="31" max="31" width="25.7109375" style="128" customWidth="1"/>
    <col min="32" max="32" width="17.42578125" style="128" customWidth="1"/>
    <col min="33" max="33" width="17.28515625" style="128" customWidth="1"/>
    <col min="34" max="34" width="14.7109375" style="128" customWidth="1"/>
    <col min="35" max="35" width="15.42578125" style="128" customWidth="1"/>
    <col min="36" max="36" width="20" style="128" customWidth="1"/>
    <col min="37" max="37" width="19.85546875" style="128" customWidth="1"/>
    <col min="38" max="38" width="26.7109375" style="128" customWidth="1"/>
    <col min="39" max="39" width="20.140625" style="128" customWidth="1"/>
    <col min="40" max="40" width="16.140625" style="128" customWidth="1"/>
    <col min="41" max="41" width="16.5703125" style="128" customWidth="1"/>
    <col min="42" max="42" width="16.28515625" style="128" customWidth="1"/>
    <col min="43" max="43" width="17.140625" style="128" customWidth="1"/>
    <col min="44" max="44" width="18" style="128" customWidth="1"/>
    <col min="45" max="45" width="16.140625" style="128" customWidth="1"/>
    <col min="46" max="46" width="18" style="128" customWidth="1"/>
    <col min="47" max="47" width="16.28515625" style="128" customWidth="1"/>
    <col min="48" max="48" width="19.7109375" style="128" customWidth="1"/>
    <col min="49" max="16384" width="9.140625" style="12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61" t="str">
        <f>'1. паспорт местоположение'!A5:C5</f>
        <v>Год раскрытия информации: 2024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1"/>
      <c r="AK5" s="361"/>
      <c r="AL5" s="361"/>
      <c r="AM5" s="361"/>
      <c r="AN5" s="361"/>
      <c r="AO5" s="361"/>
      <c r="AP5" s="361"/>
      <c r="AQ5" s="361"/>
      <c r="AR5" s="361"/>
      <c r="AS5" s="361"/>
      <c r="AT5" s="361"/>
      <c r="AU5" s="361"/>
      <c r="AV5" s="361"/>
    </row>
    <row r="6" spans="1:48" ht="18.75" x14ac:dyDescent="0.3">
      <c r="AV6" s="12"/>
    </row>
    <row r="7" spans="1:48" ht="18.75" x14ac:dyDescent="0.25">
      <c r="A7" s="372" t="s">
        <v>7</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ht="15.75" x14ac:dyDescent="0.25">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c r="AD9" s="366"/>
      <c r="AE9" s="366"/>
      <c r="AF9" s="366"/>
      <c r="AG9" s="366"/>
      <c r="AH9" s="366"/>
      <c r="AI9" s="366"/>
      <c r="AJ9" s="366"/>
      <c r="AK9" s="366"/>
      <c r="AL9" s="366"/>
      <c r="AM9" s="366"/>
      <c r="AN9" s="366"/>
      <c r="AO9" s="366"/>
      <c r="AP9" s="366"/>
      <c r="AQ9" s="366"/>
      <c r="AR9" s="366"/>
      <c r="AS9" s="366"/>
      <c r="AT9" s="366"/>
      <c r="AU9" s="366"/>
      <c r="AV9" s="366"/>
    </row>
    <row r="10" spans="1:48" ht="15.75" x14ac:dyDescent="0.25">
      <c r="A10" s="368" t="s">
        <v>6</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ht="15.75" x14ac:dyDescent="0.25">
      <c r="A12" s="373" t="str">
        <f>'1. паспорт местоположение'!A12:C12</f>
        <v>O 24-05</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8" t="s">
        <v>5</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ht="15.75" x14ac:dyDescent="0.25">
      <c r="A15" s="366" t="str">
        <f>'1. паспорт местоположение'!A15:C15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6"/>
      <c r="AG15" s="366"/>
      <c r="AH15" s="366"/>
      <c r="AI15" s="366"/>
      <c r="AJ15" s="366"/>
      <c r="AK15" s="366"/>
      <c r="AL15" s="366"/>
      <c r="AM15" s="366"/>
      <c r="AN15" s="366"/>
      <c r="AO15" s="366"/>
      <c r="AP15" s="366"/>
      <c r="AQ15" s="366"/>
      <c r="AR15" s="366"/>
      <c r="AS15" s="366"/>
      <c r="AT15" s="366"/>
      <c r="AU15" s="366"/>
      <c r="AV15" s="366"/>
    </row>
    <row r="16" spans="1:48" ht="15.75" x14ac:dyDescent="0.25">
      <c r="A16" s="368" t="s">
        <v>4</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5"/>
      <c r="AB17" s="395"/>
      <c r="AC17" s="395"/>
      <c r="AD17" s="395"/>
      <c r="AE17" s="395"/>
      <c r="AF17" s="395"/>
      <c r="AG17" s="395"/>
      <c r="AH17" s="395"/>
      <c r="AI17" s="395"/>
      <c r="AJ17" s="395"/>
      <c r="AK17" s="395"/>
      <c r="AL17" s="395"/>
      <c r="AM17" s="395"/>
      <c r="AN17" s="395"/>
      <c r="AO17" s="395"/>
      <c r="AP17" s="395"/>
      <c r="AQ17" s="395"/>
      <c r="AR17" s="395"/>
      <c r="AS17" s="395"/>
      <c r="AT17" s="395"/>
      <c r="AU17" s="395"/>
      <c r="AV17" s="395"/>
    </row>
    <row r="18" spans="1:48" ht="14.25" customHeight="1"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c r="AD18" s="395"/>
      <c r="AE18" s="395"/>
      <c r="AF18" s="395"/>
      <c r="AG18" s="395"/>
      <c r="AH18" s="395"/>
      <c r="AI18" s="395"/>
      <c r="AJ18" s="395"/>
      <c r="AK18" s="395"/>
      <c r="AL18" s="395"/>
      <c r="AM18" s="395"/>
      <c r="AN18" s="395"/>
      <c r="AO18" s="395"/>
      <c r="AP18" s="395"/>
      <c r="AQ18" s="395"/>
      <c r="AR18" s="395"/>
      <c r="AS18" s="395"/>
      <c r="AT18" s="395"/>
      <c r="AU18" s="395"/>
      <c r="AV18" s="395"/>
    </row>
    <row r="19" spans="1:4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c r="AB19" s="395"/>
      <c r="AC19" s="395"/>
      <c r="AD19" s="395"/>
      <c r="AE19" s="395"/>
      <c r="AF19" s="395"/>
      <c r="AG19" s="395"/>
      <c r="AH19" s="395"/>
      <c r="AI19" s="395"/>
      <c r="AJ19" s="395"/>
      <c r="AK19" s="395"/>
      <c r="AL19" s="395"/>
      <c r="AM19" s="395"/>
      <c r="AN19" s="395"/>
      <c r="AO19" s="395"/>
      <c r="AP19" s="395"/>
      <c r="AQ19" s="395"/>
      <c r="AR19" s="395"/>
      <c r="AS19" s="395"/>
      <c r="AT19" s="395"/>
      <c r="AU19" s="395"/>
      <c r="AV19" s="395"/>
    </row>
    <row r="20" spans="1:48"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395"/>
      <c r="AB20" s="395"/>
      <c r="AC20" s="395"/>
      <c r="AD20" s="395"/>
      <c r="AE20" s="395"/>
      <c r="AF20" s="395"/>
      <c r="AG20" s="395"/>
      <c r="AH20" s="395"/>
      <c r="AI20" s="395"/>
      <c r="AJ20" s="395"/>
      <c r="AK20" s="395"/>
      <c r="AL20" s="395"/>
      <c r="AM20" s="395"/>
      <c r="AN20" s="395"/>
      <c r="AO20" s="395"/>
      <c r="AP20" s="395"/>
      <c r="AQ20" s="395"/>
      <c r="AR20" s="395"/>
      <c r="AS20" s="395"/>
      <c r="AT20" s="395"/>
      <c r="AU20" s="395"/>
      <c r="AV20" s="395"/>
    </row>
    <row r="21" spans="1:48" x14ac:dyDescent="0.25">
      <c r="A21" s="455" t="s">
        <v>406</v>
      </c>
      <c r="B21" s="455"/>
      <c r="C21" s="455"/>
      <c r="D21" s="455"/>
      <c r="E21" s="455"/>
      <c r="F21" s="455"/>
      <c r="G21" s="455"/>
      <c r="H21" s="455"/>
      <c r="I21" s="455"/>
      <c r="J21" s="455"/>
      <c r="K21" s="455"/>
      <c r="L21" s="455"/>
      <c r="M21" s="455"/>
      <c r="N21" s="455"/>
      <c r="O21" s="455"/>
      <c r="P21" s="455"/>
      <c r="Q21" s="455"/>
      <c r="R21" s="455"/>
      <c r="S21" s="455"/>
      <c r="T21" s="455"/>
      <c r="U21" s="455"/>
      <c r="V21" s="455"/>
      <c r="W21" s="455"/>
      <c r="X21" s="455"/>
      <c r="Y21" s="455"/>
      <c r="Z21" s="455"/>
      <c r="AA21" s="455"/>
      <c r="AB21" s="455"/>
      <c r="AC21" s="455"/>
      <c r="AD21" s="455"/>
      <c r="AE21" s="455"/>
      <c r="AF21" s="455"/>
      <c r="AG21" s="455"/>
      <c r="AH21" s="455"/>
      <c r="AI21" s="455"/>
      <c r="AJ21" s="455"/>
      <c r="AK21" s="455"/>
      <c r="AL21" s="455"/>
      <c r="AM21" s="455"/>
      <c r="AN21" s="455"/>
      <c r="AO21" s="455"/>
      <c r="AP21" s="455"/>
      <c r="AQ21" s="455"/>
      <c r="AR21" s="455"/>
      <c r="AS21" s="455"/>
      <c r="AT21" s="455"/>
      <c r="AU21" s="455"/>
      <c r="AV21" s="455"/>
    </row>
    <row r="22" spans="1:48" ht="58.5" customHeight="1" x14ac:dyDescent="0.25">
      <c r="A22" s="456" t="s">
        <v>50</v>
      </c>
      <c r="B22" s="462" t="s">
        <v>22</v>
      </c>
      <c r="C22" s="459" t="s">
        <v>49</v>
      </c>
      <c r="D22" s="459" t="s">
        <v>48</v>
      </c>
      <c r="E22" s="465" t="s">
        <v>416</v>
      </c>
      <c r="F22" s="466"/>
      <c r="G22" s="466"/>
      <c r="H22" s="466"/>
      <c r="I22" s="466"/>
      <c r="J22" s="466"/>
      <c r="K22" s="466"/>
      <c r="L22" s="467"/>
      <c r="M22" s="459" t="s">
        <v>47</v>
      </c>
      <c r="N22" s="459" t="s">
        <v>46</v>
      </c>
      <c r="O22" s="459" t="s">
        <v>45</v>
      </c>
      <c r="P22" s="468" t="s">
        <v>228</v>
      </c>
      <c r="Q22" s="468" t="s">
        <v>44</v>
      </c>
      <c r="R22" s="468" t="s">
        <v>43</v>
      </c>
      <c r="S22" s="468" t="s">
        <v>42</v>
      </c>
      <c r="T22" s="468"/>
      <c r="U22" s="469" t="s">
        <v>41</v>
      </c>
      <c r="V22" s="469" t="s">
        <v>40</v>
      </c>
      <c r="W22" s="468" t="s">
        <v>39</v>
      </c>
      <c r="X22" s="468" t="s">
        <v>38</v>
      </c>
      <c r="Y22" s="468" t="s">
        <v>37</v>
      </c>
      <c r="Z22" s="469" t="s">
        <v>36</v>
      </c>
      <c r="AA22" s="468" t="s">
        <v>35</v>
      </c>
      <c r="AB22" s="468" t="s">
        <v>34</v>
      </c>
      <c r="AC22" s="468" t="s">
        <v>33</v>
      </c>
      <c r="AD22" s="468" t="s">
        <v>32</v>
      </c>
      <c r="AE22" s="468" t="s">
        <v>31</v>
      </c>
      <c r="AF22" s="468" t="s">
        <v>30</v>
      </c>
      <c r="AG22" s="468"/>
      <c r="AH22" s="468"/>
      <c r="AI22" s="468"/>
      <c r="AJ22" s="468"/>
      <c r="AK22" s="468"/>
      <c r="AL22" s="468" t="s">
        <v>29</v>
      </c>
      <c r="AM22" s="468"/>
      <c r="AN22" s="468"/>
      <c r="AO22" s="468"/>
      <c r="AP22" s="468" t="s">
        <v>28</v>
      </c>
      <c r="AQ22" s="468"/>
      <c r="AR22" s="468" t="s">
        <v>27</v>
      </c>
      <c r="AS22" s="468" t="s">
        <v>26</v>
      </c>
      <c r="AT22" s="468" t="s">
        <v>25</v>
      </c>
      <c r="AU22" s="468" t="s">
        <v>24</v>
      </c>
      <c r="AV22" s="470" t="s">
        <v>23</v>
      </c>
    </row>
    <row r="23" spans="1:48" ht="64.5" customHeight="1" x14ac:dyDescent="0.25">
      <c r="A23" s="457"/>
      <c r="B23" s="463"/>
      <c r="C23" s="460"/>
      <c r="D23" s="460"/>
      <c r="E23" s="472" t="s">
        <v>21</v>
      </c>
      <c r="F23" s="474" t="s">
        <v>126</v>
      </c>
      <c r="G23" s="474" t="s">
        <v>125</v>
      </c>
      <c r="H23" s="474" t="s">
        <v>124</v>
      </c>
      <c r="I23" s="478" t="s">
        <v>353</v>
      </c>
      <c r="J23" s="478" t="s">
        <v>354</v>
      </c>
      <c r="K23" s="478" t="s">
        <v>355</v>
      </c>
      <c r="L23" s="474" t="s">
        <v>74</v>
      </c>
      <c r="M23" s="460"/>
      <c r="N23" s="460"/>
      <c r="O23" s="460"/>
      <c r="P23" s="468"/>
      <c r="Q23" s="468"/>
      <c r="R23" s="468"/>
      <c r="S23" s="476" t="s">
        <v>2</v>
      </c>
      <c r="T23" s="476" t="s">
        <v>9</v>
      </c>
      <c r="U23" s="469"/>
      <c r="V23" s="469"/>
      <c r="W23" s="468"/>
      <c r="X23" s="468"/>
      <c r="Y23" s="468"/>
      <c r="Z23" s="468"/>
      <c r="AA23" s="468"/>
      <c r="AB23" s="468"/>
      <c r="AC23" s="468"/>
      <c r="AD23" s="468"/>
      <c r="AE23" s="468"/>
      <c r="AF23" s="468" t="s">
        <v>20</v>
      </c>
      <c r="AG23" s="468"/>
      <c r="AH23" s="468" t="s">
        <v>19</v>
      </c>
      <c r="AI23" s="468"/>
      <c r="AJ23" s="459" t="s">
        <v>18</v>
      </c>
      <c r="AK23" s="459" t="s">
        <v>17</v>
      </c>
      <c r="AL23" s="459" t="s">
        <v>16</v>
      </c>
      <c r="AM23" s="459" t="s">
        <v>15</v>
      </c>
      <c r="AN23" s="459" t="s">
        <v>14</v>
      </c>
      <c r="AO23" s="459" t="s">
        <v>13</v>
      </c>
      <c r="AP23" s="459" t="s">
        <v>12</v>
      </c>
      <c r="AQ23" s="459" t="s">
        <v>9</v>
      </c>
      <c r="AR23" s="468"/>
      <c r="AS23" s="468"/>
      <c r="AT23" s="468"/>
      <c r="AU23" s="468"/>
      <c r="AV23" s="471"/>
    </row>
    <row r="24" spans="1:48" ht="96.75" customHeight="1" x14ac:dyDescent="0.25">
      <c r="A24" s="458"/>
      <c r="B24" s="464"/>
      <c r="C24" s="461"/>
      <c r="D24" s="461"/>
      <c r="E24" s="473"/>
      <c r="F24" s="475"/>
      <c r="G24" s="475"/>
      <c r="H24" s="475"/>
      <c r="I24" s="479"/>
      <c r="J24" s="479"/>
      <c r="K24" s="479"/>
      <c r="L24" s="475"/>
      <c r="M24" s="461"/>
      <c r="N24" s="461"/>
      <c r="O24" s="461"/>
      <c r="P24" s="468"/>
      <c r="Q24" s="468"/>
      <c r="R24" s="468"/>
      <c r="S24" s="477"/>
      <c r="T24" s="477"/>
      <c r="U24" s="469"/>
      <c r="V24" s="469"/>
      <c r="W24" s="468"/>
      <c r="X24" s="468"/>
      <c r="Y24" s="468"/>
      <c r="Z24" s="468"/>
      <c r="AA24" s="468"/>
      <c r="AB24" s="468"/>
      <c r="AC24" s="468"/>
      <c r="AD24" s="468"/>
      <c r="AE24" s="468"/>
      <c r="AF24" s="143" t="s">
        <v>11</v>
      </c>
      <c r="AG24" s="143" t="s">
        <v>10</v>
      </c>
      <c r="AH24" s="144" t="s">
        <v>2</v>
      </c>
      <c r="AI24" s="144" t="s">
        <v>9</v>
      </c>
      <c r="AJ24" s="461"/>
      <c r="AK24" s="461"/>
      <c r="AL24" s="461"/>
      <c r="AM24" s="461"/>
      <c r="AN24" s="461"/>
      <c r="AO24" s="461"/>
      <c r="AP24" s="461"/>
      <c r="AQ24" s="461"/>
      <c r="AR24" s="468"/>
      <c r="AS24" s="468"/>
      <c r="AT24" s="468"/>
      <c r="AU24" s="468"/>
      <c r="AV24" s="471"/>
    </row>
    <row r="25" spans="1:48" s="147" customFormat="1" ht="11.25" x14ac:dyDescent="0.2">
      <c r="A25" s="145">
        <v>1</v>
      </c>
      <c r="B25" s="146">
        <v>2</v>
      </c>
      <c r="C25" s="146">
        <v>4</v>
      </c>
      <c r="D25" s="146">
        <v>5</v>
      </c>
      <c r="E25" s="146">
        <v>6</v>
      </c>
      <c r="F25" s="146">
        <f>E25+1</f>
        <v>7</v>
      </c>
      <c r="G25" s="146">
        <f t="shared" ref="G25:H25" si="0">F25+1</f>
        <v>8</v>
      </c>
      <c r="H25" s="146">
        <f t="shared" si="0"/>
        <v>9</v>
      </c>
      <c r="I25" s="146">
        <f t="shared" ref="I25" si="1">H25+1</f>
        <v>10</v>
      </c>
      <c r="J25" s="146">
        <f t="shared" ref="J25" si="2">I25+1</f>
        <v>11</v>
      </c>
      <c r="K25" s="146">
        <f t="shared" ref="K25" si="3">J25+1</f>
        <v>12</v>
      </c>
      <c r="L25" s="146">
        <f t="shared" ref="L25" si="4">K25+1</f>
        <v>13</v>
      </c>
      <c r="M25" s="146">
        <f t="shared" ref="M25" si="5">L25+1</f>
        <v>14</v>
      </c>
      <c r="N25" s="146">
        <f t="shared" ref="N25" si="6">M25+1</f>
        <v>15</v>
      </c>
      <c r="O25" s="146">
        <f t="shared" ref="O25" si="7">N25+1</f>
        <v>16</v>
      </c>
      <c r="P25" s="146">
        <f t="shared" ref="P25" si="8">O25+1</f>
        <v>17</v>
      </c>
      <c r="Q25" s="146">
        <f t="shared" ref="Q25" si="9">P25+1</f>
        <v>18</v>
      </c>
      <c r="R25" s="146">
        <f t="shared" ref="R25" si="10">Q25+1</f>
        <v>19</v>
      </c>
      <c r="S25" s="146">
        <f t="shared" ref="S25" si="11">R25+1</f>
        <v>20</v>
      </c>
      <c r="T25" s="146">
        <f t="shared" ref="T25" si="12">S25+1</f>
        <v>21</v>
      </c>
      <c r="U25" s="146">
        <f t="shared" ref="U25" si="13">T25+1</f>
        <v>22</v>
      </c>
      <c r="V25" s="146">
        <f t="shared" ref="V25" si="14">U25+1</f>
        <v>23</v>
      </c>
      <c r="W25" s="146">
        <f t="shared" ref="W25" si="15">V25+1</f>
        <v>24</v>
      </c>
      <c r="X25" s="146">
        <f t="shared" ref="X25" si="16">W25+1</f>
        <v>25</v>
      </c>
      <c r="Y25" s="146">
        <f t="shared" ref="Y25" si="17">X25+1</f>
        <v>26</v>
      </c>
      <c r="Z25" s="146">
        <f t="shared" ref="Z25" si="18">Y25+1</f>
        <v>27</v>
      </c>
      <c r="AA25" s="146">
        <f t="shared" ref="AA25" si="19">Z25+1</f>
        <v>28</v>
      </c>
      <c r="AB25" s="146">
        <f t="shared" ref="AB25" si="20">AA25+1</f>
        <v>29</v>
      </c>
      <c r="AC25" s="146">
        <f t="shared" ref="AC25" si="21">AB25+1</f>
        <v>30</v>
      </c>
      <c r="AD25" s="146">
        <f t="shared" ref="AD25" si="22">AC25+1</f>
        <v>31</v>
      </c>
      <c r="AE25" s="146">
        <f t="shared" ref="AE25" si="23">AD25+1</f>
        <v>32</v>
      </c>
      <c r="AF25" s="146">
        <f t="shared" ref="AF25" si="24">AE25+1</f>
        <v>33</v>
      </c>
      <c r="AG25" s="146">
        <f t="shared" ref="AG25" si="25">AF25+1</f>
        <v>34</v>
      </c>
      <c r="AH25" s="146">
        <f t="shared" ref="AH25" si="26">AG25+1</f>
        <v>35</v>
      </c>
      <c r="AI25" s="146">
        <f t="shared" ref="AI25" si="27">AH25+1</f>
        <v>36</v>
      </c>
      <c r="AJ25" s="146">
        <f t="shared" ref="AJ25" si="28">AI25+1</f>
        <v>37</v>
      </c>
      <c r="AK25" s="146">
        <f t="shared" ref="AK25" si="29">AJ25+1</f>
        <v>38</v>
      </c>
      <c r="AL25" s="146">
        <f t="shared" ref="AL25" si="30">AK25+1</f>
        <v>39</v>
      </c>
      <c r="AM25" s="146">
        <f t="shared" ref="AM25" si="31">AL25+1</f>
        <v>40</v>
      </c>
      <c r="AN25" s="146">
        <f t="shared" ref="AN25" si="32">AM25+1</f>
        <v>41</v>
      </c>
      <c r="AO25" s="146">
        <f t="shared" ref="AO25" si="33">AN25+1</f>
        <v>42</v>
      </c>
      <c r="AP25" s="146">
        <f t="shared" ref="AP25" si="34">AO25+1</f>
        <v>43</v>
      </c>
      <c r="AQ25" s="146">
        <f t="shared" ref="AQ25" si="35">AP25+1</f>
        <v>44</v>
      </c>
      <c r="AR25" s="146">
        <f t="shared" ref="AR25" si="36">AQ25+1</f>
        <v>45</v>
      </c>
      <c r="AS25" s="146">
        <f t="shared" ref="AS25" si="37">AR25+1</f>
        <v>46</v>
      </c>
      <c r="AT25" s="146">
        <f t="shared" ref="AT25" si="38">AS25+1</f>
        <v>47</v>
      </c>
      <c r="AU25" s="146">
        <f t="shared" ref="AU25" si="39">AT25+1</f>
        <v>48</v>
      </c>
      <c r="AV25" s="146">
        <f t="shared" ref="AV25" si="40">AU25+1</f>
        <v>49</v>
      </c>
    </row>
    <row r="26" spans="1:48" s="153" customFormat="1" ht="63" x14ac:dyDescent="0.25">
      <c r="A26" s="148">
        <v>1</v>
      </c>
      <c r="B26" s="149" t="str">
        <f>A9</f>
        <v xml:space="preserve">Акционерное общество "Западная энергетическая компания" </v>
      </c>
      <c r="C26" s="149" t="s">
        <v>62</v>
      </c>
      <c r="D26" s="163" t="str">
        <f>'6.1. Паспорт сетевой график'!F53</f>
        <v>нд</v>
      </c>
      <c r="E26" s="149"/>
      <c r="F26" s="149"/>
      <c r="G26" s="149">
        <v>0.1</v>
      </c>
      <c r="H26" s="149"/>
      <c r="I26" s="149"/>
      <c r="J26" s="149"/>
      <c r="K26" s="149"/>
      <c r="L26" s="149">
        <v>24</v>
      </c>
      <c r="M26" s="149" t="s">
        <v>610</v>
      </c>
      <c r="N26" s="149" t="s">
        <v>593</v>
      </c>
      <c r="O26" s="150" t="str">
        <f>B26</f>
        <v xml:space="preserve">Акционерное общество "Западная энергетическая компания" </v>
      </c>
      <c r="P26" s="150"/>
      <c r="Q26" s="149"/>
      <c r="R26" s="150"/>
      <c r="S26" s="150"/>
      <c r="T26" s="150"/>
      <c r="U26" s="150"/>
      <c r="V26" s="150"/>
      <c r="W26" s="150"/>
      <c r="X26" s="150"/>
      <c r="Y26" s="150"/>
      <c r="Z26" s="150"/>
      <c r="AA26" s="150"/>
      <c r="AB26" s="150"/>
      <c r="AC26" s="150"/>
      <c r="AD26" s="149"/>
      <c r="AE26" s="149"/>
      <c r="AF26" s="151"/>
      <c r="AG26" s="151"/>
      <c r="AH26" s="152"/>
      <c r="AI26" s="152"/>
      <c r="AJ26" s="152"/>
      <c r="AK26" s="152"/>
      <c r="AL26" s="149"/>
      <c r="AM26" s="149"/>
      <c r="AN26" s="149"/>
      <c r="AO26" s="149"/>
      <c r="AP26" s="185"/>
      <c r="AQ26" s="185"/>
      <c r="AR26" s="185"/>
      <c r="AS26" s="185"/>
      <c r="AT26" s="185"/>
      <c r="AU26" s="149"/>
      <c r="AV26" s="149"/>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137" sqref="B137:B142"/>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80" t="str">
        <f>'1. паспорт местоположение'!A5:C5</f>
        <v>Год раскрытия информации: 2024 год</v>
      </c>
      <c r="B5" s="480"/>
      <c r="C5" s="52"/>
      <c r="D5" s="52"/>
      <c r="E5" s="52"/>
      <c r="F5" s="52"/>
      <c r="G5" s="52"/>
      <c r="H5" s="52"/>
    </row>
    <row r="6" spans="1:8" ht="18.75" x14ac:dyDescent="0.3">
      <c r="A6" s="85"/>
      <c r="B6" s="85"/>
      <c r="C6" s="85"/>
      <c r="D6" s="85"/>
      <c r="E6" s="85"/>
      <c r="F6" s="85"/>
      <c r="G6" s="85"/>
      <c r="H6" s="85"/>
    </row>
    <row r="7" spans="1:8" ht="18.75" x14ac:dyDescent="0.25">
      <c r="A7" s="372" t="s">
        <v>7</v>
      </c>
      <c r="B7" s="372"/>
      <c r="C7" s="110"/>
      <c r="D7" s="110"/>
      <c r="E7" s="110"/>
      <c r="F7" s="110"/>
      <c r="G7" s="110"/>
      <c r="H7" s="110"/>
    </row>
    <row r="8" spans="1:8" ht="18.75" x14ac:dyDescent="0.25">
      <c r="A8" s="110"/>
      <c r="B8" s="110"/>
      <c r="C8" s="110"/>
      <c r="D8" s="110"/>
      <c r="E8" s="110"/>
      <c r="F8" s="110"/>
      <c r="G8" s="110"/>
      <c r="H8" s="110"/>
    </row>
    <row r="9" spans="1:8" x14ac:dyDescent="0.25">
      <c r="A9" s="366" t="str">
        <f>'1. паспорт местоположение'!A9:C9</f>
        <v xml:space="preserve">Акционерное общество "Западная энергетическая компания" </v>
      </c>
      <c r="B9" s="366"/>
      <c r="C9" s="112"/>
      <c r="D9" s="112"/>
      <c r="E9" s="112"/>
      <c r="F9" s="112"/>
      <c r="G9" s="112"/>
      <c r="H9" s="112"/>
    </row>
    <row r="10" spans="1:8" x14ac:dyDescent="0.25">
      <c r="A10" s="368" t="s">
        <v>6</v>
      </c>
      <c r="B10" s="368"/>
      <c r="C10" s="113"/>
      <c r="D10" s="113"/>
      <c r="E10" s="113"/>
      <c r="F10" s="113"/>
      <c r="G10" s="113"/>
      <c r="H10" s="113"/>
    </row>
    <row r="11" spans="1:8" ht="18.75" x14ac:dyDescent="0.25">
      <c r="A11" s="110"/>
      <c r="B11" s="110"/>
      <c r="C11" s="110"/>
      <c r="D11" s="110"/>
      <c r="E11" s="110"/>
      <c r="F11" s="110"/>
      <c r="G11" s="110"/>
      <c r="H11" s="110"/>
    </row>
    <row r="12" spans="1:8" ht="30.75" customHeight="1" x14ac:dyDescent="0.25">
      <c r="A12" s="366" t="str">
        <f>'1. паспорт местоположение'!A12:C12</f>
        <v>O 24-05</v>
      </c>
      <c r="B12" s="366"/>
      <c r="C12" s="112"/>
      <c r="D12" s="112"/>
      <c r="E12" s="112"/>
      <c r="F12" s="112"/>
      <c r="G12" s="112"/>
      <c r="H12" s="112"/>
    </row>
    <row r="13" spans="1:8" x14ac:dyDescent="0.25">
      <c r="A13" s="368" t="s">
        <v>5</v>
      </c>
      <c r="B13" s="368"/>
      <c r="C13" s="113"/>
      <c r="D13" s="113"/>
      <c r="E13" s="113"/>
      <c r="F13" s="113"/>
      <c r="G13" s="113"/>
      <c r="H13" s="113"/>
    </row>
    <row r="14" spans="1:8" ht="18.75" x14ac:dyDescent="0.25">
      <c r="A14" s="127"/>
      <c r="B14" s="127"/>
      <c r="C14" s="127"/>
      <c r="D14" s="127"/>
      <c r="E14" s="127"/>
      <c r="F14" s="127"/>
      <c r="G14" s="127"/>
      <c r="H14" s="127"/>
    </row>
    <row r="15" spans="1:8" ht="63.6" customHeight="1" x14ac:dyDescent="0.25">
      <c r="A15" s="394" t="str">
        <f>'1. паспорт местоположение'!A15:C15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B15" s="394"/>
      <c r="C15" s="112"/>
      <c r="D15" s="112"/>
      <c r="E15" s="112"/>
      <c r="F15" s="112"/>
      <c r="G15" s="112"/>
      <c r="H15" s="112"/>
    </row>
    <row r="16" spans="1:8" x14ac:dyDescent="0.25">
      <c r="A16" s="368" t="s">
        <v>4</v>
      </c>
      <c r="B16" s="368"/>
      <c r="C16" s="113"/>
      <c r="D16" s="113"/>
      <c r="E16" s="113"/>
      <c r="F16" s="113"/>
      <c r="G16" s="113"/>
      <c r="H16" s="113"/>
    </row>
    <row r="17" spans="1:2" x14ac:dyDescent="0.25">
      <c r="B17" s="59"/>
    </row>
    <row r="18" spans="1:2" ht="33.75" customHeight="1" x14ac:dyDescent="0.25">
      <c r="A18" s="481" t="s">
        <v>407</v>
      </c>
      <c r="B18" s="482"/>
    </row>
    <row r="19" spans="1:2" x14ac:dyDescent="0.25">
      <c r="B19" s="24"/>
    </row>
    <row r="20" spans="1:2" ht="16.5" thickBot="1" x14ac:dyDescent="0.3">
      <c r="B20" s="60"/>
    </row>
    <row r="21" spans="1:2" ht="34.15" customHeight="1" thickBot="1" x14ac:dyDescent="0.3">
      <c r="A21" s="61" t="s">
        <v>304</v>
      </c>
      <c r="B21" s="62" t="str">
        <f>A15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row>
    <row r="22" spans="1:2" ht="30" customHeight="1" thickBot="1" x14ac:dyDescent="0.3">
      <c r="A22" s="61" t="s">
        <v>305</v>
      </c>
      <c r="B22" s="62" t="str">
        <f>'1. паспорт местоположение'!C27</f>
        <v>г. Калининград, ул. Ю. Маточкина, д. 12 а</v>
      </c>
    </row>
    <row r="23" spans="1:2" ht="16.5" thickBot="1" x14ac:dyDescent="0.3">
      <c r="A23" s="61" t="s">
        <v>289</v>
      </c>
      <c r="B23" s="63" t="s">
        <v>611</v>
      </c>
    </row>
    <row r="24" spans="1:2" ht="16.5" thickBot="1" x14ac:dyDescent="0.3">
      <c r="A24" s="61" t="s">
        <v>306</v>
      </c>
      <c r="B24" s="63" t="s">
        <v>625</v>
      </c>
    </row>
    <row r="25" spans="1:2" ht="16.5" thickBot="1" x14ac:dyDescent="0.3">
      <c r="A25" s="64" t="s">
        <v>307</v>
      </c>
      <c r="B25" s="333" t="e">
        <f>'6.1. Паспорт сетевой график'!#REF!</f>
        <v>#REF!</v>
      </c>
    </row>
    <row r="26" spans="1:2" ht="16.5" thickBot="1" x14ac:dyDescent="0.3">
      <c r="A26" s="65" t="s">
        <v>308</v>
      </c>
      <c r="B26" s="329" t="s">
        <v>612</v>
      </c>
    </row>
    <row r="27" spans="1:2" ht="29.25" thickBot="1" x14ac:dyDescent="0.3">
      <c r="A27" s="72" t="s">
        <v>620</v>
      </c>
      <c r="B27" s="330" t="str">
        <f>'6.2. Паспорт фин осв ввод'!D24</f>
        <v>нд</v>
      </c>
    </row>
    <row r="28" spans="1:2" ht="42" customHeight="1" thickBot="1" x14ac:dyDescent="0.3">
      <c r="A28" s="67" t="s">
        <v>309</v>
      </c>
      <c r="B28" s="67" t="s">
        <v>594</v>
      </c>
    </row>
    <row r="29" spans="1:2" ht="29.25" thickBot="1" x14ac:dyDescent="0.3">
      <c r="A29" s="73" t="s">
        <v>310</v>
      </c>
      <c r="B29" s="104"/>
    </row>
    <row r="30" spans="1:2" ht="29.25" thickBot="1" x14ac:dyDescent="0.3">
      <c r="A30" s="73" t="s">
        <v>311</v>
      </c>
      <c r="B30" s="104"/>
    </row>
    <row r="31" spans="1:2" ht="16.5" thickBot="1" x14ac:dyDescent="0.3">
      <c r="A31" s="67" t="s">
        <v>312</v>
      </c>
      <c r="B31" s="104"/>
    </row>
    <row r="32" spans="1:2" ht="29.25" thickBot="1" x14ac:dyDescent="0.3">
      <c r="A32" s="73" t="s">
        <v>313</v>
      </c>
      <c r="B32" s="104"/>
    </row>
    <row r="33" spans="1:3" s="154" customFormat="1" ht="16.5" thickBot="1" x14ac:dyDescent="0.3">
      <c r="A33" s="161"/>
      <c r="B33" s="162"/>
      <c r="C33" s="154">
        <v>10</v>
      </c>
    </row>
    <row r="34" spans="1:3" ht="16.5" thickBot="1" x14ac:dyDescent="0.3">
      <c r="A34" s="67" t="s">
        <v>315</v>
      </c>
      <c r="B34" s="93"/>
    </row>
    <row r="35" spans="1:3" ht="16.5" thickBot="1" x14ac:dyDescent="0.3">
      <c r="A35" s="67" t="s">
        <v>316</v>
      </c>
      <c r="B35" s="104"/>
      <c r="C35" s="32">
        <v>1</v>
      </c>
    </row>
    <row r="36" spans="1:3" ht="16.5" thickBot="1" x14ac:dyDescent="0.3">
      <c r="A36" s="67" t="s">
        <v>317</v>
      </c>
      <c r="B36" s="104"/>
      <c r="C36" s="32">
        <v>2</v>
      </c>
    </row>
    <row r="37" spans="1:3" s="154" customFormat="1" ht="16.5" thickBot="1" x14ac:dyDescent="0.3">
      <c r="A37" s="91" t="s">
        <v>314</v>
      </c>
      <c r="B37" s="92"/>
      <c r="C37" s="154">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4">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4">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4">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4" customFormat="1" ht="16.5" thickBot="1" x14ac:dyDescent="0.3">
      <c r="A54" s="91" t="s">
        <v>314</v>
      </c>
      <c r="B54" s="92"/>
      <c r="C54" s="154">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4" customFormat="1" ht="16.5" thickBot="1" x14ac:dyDescent="0.3">
      <c r="A58" s="91" t="s">
        <v>314</v>
      </c>
      <c r="B58" s="92"/>
      <c r="C58" s="154">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4" customFormat="1" ht="16.5" thickBot="1" x14ac:dyDescent="0.3">
      <c r="A62" s="91" t="s">
        <v>314</v>
      </c>
      <c r="B62" s="92"/>
      <c r="C62" s="154">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4" customFormat="1" ht="16.5" thickBot="1" x14ac:dyDescent="0.3">
      <c r="A66" s="91" t="s">
        <v>314</v>
      </c>
      <c r="B66" s="92"/>
      <c r="C66" s="154">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4" customFormat="1" ht="16.5" thickBot="1" x14ac:dyDescent="0.3">
      <c r="A71" s="161"/>
      <c r="B71" s="162"/>
      <c r="C71" s="154">
        <v>30</v>
      </c>
    </row>
    <row r="72" spans="1:3" ht="16.5" thickBot="1" x14ac:dyDescent="0.3">
      <c r="A72" s="67" t="s">
        <v>315</v>
      </c>
      <c r="B72" s="93"/>
    </row>
    <row r="73" spans="1:3" ht="16.5" thickBot="1" x14ac:dyDescent="0.3">
      <c r="A73" s="67" t="s">
        <v>316</v>
      </c>
      <c r="B73" s="104"/>
      <c r="C73" s="32">
        <v>1</v>
      </c>
    </row>
    <row r="74" spans="1:3" ht="16.5" thickBot="1" x14ac:dyDescent="0.3">
      <c r="A74" s="67" t="s">
        <v>317</v>
      </c>
      <c r="B74" s="104"/>
      <c r="C74" s="32">
        <v>2</v>
      </c>
    </row>
    <row r="75" spans="1:3" s="154" customFormat="1" ht="16.5" thickBot="1" x14ac:dyDescent="0.3">
      <c r="A75" s="161"/>
      <c r="B75" s="162"/>
      <c r="C75" s="154">
        <v>30</v>
      </c>
    </row>
    <row r="76" spans="1:3" ht="16.5" thickBot="1" x14ac:dyDescent="0.3">
      <c r="A76" s="67" t="s">
        <v>315</v>
      </c>
      <c r="B76" s="93"/>
    </row>
    <row r="77" spans="1:3" ht="16.5" thickBot="1" x14ac:dyDescent="0.3">
      <c r="A77" s="67" t="s">
        <v>316</v>
      </c>
      <c r="B77" s="104"/>
      <c r="C77" s="32">
        <v>1</v>
      </c>
    </row>
    <row r="78" spans="1:3" ht="16.5" thickBot="1" x14ac:dyDescent="0.3">
      <c r="A78" s="67" t="s">
        <v>317</v>
      </c>
      <c r="B78" s="104"/>
      <c r="C78" s="32">
        <v>2</v>
      </c>
    </row>
    <row r="79" spans="1:3" s="154" customFormat="1" ht="16.5" thickBot="1" x14ac:dyDescent="0.3">
      <c r="A79" s="161"/>
      <c r="B79" s="162"/>
      <c r="C79" s="154">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4" customFormat="1" ht="16.5" thickBot="1" x14ac:dyDescent="0.3">
      <c r="A83" s="91" t="s">
        <v>314</v>
      </c>
      <c r="B83" s="92"/>
      <c r="C83" s="154">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4" customFormat="1" ht="16.5" thickBot="1" x14ac:dyDescent="0.3">
      <c r="A87" s="91" t="s">
        <v>314</v>
      </c>
      <c r="B87" s="92"/>
      <c r="C87" s="154">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4" customFormat="1" ht="16.5" thickBot="1" x14ac:dyDescent="0.3">
      <c r="A91" s="91" t="s">
        <v>314</v>
      </c>
      <c r="B91" s="92"/>
      <c r="C91" s="154">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4" customFormat="1" ht="16.5" thickBot="1" x14ac:dyDescent="0.3">
      <c r="A95" s="91" t="s">
        <v>314</v>
      </c>
      <c r="B95" s="92"/>
      <c r="C95" s="154">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4" customFormat="1" ht="16.5" thickBot="1" x14ac:dyDescent="0.3">
      <c r="A99" s="91" t="s">
        <v>314</v>
      </c>
      <c r="B99" s="92"/>
      <c r="C99" s="154">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4" customFormat="1" ht="16.5" thickBot="1" x14ac:dyDescent="0.3">
      <c r="A103" s="91" t="s">
        <v>314</v>
      </c>
      <c r="B103" s="92"/>
      <c r="C103" s="154">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4" customFormat="1" ht="16.5" thickBot="1" x14ac:dyDescent="0.3">
      <c r="A107" s="91" t="s">
        <v>314</v>
      </c>
      <c r="B107" s="92"/>
      <c r="C107" s="154">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8">
        <f xml:space="preserve"> SUMIF(C33:C110, 1,B33:B110)</f>
        <v>0</v>
      </c>
    </row>
    <row r="118" spans="1:2" ht="16.5" thickBot="1" x14ac:dyDescent="0.3">
      <c r="A118" s="64" t="s">
        <v>326</v>
      </c>
      <c r="B118" s="94" t="e">
        <f>B119/$B$27</f>
        <v>#VALUE!</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7"/>
    </row>
    <row r="132" spans="1:2" ht="16.5" thickBot="1" x14ac:dyDescent="0.3">
      <c r="A132" s="64" t="s">
        <v>340</v>
      </c>
      <c r="B132" s="75"/>
    </row>
    <row r="133" spans="1:2" ht="16.5" thickBot="1" x14ac:dyDescent="0.3">
      <c r="A133" s="70" t="s">
        <v>341</v>
      </c>
      <c r="B133" s="177" t="e">
        <f>'6.1. Паспорт сетевой график'!#REF!</f>
        <v>#REF!</v>
      </c>
    </row>
    <row r="134" spans="1:2" ht="16.5" thickBot="1" x14ac:dyDescent="0.3">
      <c r="A134" s="70" t="s">
        <v>342</v>
      </c>
      <c r="B134" s="78" t="s">
        <v>541</v>
      </c>
    </row>
    <row r="135" spans="1:2" ht="16.5" thickBot="1" x14ac:dyDescent="0.3">
      <c r="A135" s="70" t="s">
        <v>343</v>
      </c>
      <c r="B135" s="78" t="s">
        <v>541</v>
      </c>
    </row>
    <row r="136" spans="1:2" ht="29.25" thickBot="1" x14ac:dyDescent="0.3">
      <c r="A136" s="79" t="s">
        <v>344</v>
      </c>
      <c r="B136" s="76" t="s">
        <v>626</v>
      </c>
    </row>
    <row r="137" spans="1:2" ht="28.5" customHeight="1" x14ac:dyDescent="0.25">
      <c r="A137" s="66" t="s">
        <v>345</v>
      </c>
      <c r="B137" s="483" t="s">
        <v>541</v>
      </c>
    </row>
    <row r="138" spans="1:2" x14ac:dyDescent="0.25">
      <c r="A138" s="70" t="s">
        <v>346</v>
      </c>
      <c r="B138" s="484"/>
    </row>
    <row r="139" spans="1:2" x14ac:dyDescent="0.25">
      <c r="A139" s="70" t="s">
        <v>347</v>
      </c>
      <c r="B139" s="484"/>
    </row>
    <row r="140" spans="1:2" x14ac:dyDescent="0.25">
      <c r="A140" s="70" t="s">
        <v>348</v>
      </c>
      <c r="B140" s="484"/>
    </row>
    <row r="141" spans="1:2" x14ac:dyDescent="0.25">
      <c r="A141" s="70" t="s">
        <v>349</v>
      </c>
      <c r="B141" s="484"/>
    </row>
    <row r="142" spans="1:2" ht="16.5" thickBot="1" x14ac:dyDescent="0.3">
      <c r="A142" s="80" t="s">
        <v>350</v>
      </c>
      <c r="B142" s="485"/>
    </row>
    <row r="145" spans="1:2" x14ac:dyDescent="0.25">
      <c r="A145" s="81"/>
      <c r="B145" s="82"/>
    </row>
    <row r="146" spans="1:2" x14ac:dyDescent="0.25">
      <c r="B146" s="83"/>
    </row>
    <row r="147" spans="1:2" x14ac:dyDescent="0.25">
      <c r="B147" s="84"/>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20" customWidth="1"/>
    <col min="2" max="2" width="35.85546875" style="120" customWidth="1"/>
    <col min="3" max="3" width="31.140625" style="120" customWidth="1"/>
    <col min="4" max="4" width="25" style="120" customWidth="1"/>
    <col min="5" max="5" width="50" style="120" customWidth="1"/>
    <col min="6" max="6" width="57" style="120" customWidth="1"/>
    <col min="7" max="7" width="75" style="120" customWidth="1"/>
    <col min="8" max="10" width="20.5703125" style="120" customWidth="1"/>
    <col min="11" max="11" width="16" style="120" customWidth="1"/>
    <col min="12" max="12" width="20.5703125" style="120" customWidth="1"/>
    <col min="13" max="13" width="21.28515625" style="120" customWidth="1"/>
    <col min="14" max="14" width="23.85546875" style="120" customWidth="1"/>
    <col min="15" max="15" width="17.85546875" style="120" customWidth="1"/>
    <col min="16" max="16" width="23.85546875" style="120" customWidth="1"/>
    <col min="17" max="17" width="127.5703125" style="120" customWidth="1"/>
    <col min="18" max="18" width="92.42578125" style="120" customWidth="1"/>
    <col min="19" max="19" width="51.5703125" style="120" customWidth="1"/>
    <col min="20" max="16384" width="9.140625" style="12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61" t="str">
        <f>'1. паспорт местоположение'!A5:C5</f>
        <v>Год раскрытия информации: 2024 год</v>
      </c>
      <c r="B4" s="361"/>
      <c r="C4" s="361"/>
      <c r="D4" s="361"/>
      <c r="E4" s="361"/>
      <c r="F4" s="361"/>
      <c r="G4" s="361"/>
      <c r="H4" s="361"/>
      <c r="I4" s="361"/>
      <c r="J4" s="361"/>
      <c r="K4" s="361"/>
      <c r="L4" s="361"/>
      <c r="M4" s="361"/>
      <c r="N4" s="361"/>
      <c r="O4" s="361"/>
      <c r="P4" s="361"/>
      <c r="Q4" s="361"/>
      <c r="R4" s="361"/>
      <c r="S4" s="361"/>
    </row>
    <row r="5" spans="1:28" s="14" customFormat="1" ht="15.75" x14ac:dyDescent="0.2">
      <c r="A5" s="108"/>
    </row>
    <row r="6" spans="1:28" s="14" customFormat="1" ht="18.75" x14ac:dyDescent="0.2">
      <c r="A6" s="372" t="s">
        <v>7</v>
      </c>
      <c r="B6" s="372"/>
      <c r="C6" s="372"/>
      <c r="D6" s="372"/>
      <c r="E6" s="372"/>
      <c r="F6" s="372"/>
      <c r="G6" s="372"/>
      <c r="H6" s="372"/>
      <c r="I6" s="372"/>
      <c r="J6" s="372"/>
      <c r="K6" s="372"/>
      <c r="L6" s="372"/>
      <c r="M6" s="372"/>
      <c r="N6" s="372"/>
      <c r="O6" s="372"/>
      <c r="P6" s="372"/>
      <c r="Q6" s="372"/>
      <c r="R6" s="372"/>
      <c r="S6" s="372"/>
      <c r="T6" s="110"/>
      <c r="U6" s="110"/>
      <c r="V6" s="110"/>
      <c r="W6" s="110"/>
      <c r="X6" s="110"/>
      <c r="Y6" s="110"/>
      <c r="Z6" s="110"/>
      <c r="AA6" s="110"/>
      <c r="AB6" s="110"/>
    </row>
    <row r="7" spans="1:28" s="14" customFormat="1" ht="18.75" x14ac:dyDescent="0.2">
      <c r="A7" s="372"/>
      <c r="B7" s="372"/>
      <c r="C7" s="372"/>
      <c r="D7" s="372"/>
      <c r="E7" s="372"/>
      <c r="F7" s="372"/>
      <c r="G7" s="372"/>
      <c r="H7" s="372"/>
      <c r="I7" s="372"/>
      <c r="J7" s="372"/>
      <c r="K7" s="372"/>
      <c r="L7" s="372"/>
      <c r="M7" s="372"/>
      <c r="N7" s="372"/>
      <c r="O7" s="372"/>
      <c r="P7" s="372"/>
      <c r="Q7" s="372"/>
      <c r="R7" s="372"/>
      <c r="S7" s="372"/>
      <c r="T7" s="110"/>
      <c r="U7" s="110"/>
      <c r="V7" s="110"/>
      <c r="W7" s="110"/>
      <c r="X7" s="110"/>
      <c r="Y7" s="110"/>
      <c r="Z7" s="110"/>
      <c r="AA7" s="110"/>
      <c r="AB7" s="110"/>
    </row>
    <row r="8" spans="1:28" s="14" customFormat="1" ht="18.75" x14ac:dyDescent="0.2">
      <c r="A8" s="366" t="str">
        <f>'1. паспорт местоположение'!A9:C9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110"/>
      <c r="U8" s="110"/>
      <c r="V8" s="110"/>
      <c r="W8" s="110"/>
      <c r="X8" s="110"/>
      <c r="Y8" s="110"/>
      <c r="Z8" s="110"/>
      <c r="AA8" s="110"/>
      <c r="AB8" s="110"/>
    </row>
    <row r="9" spans="1:28" s="14" customFormat="1" ht="18.75" x14ac:dyDescent="0.2">
      <c r="A9" s="368" t="s">
        <v>6</v>
      </c>
      <c r="B9" s="368"/>
      <c r="C9" s="368"/>
      <c r="D9" s="368"/>
      <c r="E9" s="368"/>
      <c r="F9" s="368"/>
      <c r="G9" s="368"/>
      <c r="H9" s="368"/>
      <c r="I9" s="368"/>
      <c r="J9" s="368"/>
      <c r="K9" s="368"/>
      <c r="L9" s="368"/>
      <c r="M9" s="368"/>
      <c r="N9" s="368"/>
      <c r="O9" s="368"/>
      <c r="P9" s="368"/>
      <c r="Q9" s="368"/>
      <c r="R9" s="368"/>
      <c r="S9" s="368"/>
      <c r="T9" s="110"/>
      <c r="U9" s="110"/>
      <c r="V9" s="110"/>
      <c r="W9" s="110"/>
      <c r="X9" s="110"/>
      <c r="Y9" s="110"/>
      <c r="Z9" s="110"/>
      <c r="AA9" s="110"/>
      <c r="AB9" s="110"/>
    </row>
    <row r="10" spans="1:28" s="14" customFormat="1" ht="18.75" x14ac:dyDescent="0.2">
      <c r="A10" s="372"/>
      <c r="B10" s="372"/>
      <c r="C10" s="372"/>
      <c r="D10" s="372"/>
      <c r="E10" s="372"/>
      <c r="F10" s="372"/>
      <c r="G10" s="372"/>
      <c r="H10" s="372"/>
      <c r="I10" s="372"/>
      <c r="J10" s="372"/>
      <c r="K10" s="372"/>
      <c r="L10" s="372"/>
      <c r="M10" s="372"/>
      <c r="N10" s="372"/>
      <c r="O10" s="372"/>
      <c r="P10" s="372"/>
      <c r="Q10" s="372"/>
      <c r="R10" s="372"/>
      <c r="S10" s="372"/>
      <c r="T10" s="110"/>
      <c r="U10" s="110"/>
      <c r="V10" s="110"/>
      <c r="W10" s="110"/>
      <c r="X10" s="110"/>
      <c r="Y10" s="110"/>
      <c r="Z10" s="110"/>
      <c r="AA10" s="110"/>
      <c r="AB10" s="110"/>
    </row>
    <row r="11" spans="1:28" s="14" customFormat="1" ht="18.75" x14ac:dyDescent="0.2">
      <c r="A11" s="373" t="str">
        <f>'1. паспорт местоположение'!A12:C12</f>
        <v>O 24-05</v>
      </c>
      <c r="B11" s="373"/>
      <c r="C11" s="373"/>
      <c r="D11" s="373"/>
      <c r="E11" s="373"/>
      <c r="F11" s="373"/>
      <c r="G11" s="373"/>
      <c r="H11" s="373"/>
      <c r="I11" s="373"/>
      <c r="J11" s="373"/>
      <c r="K11" s="373"/>
      <c r="L11" s="373"/>
      <c r="M11" s="373"/>
      <c r="N11" s="373"/>
      <c r="O11" s="373"/>
      <c r="P11" s="373"/>
      <c r="Q11" s="373"/>
      <c r="R11" s="373"/>
      <c r="S11" s="373"/>
      <c r="T11" s="110"/>
      <c r="U11" s="110"/>
      <c r="V11" s="110"/>
      <c r="W11" s="110"/>
      <c r="X11" s="110"/>
      <c r="Y11" s="110"/>
      <c r="Z11" s="110"/>
      <c r="AA11" s="110"/>
      <c r="AB11" s="110"/>
    </row>
    <row r="12" spans="1:28" s="14" customFormat="1" ht="18.75" x14ac:dyDescent="0.2">
      <c r="A12" s="368" t="s">
        <v>5</v>
      </c>
      <c r="B12" s="368"/>
      <c r="C12" s="368"/>
      <c r="D12" s="368"/>
      <c r="E12" s="368"/>
      <c r="F12" s="368"/>
      <c r="G12" s="368"/>
      <c r="H12" s="368"/>
      <c r="I12" s="368"/>
      <c r="J12" s="368"/>
      <c r="K12" s="368"/>
      <c r="L12" s="368"/>
      <c r="M12" s="368"/>
      <c r="N12" s="368"/>
      <c r="O12" s="368"/>
      <c r="P12" s="368"/>
      <c r="Q12" s="368"/>
      <c r="R12" s="368"/>
      <c r="S12" s="368"/>
      <c r="T12" s="110"/>
      <c r="U12" s="110"/>
      <c r="V12" s="110"/>
      <c r="W12" s="110"/>
      <c r="X12" s="110"/>
      <c r="Y12" s="110"/>
      <c r="Z12" s="110"/>
      <c r="AA12" s="110"/>
      <c r="AB12" s="110"/>
    </row>
    <row r="13" spans="1:28" s="14"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111"/>
      <c r="U13" s="111"/>
      <c r="V13" s="111"/>
      <c r="W13" s="111"/>
      <c r="X13" s="111"/>
      <c r="Y13" s="111"/>
      <c r="Z13" s="111"/>
      <c r="AA13" s="111"/>
      <c r="AB13" s="111"/>
    </row>
    <row r="14" spans="1:28" s="109" customFormat="1" ht="15.75" x14ac:dyDescent="0.2">
      <c r="A14" s="366" t="str">
        <f>'1. паспорт местоположение'!A15:C15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B14" s="366"/>
      <c r="C14" s="366"/>
      <c r="D14" s="366"/>
      <c r="E14" s="366"/>
      <c r="F14" s="366"/>
      <c r="G14" s="366"/>
      <c r="H14" s="366"/>
      <c r="I14" s="366"/>
      <c r="J14" s="366"/>
      <c r="K14" s="366"/>
      <c r="L14" s="366"/>
      <c r="M14" s="366"/>
      <c r="N14" s="366"/>
      <c r="O14" s="366"/>
      <c r="P14" s="366"/>
      <c r="Q14" s="366"/>
      <c r="R14" s="366"/>
      <c r="S14" s="366"/>
      <c r="T14" s="112"/>
      <c r="U14" s="112"/>
      <c r="V14" s="112"/>
      <c r="W14" s="112"/>
      <c r="X14" s="112"/>
      <c r="Y14" s="112"/>
      <c r="Z14" s="112"/>
      <c r="AA14" s="112"/>
      <c r="AB14" s="112"/>
    </row>
    <row r="15" spans="1:28" s="109" customFormat="1" ht="15" customHeight="1" x14ac:dyDescent="0.2">
      <c r="A15" s="368" t="s">
        <v>4</v>
      </c>
      <c r="B15" s="368"/>
      <c r="C15" s="368"/>
      <c r="D15" s="368"/>
      <c r="E15" s="368"/>
      <c r="F15" s="368"/>
      <c r="G15" s="368"/>
      <c r="H15" s="368"/>
      <c r="I15" s="368"/>
      <c r="J15" s="368"/>
      <c r="K15" s="368"/>
      <c r="L15" s="368"/>
      <c r="M15" s="368"/>
      <c r="N15" s="368"/>
      <c r="O15" s="368"/>
      <c r="P15" s="368"/>
      <c r="Q15" s="368"/>
      <c r="R15" s="368"/>
      <c r="S15" s="368"/>
      <c r="T15" s="113"/>
      <c r="U15" s="113"/>
      <c r="V15" s="113"/>
      <c r="W15" s="113"/>
      <c r="X15" s="113"/>
      <c r="Y15" s="113"/>
      <c r="Z15" s="113"/>
      <c r="AA15" s="113"/>
      <c r="AB15" s="113"/>
    </row>
    <row r="16" spans="1:28" s="109"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111"/>
      <c r="U16" s="111"/>
      <c r="V16" s="111"/>
      <c r="W16" s="111"/>
      <c r="X16" s="111"/>
      <c r="Y16" s="111"/>
    </row>
    <row r="17" spans="1:28" s="109" customFormat="1" ht="45.75" customHeight="1" x14ac:dyDescent="0.2">
      <c r="A17" s="370" t="s">
        <v>382</v>
      </c>
      <c r="B17" s="370"/>
      <c r="C17" s="370"/>
      <c r="D17" s="370"/>
      <c r="E17" s="370"/>
      <c r="F17" s="370"/>
      <c r="G17" s="370"/>
      <c r="H17" s="370"/>
      <c r="I17" s="370"/>
      <c r="J17" s="370"/>
      <c r="K17" s="370"/>
      <c r="L17" s="370"/>
      <c r="M17" s="370"/>
      <c r="N17" s="370"/>
      <c r="O17" s="370"/>
      <c r="P17" s="370"/>
      <c r="Q17" s="370"/>
      <c r="R17" s="370"/>
      <c r="S17" s="370"/>
      <c r="T17" s="114"/>
      <c r="U17" s="114"/>
      <c r="V17" s="114"/>
      <c r="W17" s="114"/>
      <c r="X17" s="114"/>
      <c r="Y17" s="114"/>
      <c r="Z17" s="114"/>
      <c r="AA17" s="114"/>
      <c r="AB17" s="114"/>
    </row>
    <row r="18" spans="1:28" s="109"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111"/>
      <c r="U18" s="111"/>
      <c r="V18" s="111"/>
      <c r="W18" s="111"/>
      <c r="X18" s="111"/>
      <c r="Y18" s="111"/>
    </row>
    <row r="19" spans="1:28" s="109" customFormat="1" ht="54" customHeight="1" x14ac:dyDescent="0.2">
      <c r="A19" s="374" t="s">
        <v>3</v>
      </c>
      <c r="B19" s="374" t="s">
        <v>94</v>
      </c>
      <c r="C19" s="375" t="s">
        <v>303</v>
      </c>
      <c r="D19" s="374" t="s">
        <v>302</v>
      </c>
      <c r="E19" s="374" t="s">
        <v>93</v>
      </c>
      <c r="F19" s="374" t="s">
        <v>92</v>
      </c>
      <c r="G19" s="374" t="s">
        <v>298</v>
      </c>
      <c r="H19" s="374" t="s">
        <v>91</v>
      </c>
      <c r="I19" s="374" t="s">
        <v>90</v>
      </c>
      <c r="J19" s="374" t="s">
        <v>89</v>
      </c>
      <c r="K19" s="374" t="s">
        <v>88</v>
      </c>
      <c r="L19" s="374" t="s">
        <v>87</v>
      </c>
      <c r="M19" s="374" t="s">
        <v>86</v>
      </c>
      <c r="N19" s="374" t="s">
        <v>85</v>
      </c>
      <c r="O19" s="374" t="s">
        <v>84</v>
      </c>
      <c r="P19" s="374" t="s">
        <v>83</v>
      </c>
      <c r="Q19" s="374" t="s">
        <v>301</v>
      </c>
      <c r="R19" s="374"/>
      <c r="S19" s="377" t="s">
        <v>376</v>
      </c>
      <c r="T19" s="111"/>
      <c r="U19" s="111"/>
      <c r="V19" s="111"/>
      <c r="W19" s="111"/>
      <c r="X19" s="111"/>
      <c r="Y19" s="111"/>
    </row>
    <row r="20" spans="1:28" s="109" customFormat="1" ht="180.75" customHeight="1" x14ac:dyDescent="0.2">
      <c r="A20" s="374"/>
      <c r="B20" s="374"/>
      <c r="C20" s="376"/>
      <c r="D20" s="374"/>
      <c r="E20" s="374"/>
      <c r="F20" s="374"/>
      <c r="G20" s="374"/>
      <c r="H20" s="374"/>
      <c r="I20" s="374"/>
      <c r="J20" s="374"/>
      <c r="K20" s="374"/>
      <c r="L20" s="374"/>
      <c r="M20" s="374"/>
      <c r="N20" s="374"/>
      <c r="O20" s="374"/>
      <c r="P20" s="374"/>
      <c r="Q20" s="115" t="s">
        <v>299</v>
      </c>
      <c r="R20" s="116" t="s">
        <v>300</v>
      </c>
      <c r="S20" s="377"/>
      <c r="T20" s="111"/>
      <c r="U20" s="111"/>
      <c r="V20" s="111"/>
      <c r="W20" s="111"/>
      <c r="X20" s="111"/>
      <c r="Y20" s="111"/>
    </row>
    <row r="21" spans="1:28" s="109" customFormat="1" ht="18.75" x14ac:dyDescent="0.2">
      <c r="A21" s="115">
        <v>1</v>
      </c>
      <c r="B21" s="117">
        <v>2</v>
      </c>
      <c r="C21" s="115">
        <v>3</v>
      </c>
      <c r="D21" s="117">
        <v>4</v>
      </c>
      <c r="E21" s="115">
        <v>5</v>
      </c>
      <c r="F21" s="117">
        <v>6</v>
      </c>
      <c r="G21" s="115">
        <v>7</v>
      </c>
      <c r="H21" s="117">
        <v>8</v>
      </c>
      <c r="I21" s="115">
        <v>9</v>
      </c>
      <c r="J21" s="117">
        <v>10</v>
      </c>
      <c r="K21" s="115">
        <v>11</v>
      </c>
      <c r="L21" s="117">
        <v>12</v>
      </c>
      <c r="M21" s="115">
        <v>13</v>
      </c>
      <c r="N21" s="117">
        <v>14</v>
      </c>
      <c r="O21" s="115">
        <v>15</v>
      </c>
      <c r="P21" s="117">
        <v>16</v>
      </c>
      <c r="Q21" s="115">
        <v>17</v>
      </c>
      <c r="R21" s="117">
        <v>18</v>
      </c>
      <c r="S21" s="115">
        <v>19</v>
      </c>
      <c r="T21" s="111"/>
      <c r="U21" s="111"/>
      <c r="V21" s="111"/>
      <c r="W21" s="111"/>
      <c r="X21" s="111"/>
      <c r="Y21" s="111"/>
    </row>
    <row r="22" spans="1:28" s="109" customFormat="1" ht="32.25" customHeight="1" x14ac:dyDescent="0.2">
      <c r="A22" s="115" t="s">
        <v>537</v>
      </c>
      <c r="B22" s="117" t="s">
        <v>537</v>
      </c>
      <c r="C22" s="117" t="s">
        <v>621</v>
      </c>
      <c r="D22" s="117" t="s">
        <v>537</v>
      </c>
      <c r="E22" s="117" t="s">
        <v>537</v>
      </c>
      <c r="F22" s="117" t="s">
        <v>537</v>
      </c>
      <c r="G22" s="117" t="s">
        <v>537</v>
      </c>
      <c r="H22" s="117" t="s">
        <v>537</v>
      </c>
      <c r="I22" s="117" t="s">
        <v>537</v>
      </c>
      <c r="J22" s="117" t="s">
        <v>537</v>
      </c>
      <c r="K22" s="117" t="s">
        <v>537</v>
      </c>
      <c r="L22" s="117" t="s">
        <v>537</v>
      </c>
      <c r="M22" s="117" t="s">
        <v>537</v>
      </c>
      <c r="N22" s="117" t="s">
        <v>537</v>
      </c>
      <c r="O22" s="117" t="s">
        <v>537</v>
      </c>
      <c r="P22" s="117" t="s">
        <v>537</v>
      </c>
      <c r="Q22" s="118" t="s">
        <v>537</v>
      </c>
      <c r="R22" s="186" t="s">
        <v>537</v>
      </c>
      <c r="S22" s="186" t="s">
        <v>537</v>
      </c>
      <c r="T22" s="111"/>
      <c r="U22" s="111"/>
      <c r="V22" s="111"/>
      <c r="W22" s="111"/>
      <c r="X22" s="111"/>
      <c r="Y22" s="111"/>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F26" sqref="F26"/>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61" t="str">
        <f>'1. паспорт местоположение'!A5:C5</f>
        <v>Год раскрытия информации: 2024 год</v>
      </c>
      <c r="B6" s="361"/>
      <c r="C6" s="361"/>
      <c r="D6" s="361"/>
      <c r="E6" s="361"/>
      <c r="F6" s="361"/>
      <c r="G6" s="361"/>
      <c r="H6" s="361"/>
      <c r="I6" s="361"/>
      <c r="J6" s="361"/>
      <c r="K6" s="361"/>
      <c r="L6" s="361"/>
      <c r="M6" s="361"/>
      <c r="N6" s="361"/>
      <c r="O6" s="361"/>
      <c r="P6" s="361"/>
      <c r="Q6" s="361"/>
      <c r="R6" s="361"/>
      <c r="S6" s="361"/>
      <c r="T6" s="361"/>
    </row>
    <row r="7" spans="1:20" s="14" customFormat="1" x14ac:dyDescent="0.2">
      <c r="A7" s="108"/>
    </row>
    <row r="8" spans="1:20" s="14" customFormat="1" ht="18.75" x14ac:dyDescent="0.2">
      <c r="A8" s="372" t="s">
        <v>7</v>
      </c>
      <c r="B8" s="372"/>
      <c r="C8" s="372"/>
      <c r="D8" s="372"/>
      <c r="E8" s="372"/>
      <c r="F8" s="372"/>
      <c r="G8" s="372"/>
      <c r="H8" s="372"/>
      <c r="I8" s="372"/>
      <c r="J8" s="372"/>
      <c r="K8" s="372"/>
      <c r="L8" s="372"/>
      <c r="M8" s="372"/>
      <c r="N8" s="372"/>
      <c r="O8" s="372"/>
      <c r="P8" s="372"/>
      <c r="Q8" s="372"/>
      <c r="R8" s="372"/>
      <c r="S8" s="372"/>
      <c r="T8" s="372"/>
    </row>
    <row r="9" spans="1:20" s="14" customFormat="1" ht="18.75" x14ac:dyDescent="0.2">
      <c r="A9" s="372"/>
      <c r="B9" s="372"/>
      <c r="C9" s="372"/>
      <c r="D9" s="372"/>
      <c r="E9" s="372"/>
      <c r="F9" s="372"/>
      <c r="G9" s="372"/>
      <c r="H9" s="372"/>
      <c r="I9" s="372"/>
      <c r="J9" s="372"/>
      <c r="K9" s="372"/>
      <c r="L9" s="372"/>
      <c r="M9" s="372"/>
      <c r="N9" s="372"/>
      <c r="O9" s="372"/>
      <c r="P9" s="372"/>
      <c r="Q9" s="372"/>
      <c r="R9" s="372"/>
      <c r="S9" s="372"/>
      <c r="T9" s="372"/>
    </row>
    <row r="10" spans="1:20" s="14" customFormat="1" ht="18.75" customHeight="1" x14ac:dyDescent="0.2">
      <c r="A10" s="366" t="str">
        <f>'1. паспорт местоположение'!A9:C9</f>
        <v xml:space="preserve">Акционерное общество "Западная энергетическая компания" </v>
      </c>
      <c r="B10" s="366"/>
      <c r="C10" s="366"/>
      <c r="D10" s="366"/>
      <c r="E10" s="366"/>
      <c r="F10" s="366"/>
      <c r="G10" s="366"/>
      <c r="H10" s="366"/>
      <c r="I10" s="366"/>
      <c r="J10" s="366"/>
      <c r="K10" s="366"/>
      <c r="L10" s="366"/>
      <c r="M10" s="366"/>
      <c r="N10" s="366"/>
      <c r="O10" s="366"/>
      <c r="P10" s="366"/>
      <c r="Q10" s="366"/>
      <c r="R10" s="366"/>
      <c r="S10" s="366"/>
      <c r="T10" s="366"/>
    </row>
    <row r="11" spans="1:20" s="14" customFormat="1" ht="18.75" customHeight="1" x14ac:dyDescent="0.2">
      <c r="A11" s="368" t="s">
        <v>6</v>
      </c>
      <c r="B11" s="368"/>
      <c r="C11" s="368"/>
      <c r="D11" s="368"/>
      <c r="E11" s="368"/>
      <c r="F11" s="368"/>
      <c r="G11" s="368"/>
      <c r="H11" s="368"/>
      <c r="I11" s="368"/>
      <c r="J11" s="368"/>
      <c r="K11" s="368"/>
      <c r="L11" s="368"/>
      <c r="M11" s="368"/>
      <c r="N11" s="368"/>
      <c r="O11" s="368"/>
      <c r="P11" s="368"/>
      <c r="Q11" s="368"/>
      <c r="R11" s="368"/>
      <c r="S11" s="368"/>
      <c r="T11" s="368"/>
    </row>
    <row r="12" spans="1:20" s="14" customFormat="1" ht="18.75" x14ac:dyDescent="0.2">
      <c r="A12" s="372"/>
      <c r="B12" s="372"/>
      <c r="C12" s="372"/>
      <c r="D12" s="372"/>
      <c r="E12" s="372"/>
      <c r="F12" s="372"/>
      <c r="G12" s="372"/>
      <c r="H12" s="372"/>
      <c r="I12" s="372"/>
      <c r="J12" s="372"/>
      <c r="K12" s="372"/>
      <c r="L12" s="372"/>
      <c r="M12" s="372"/>
      <c r="N12" s="372"/>
      <c r="O12" s="372"/>
      <c r="P12" s="372"/>
      <c r="Q12" s="372"/>
      <c r="R12" s="372"/>
      <c r="S12" s="372"/>
      <c r="T12" s="372"/>
    </row>
    <row r="13" spans="1:20" s="14" customFormat="1" ht="18.75" customHeight="1" x14ac:dyDescent="0.2">
      <c r="A13" s="373" t="str">
        <f>'1. паспорт местоположение'!A12:C12</f>
        <v>O 24-05</v>
      </c>
      <c r="B13" s="373"/>
      <c r="C13" s="373"/>
      <c r="D13" s="373"/>
      <c r="E13" s="373"/>
      <c r="F13" s="373"/>
      <c r="G13" s="373"/>
      <c r="H13" s="373"/>
      <c r="I13" s="373"/>
      <c r="J13" s="373"/>
      <c r="K13" s="373"/>
      <c r="L13" s="373"/>
      <c r="M13" s="373"/>
      <c r="N13" s="373"/>
      <c r="O13" s="373"/>
      <c r="P13" s="373"/>
      <c r="Q13" s="373"/>
      <c r="R13" s="373"/>
      <c r="S13" s="373"/>
      <c r="T13" s="373"/>
    </row>
    <row r="14" spans="1:20" s="14" customFormat="1" ht="18.75" customHeight="1" x14ac:dyDescent="0.2">
      <c r="A14" s="368" t="s">
        <v>5</v>
      </c>
      <c r="B14" s="368"/>
      <c r="C14" s="368"/>
      <c r="D14" s="368"/>
      <c r="E14" s="368"/>
      <c r="F14" s="368"/>
      <c r="G14" s="368"/>
      <c r="H14" s="368"/>
      <c r="I14" s="368"/>
      <c r="J14" s="368"/>
      <c r="K14" s="368"/>
      <c r="L14" s="368"/>
      <c r="M14" s="368"/>
      <c r="N14" s="368"/>
      <c r="O14" s="368"/>
      <c r="P14" s="368"/>
      <c r="Q14" s="368"/>
      <c r="R14" s="368"/>
      <c r="S14" s="368"/>
      <c r="T14" s="368"/>
    </row>
    <row r="15" spans="1:20" s="14"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109" customFormat="1" x14ac:dyDescent="0.2">
      <c r="A16" s="366" t="str">
        <f>'1. паспорт местоположение'!A15:C15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B16" s="366"/>
      <c r="C16" s="366"/>
      <c r="D16" s="366"/>
      <c r="E16" s="366"/>
      <c r="F16" s="366"/>
      <c r="G16" s="366"/>
      <c r="H16" s="366"/>
      <c r="I16" s="366"/>
      <c r="J16" s="366"/>
      <c r="K16" s="366"/>
      <c r="L16" s="366"/>
      <c r="M16" s="366"/>
      <c r="N16" s="366"/>
      <c r="O16" s="366"/>
      <c r="P16" s="366"/>
      <c r="Q16" s="366"/>
      <c r="R16" s="366"/>
      <c r="S16" s="366"/>
      <c r="T16" s="366"/>
    </row>
    <row r="17" spans="1:113" s="109" customFormat="1" ht="15" customHeight="1" x14ac:dyDescent="0.2">
      <c r="A17" s="368" t="s">
        <v>4</v>
      </c>
      <c r="B17" s="368"/>
      <c r="C17" s="368"/>
      <c r="D17" s="368"/>
      <c r="E17" s="368"/>
      <c r="F17" s="368"/>
      <c r="G17" s="368"/>
      <c r="H17" s="368"/>
      <c r="I17" s="368"/>
      <c r="J17" s="368"/>
      <c r="K17" s="368"/>
      <c r="L17" s="368"/>
      <c r="M17" s="368"/>
      <c r="N17" s="368"/>
      <c r="O17" s="368"/>
      <c r="P17" s="368"/>
      <c r="Q17" s="368"/>
      <c r="R17" s="368"/>
      <c r="S17" s="368"/>
      <c r="T17" s="368"/>
    </row>
    <row r="18" spans="1:113" s="109"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113" s="109" customFormat="1" ht="15" customHeight="1" x14ac:dyDescent="0.2">
      <c r="A19" s="381" t="s">
        <v>387</v>
      </c>
      <c r="B19" s="381"/>
      <c r="C19" s="381"/>
      <c r="D19" s="381"/>
      <c r="E19" s="381"/>
      <c r="F19" s="381"/>
      <c r="G19" s="381"/>
      <c r="H19" s="381"/>
      <c r="I19" s="381"/>
      <c r="J19" s="381"/>
      <c r="K19" s="381"/>
      <c r="L19" s="381"/>
      <c r="M19" s="381"/>
      <c r="N19" s="381"/>
      <c r="O19" s="381"/>
      <c r="P19" s="381"/>
      <c r="Q19" s="381"/>
      <c r="R19" s="381"/>
      <c r="S19" s="381"/>
      <c r="T19" s="381"/>
    </row>
    <row r="20" spans="1:113" s="27" customFormat="1" ht="21" customHeight="1" x14ac:dyDescent="0.25">
      <c r="A20" s="382"/>
      <c r="B20" s="382"/>
      <c r="C20" s="382"/>
      <c r="D20" s="382"/>
      <c r="E20" s="382"/>
      <c r="F20" s="382"/>
      <c r="G20" s="382"/>
      <c r="H20" s="382"/>
      <c r="I20" s="382"/>
      <c r="J20" s="382"/>
      <c r="K20" s="382"/>
      <c r="L20" s="382"/>
      <c r="M20" s="382"/>
      <c r="N20" s="382"/>
      <c r="O20" s="382"/>
      <c r="P20" s="382"/>
      <c r="Q20" s="382"/>
      <c r="R20" s="382"/>
      <c r="S20" s="382"/>
      <c r="T20" s="382"/>
    </row>
    <row r="21" spans="1:113" ht="46.5" customHeight="1" x14ac:dyDescent="0.25">
      <c r="A21" s="383" t="s">
        <v>3</v>
      </c>
      <c r="B21" s="386" t="s">
        <v>200</v>
      </c>
      <c r="C21" s="387"/>
      <c r="D21" s="390" t="s">
        <v>116</v>
      </c>
      <c r="E21" s="386" t="s">
        <v>415</v>
      </c>
      <c r="F21" s="387"/>
      <c r="G21" s="386" t="s">
        <v>239</v>
      </c>
      <c r="H21" s="387"/>
      <c r="I21" s="386" t="s">
        <v>115</v>
      </c>
      <c r="J21" s="387"/>
      <c r="K21" s="390" t="s">
        <v>114</v>
      </c>
      <c r="L21" s="386" t="s">
        <v>113</v>
      </c>
      <c r="M21" s="387"/>
      <c r="N21" s="386" t="s">
        <v>442</v>
      </c>
      <c r="O21" s="387"/>
      <c r="P21" s="390" t="s">
        <v>112</v>
      </c>
      <c r="Q21" s="378" t="s">
        <v>111</v>
      </c>
      <c r="R21" s="379"/>
      <c r="S21" s="378" t="s">
        <v>110</v>
      </c>
      <c r="T21" s="380"/>
    </row>
    <row r="22" spans="1:113" ht="204.75" customHeight="1" x14ac:dyDescent="0.25">
      <c r="A22" s="384"/>
      <c r="B22" s="388"/>
      <c r="C22" s="389"/>
      <c r="D22" s="393"/>
      <c r="E22" s="388"/>
      <c r="F22" s="389"/>
      <c r="G22" s="388"/>
      <c r="H22" s="389"/>
      <c r="I22" s="388"/>
      <c r="J22" s="389"/>
      <c r="K22" s="391"/>
      <c r="L22" s="388"/>
      <c r="M22" s="389"/>
      <c r="N22" s="388"/>
      <c r="O22" s="389"/>
      <c r="P22" s="391"/>
      <c r="Q22" s="54" t="s">
        <v>109</v>
      </c>
      <c r="R22" s="54" t="s">
        <v>386</v>
      </c>
      <c r="S22" s="54" t="s">
        <v>108</v>
      </c>
      <c r="T22" s="54" t="s">
        <v>107</v>
      </c>
    </row>
    <row r="23" spans="1:113" ht="51.75" customHeight="1" x14ac:dyDescent="0.25">
      <c r="A23" s="385"/>
      <c r="B23" s="54" t="s">
        <v>105</v>
      </c>
      <c r="C23" s="54" t="s">
        <v>106</v>
      </c>
      <c r="D23" s="391"/>
      <c r="E23" s="54" t="s">
        <v>105</v>
      </c>
      <c r="F23" s="54" t="s">
        <v>106</v>
      </c>
      <c r="G23" s="54" t="s">
        <v>105</v>
      </c>
      <c r="H23" s="54" t="s">
        <v>106</v>
      </c>
      <c r="I23" s="54" t="s">
        <v>105</v>
      </c>
      <c r="J23" s="54" t="s">
        <v>106</v>
      </c>
      <c r="K23" s="54" t="s">
        <v>105</v>
      </c>
      <c r="L23" s="54" t="s">
        <v>105</v>
      </c>
      <c r="M23" s="54" t="s">
        <v>106</v>
      </c>
      <c r="N23" s="54" t="s">
        <v>105</v>
      </c>
      <c r="O23" s="54" t="s">
        <v>106</v>
      </c>
      <c r="P23" s="106"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630</v>
      </c>
      <c r="C25" s="95" t="s">
        <v>630</v>
      </c>
      <c r="D25" s="95" t="s">
        <v>631</v>
      </c>
      <c r="E25" s="95" t="s">
        <v>632</v>
      </c>
      <c r="F25" s="95" t="s">
        <v>615</v>
      </c>
      <c r="G25" s="95" t="s">
        <v>629</v>
      </c>
      <c r="H25" s="95" t="s">
        <v>629</v>
      </c>
      <c r="I25" s="96" t="s">
        <v>622</v>
      </c>
      <c r="J25" s="96" t="s">
        <v>633</v>
      </c>
      <c r="K25" s="96" t="s">
        <v>622</v>
      </c>
      <c r="L25" s="96" t="s">
        <v>634</v>
      </c>
      <c r="M25" s="96" t="s">
        <v>634</v>
      </c>
      <c r="N25" s="95"/>
      <c r="O25" s="95"/>
      <c r="P25" s="96" t="s">
        <v>297</v>
      </c>
      <c r="Q25" s="96"/>
      <c r="R25" s="96"/>
      <c r="S25" s="96" t="s">
        <v>297</v>
      </c>
      <c r="T25" s="95" t="s">
        <v>297</v>
      </c>
    </row>
    <row r="26" spans="1:113" ht="47.25" customHeight="1" x14ac:dyDescent="0.25">
      <c r="A26" s="95">
        <v>2</v>
      </c>
      <c r="B26" s="95"/>
      <c r="C26" s="95"/>
      <c r="D26" s="326" t="s">
        <v>616</v>
      </c>
      <c r="E26" s="326" t="s">
        <v>617</v>
      </c>
      <c r="F26" s="326" t="s">
        <v>618</v>
      </c>
      <c r="G26" s="326" t="s">
        <v>619</v>
      </c>
      <c r="H26" s="326" t="s">
        <v>619</v>
      </c>
      <c r="I26" s="96" t="s">
        <v>622</v>
      </c>
      <c r="J26" s="96" t="s">
        <v>633</v>
      </c>
      <c r="K26" s="96" t="s">
        <v>622</v>
      </c>
      <c r="L26" s="96" t="s">
        <v>613</v>
      </c>
      <c r="M26" s="96" t="s">
        <v>613</v>
      </c>
      <c r="N26" s="327"/>
      <c r="O26" s="327"/>
      <c r="P26" s="96" t="s">
        <v>297</v>
      </c>
      <c r="Q26" s="95"/>
      <c r="R26" s="95"/>
      <c r="S26" s="327" t="s">
        <v>297</v>
      </c>
      <c r="T26" s="327" t="s">
        <v>297</v>
      </c>
    </row>
    <row r="27" spans="1:113" s="30" customFormat="1" ht="12.75" x14ac:dyDescent="0.2"/>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92" t="s">
        <v>421</v>
      </c>
      <c r="C29" s="392"/>
      <c r="D29" s="392"/>
      <c r="E29" s="392"/>
      <c r="F29" s="392"/>
      <c r="G29" s="392"/>
      <c r="H29" s="392"/>
      <c r="I29" s="392"/>
      <c r="J29" s="392"/>
      <c r="K29" s="392"/>
      <c r="L29" s="392"/>
      <c r="M29" s="392"/>
      <c r="N29" s="392"/>
      <c r="O29" s="392"/>
      <c r="P29" s="392"/>
      <c r="Q29" s="392"/>
      <c r="R29" s="392"/>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8"/>
    </row>
    <row r="5" spans="1:27" s="14" customFormat="1" x14ac:dyDescent="0.2">
      <c r="A5" s="361" t="str">
        <f>'1. паспорт местоположение'!A5:C5</f>
        <v>Год раскрытия информации: 2024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1:27" s="14" customFormat="1" x14ac:dyDescent="0.2">
      <c r="A6" s="105"/>
      <c r="B6" s="105"/>
      <c r="C6" s="105"/>
      <c r="D6" s="105"/>
      <c r="E6" s="105"/>
      <c r="F6" s="105"/>
      <c r="G6" s="105"/>
      <c r="H6" s="105"/>
      <c r="I6" s="105"/>
      <c r="J6" s="105"/>
      <c r="K6" s="105"/>
      <c r="L6" s="105"/>
      <c r="M6" s="105"/>
      <c r="N6" s="105"/>
      <c r="O6" s="105"/>
      <c r="P6" s="105"/>
      <c r="Q6" s="105"/>
      <c r="R6" s="105"/>
      <c r="S6" s="105"/>
      <c r="T6" s="105"/>
    </row>
    <row r="7" spans="1:27" s="14" customFormat="1" ht="18.75" x14ac:dyDescent="0.2">
      <c r="E7" s="372" t="s">
        <v>7</v>
      </c>
      <c r="F7" s="372"/>
      <c r="G7" s="372"/>
      <c r="H7" s="372"/>
      <c r="I7" s="372"/>
      <c r="J7" s="372"/>
      <c r="K7" s="372"/>
      <c r="L7" s="372"/>
      <c r="M7" s="372"/>
      <c r="N7" s="372"/>
      <c r="O7" s="372"/>
      <c r="P7" s="372"/>
      <c r="Q7" s="372"/>
      <c r="R7" s="372"/>
      <c r="S7" s="372"/>
      <c r="T7" s="372"/>
      <c r="U7" s="372"/>
      <c r="V7" s="372"/>
      <c r="W7" s="372"/>
      <c r="X7" s="372"/>
      <c r="Y7" s="372"/>
    </row>
    <row r="8" spans="1:27" s="14" customFormat="1" ht="18.75" x14ac:dyDescent="0.2">
      <c r="E8" s="121"/>
      <c r="F8" s="121"/>
      <c r="G8" s="121"/>
      <c r="H8" s="121"/>
      <c r="I8" s="121"/>
      <c r="J8" s="121"/>
      <c r="K8" s="121"/>
      <c r="L8" s="121"/>
      <c r="M8" s="121"/>
      <c r="N8" s="121"/>
      <c r="O8" s="121"/>
      <c r="P8" s="121"/>
      <c r="Q8" s="121"/>
      <c r="R8" s="121"/>
      <c r="S8" s="110"/>
      <c r="T8" s="110"/>
      <c r="U8" s="110"/>
      <c r="V8" s="110"/>
      <c r="W8" s="110"/>
    </row>
    <row r="9" spans="1:27" s="14" customFormat="1" ht="18.75" customHeight="1" x14ac:dyDescent="0.2">
      <c r="E9" s="366" t="str">
        <f>'1. паспорт местоположение'!A9</f>
        <v xml:space="preserve">Акционерное общество "Западная энергетическая компания" </v>
      </c>
      <c r="F9" s="366"/>
      <c r="G9" s="366"/>
      <c r="H9" s="366"/>
      <c r="I9" s="366"/>
      <c r="J9" s="366"/>
      <c r="K9" s="366"/>
      <c r="L9" s="366"/>
      <c r="M9" s="366"/>
      <c r="N9" s="366"/>
      <c r="O9" s="366"/>
      <c r="P9" s="366"/>
      <c r="Q9" s="366"/>
      <c r="R9" s="366"/>
      <c r="S9" s="366"/>
      <c r="T9" s="366"/>
      <c r="U9" s="366"/>
      <c r="V9" s="366"/>
      <c r="W9" s="366"/>
      <c r="X9" s="366"/>
      <c r="Y9" s="366"/>
    </row>
    <row r="10" spans="1:27" s="14" customFormat="1" ht="18.75" customHeight="1" x14ac:dyDescent="0.2">
      <c r="E10" s="368" t="s">
        <v>6</v>
      </c>
      <c r="F10" s="368"/>
      <c r="G10" s="368"/>
      <c r="H10" s="368"/>
      <c r="I10" s="368"/>
      <c r="J10" s="368"/>
      <c r="K10" s="368"/>
      <c r="L10" s="368"/>
      <c r="M10" s="368"/>
      <c r="N10" s="368"/>
      <c r="O10" s="368"/>
      <c r="P10" s="368"/>
      <c r="Q10" s="368"/>
      <c r="R10" s="368"/>
      <c r="S10" s="368"/>
      <c r="T10" s="368"/>
      <c r="U10" s="368"/>
      <c r="V10" s="368"/>
      <c r="W10" s="368"/>
      <c r="X10" s="368"/>
      <c r="Y10" s="368"/>
    </row>
    <row r="11" spans="1:27" s="14" customFormat="1" ht="18.75" x14ac:dyDescent="0.2">
      <c r="E11" s="121"/>
      <c r="F11" s="121"/>
      <c r="G11" s="121"/>
      <c r="H11" s="121"/>
      <c r="I11" s="121"/>
      <c r="J11" s="121"/>
      <c r="K11" s="121"/>
      <c r="L11" s="121"/>
      <c r="M11" s="121"/>
      <c r="N11" s="121"/>
      <c r="O11" s="121"/>
      <c r="P11" s="121"/>
      <c r="Q11" s="121"/>
      <c r="R11" s="121"/>
      <c r="S11" s="110"/>
      <c r="T11" s="110"/>
      <c r="U11" s="110"/>
      <c r="V11" s="110"/>
      <c r="W11" s="110"/>
    </row>
    <row r="12" spans="1:27" s="14" customFormat="1" ht="18.75" customHeight="1" x14ac:dyDescent="0.2">
      <c r="E12" s="366" t="str">
        <f>'1. паспорт местоположение'!A12</f>
        <v>O 24-05</v>
      </c>
      <c r="F12" s="366"/>
      <c r="G12" s="366"/>
      <c r="H12" s="366"/>
      <c r="I12" s="366"/>
      <c r="J12" s="366"/>
      <c r="K12" s="366"/>
      <c r="L12" s="366"/>
      <c r="M12" s="366"/>
      <c r="N12" s="366"/>
      <c r="O12" s="366"/>
      <c r="P12" s="366"/>
      <c r="Q12" s="366"/>
      <c r="R12" s="366"/>
      <c r="S12" s="366"/>
      <c r="T12" s="366"/>
      <c r="U12" s="366"/>
      <c r="V12" s="366"/>
      <c r="W12" s="366"/>
      <c r="X12" s="366"/>
      <c r="Y12" s="366"/>
    </row>
    <row r="13" spans="1:27" s="14" customFormat="1" ht="18.75" customHeight="1" x14ac:dyDescent="0.2">
      <c r="E13" s="368" t="s">
        <v>5</v>
      </c>
      <c r="F13" s="368"/>
      <c r="G13" s="368"/>
      <c r="H13" s="368"/>
      <c r="I13" s="368"/>
      <c r="J13" s="368"/>
      <c r="K13" s="368"/>
      <c r="L13" s="368"/>
      <c r="M13" s="368"/>
      <c r="N13" s="368"/>
      <c r="O13" s="368"/>
      <c r="P13" s="368"/>
      <c r="Q13" s="368"/>
      <c r="R13" s="368"/>
      <c r="S13" s="368"/>
      <c r="T13" s="368"/>
      <c r="U13" s="368"/>
      <c r="V13" s="368"/>
      <c r="W13" s="368"/>
      <c r="X13" s="368"/>
      <c r="Y13" s="368"/>
    </row>
    <row r="14" spans="1:27" s="14" customFormat="1" ht="15.75" customHeight="1" x14ac:dyDescent="0.2">
      <c r="E14" s="111"/>
      <c r="F14" s="111"/>
      <c r="G14" s="111"/>
      <c r="H14" s="111"/>
      <c r="I14" s="111"/>
      <c r="J14" s="111"/>
      <c r="K14" s="111"/>
      <c r="L14" s="111"/>
      <c r="M14" s="111"/>
      <c r="N14" s="111"/>
      <c r="O14" s="111"/>
      <c r="P14" s="111"/>
      <c r="Q14" s="111"/>
      <c r="R14" s="111"/>
      <c r="S14" s="111"/>
      <c r="T14" s="111"/>
      <c r="U14" s="111"/>
      <c r="V14" s="111"/>
      <c r="W14" s="111"/>
    </row>
    <row r="15" spans="1:27" s="109" customFormat="1" x14ac:dyDescent="0.2">
      <c r="E15" s="366" t="str">
        <f>'1. паспорт местоположение'!A15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F15" s="366"/>
      <c r="G15" s="366"/>
      <c r="H15" s="366"/>
      <c r="I15" s="366"/>
      <c r="J15" s="366"/>
      <c r="K15" s="366"/>
      <c r="L15" s="366"/>
      <c r="M15" s="366"/>
      <c r="N15" s="366"/>
      <c r="O15" s="366"/>
      <c r="P15" s="366"/>
      <c r="Q15" s="366"/>
      <c r="R15" s="366"/>
      <c r="S15" s="366"/>
      <c r="T15" s="366"/>
      <c r="U15" s="366"/>
      <c r="V15" s="366"/>
      <c r="W15" s="366"/>
      <c r="X15" s="366"/>
      <c r="Y15" s="366"/>
    </row>
    <row r="16" spans="1:27" s="109" customFormat="1" ht="15" customHeight="1" x14ac:dyDescent="0.2">
      <c r="E16" s="368" t="s">
        <v>4</v>
      </c>
      <c r="F16" s="368"/>
      <c r="G16" s="368"/>
      <c r="H16" s="368"/>
      <c r="I16" s="368"/>
      <c r="J16" s="368"/>
      <c r="K16" s="368"/>
      <c r="L16" s="368"/>
      <c r="M16" s="368"/>
      <c r="N16" s="368"/>
      <c r="O16" s="368"/>
      <c r="P16" s="368"/>
      <c r="Q16" s="368"/>
      <c r="R16" s="368"/>
      <c r="S16" s="368"/>
      <c r="T16" s="368"/>
      <c r="U16" s="368"/>
      <c r="V16" s="368"/>
      <c r="W16" s="368"/>
      <c r="X16" s="368"/>
      <c r="Y16" s="368"/>
    </row>
    <row r="17" spans="1:27" s="109" customFormat="1" ht="15" customHeight="1" x14ac:dyDescent="0.2">
      <c r="E17" s="111"/>
      <c r="F17" s="111"/>
      <c r="G17" s="111"/>
      <c r="H17" s="111"/>
      <c r="I17" s="111"/>
      <c r="J17" s="111"/>
      <c r="K17" s="111"/>
      <c r="L17" s="111"/>
      <c r="M17" s="111"/>
      <c r="N17" s="111"/>
      <c r="O17" s="111"/>
      <c r="P17" s="111"/>
      <c r="Q17" s="111"/>
      <c r="R17" s="111"/>
      <c r="S17" s="111"/>
      <c r="T17" s="111"/>
      <c r="U17" s="111"/>
      <c r="V17" s="111"/>
      <c r="W17" s="111"/>
    </row>
    <row r="18" spans="1:27" s="109" customFormat="1" ht="15" customHeight="1" x14ac:dyDescent="0.2">
      <c r="E18" s="381"/>
      <c r="F18" s="381"/>
      <c r="G18" s="381"/>
      <c r="H18" s="381"/>
      <c r="I18" s="381"/>
      <c r="J18" s="381"/>
      <c r="K18" s="381"/>
      <c r="L18" s="381"/>
      <c r="M18" s="381"/>
      <c r="N18" s="381"/>
      <c r="O18" s="381"/>
      <c r="P18" s="381"/>
      <c r="Q18" s="381"/>
      <c r="R18" s="381"/>
      <c r="S18" s="381"/>
      <c r="T18" s="381"/>
      <c r="U18" s="381"/>
      <c r="V18" s="381"/>
      <c r="W18" s="381"/>
      <c r="X18" s="381"/>
      <c r="Y18" s="381"/>
    </row>
    <row r="19" spans="1:27" ht="25.5" customHeight="1" x14ac:dyDescent="0.25">
      <c r="A19" s="381" t="s">
        <v>389</v>
      </c>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row>
    <row r="20" spans="1:27" s="27" customFormat="1" ht="21" customHeight="1" x14ac:dyDescent="0.25"/>
    <row r="21" spans="1:27" ht="15.75" customHeight="1" x14ac:dyDescent="0.25">
      <c r="A21" s="390" t="s">
        <v>3</v>
      </c>
      <c r="B21" s="386" t="s">
        <v>396</v>
      </c>
      <c r="C21" s="387"/>
      <c r="D21" s="386" t="s">
        <v>398</v>
      </c>
      <c r="E21" s="387"/>
      <c r="F21" s="378" t="s">
        <v>88</v>
      </c>
      <c r="G21" s="380"/>
      <c r="H21" s="380"/>
      <c r="I21" s="379"/>
      <c r="J21" s="390" t="s">
        <v>399</v>
      </c>
      <c r="K21" s="386" t="s">
        <v>400</v>
      </c>
      <c r="L21" s="387"/>
      <c r="M21" s="386" t="s">
        <v>401</v>
      </c>
      <c r="N21" s="387"/>
      <c r="O21" s="386" t="s">
        <v>388</v>
      </c>
      <c r="P21" s="387"/>
      <c r="Q21" s="386" t="s">
        <v>121</v>
      </c>
      <c r="R21" s="387"/>
      <c r="S21" s="390" t="s">
        <v>120</v>
      </c>
      <c r="T21" s="390" t="s">
        <v>402</v>
      </c>
      <c r="U21" s="390" t="s">
        <v>397</v>
      </c>
      <c r="V21" s="386" t="s">
        <v>119</v>
      </c>
      <c r="W21" s="387"/>
      <c r="X21" s="378" t="s">
        <v>111</v>
      </c>
      <c r="Y21" s="380"/>
      <c r="Z21" s="378" t="s">
        <v>110</v>
      </c>
      <c r="AA21" s="380"/>
    </row>
    <row r="22" spans="1:27" ht="216" customHeight="1" x14ac:dyDescent="0.25">
      <c r="A22" s="393"/>
      <c r="B22" s="388"/>
      <c r="C22" s="389"/>
      <c r="D22" s="388"/>
      <c r="E22" s="389"/>
      <c r="F22" s="378" t="s">
        <v>118</v>
      </c>
      <c r="G22" s="379"/>
      <c r="H22" s="378" t="s">
        <v>117</v>
      </c>
      <c r="I22" s="379"/>
      <c r="J22" s="391"/>
      <c r="K22" s="388"/>
      <c r="L22" s="389"/>
      <c r="M22" s="388"/>
      <c r="N22" s="389"/>
      <c r="O22" s="388"/>
      <c r="P22" s="389"/>
      <c r="Q22" s="388"/>
      <c r="R22" s="389"/>
      <c r="S22" s="391"/>
      <c r="T22" s="391"/>
      <c r="U22" s="391"/>
      <c r="V22" s="388"/>
      <c r="W22" s="389"/>
      <c r="X22" s="54" t="s">
        <v>109</v>
      </c>
      <c r="Y22" s="54" t="s">
        <v>386</v>
      </c>
      <c r="Z22" s="54" t="s">
        <v>108</v>
      </c>
      <c r="AA22" s="54" t="s">
        <v>107</v>
      </c>
    </row>
    <row r="23" spans="1:27" ht="60" customHeight="1" x14ac:dyDescent="0.25">
      <c r="A23" s="391"/>
      <c r="B23" s="106" t="s">
        <v>105</v>
      </c>
      <c r="C23" s="106"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7" zoomScaleSheetLayoutView="100" workbookViewId="0">
      <selection activeCell="A12" sqref="A12:C12"/>
    </sheetView>
  </sheetViews>
  <sheetFormatPr defaultColWidth="9.140625" defaultRowHeight="15" x14ac:dyDescent="0.25"/>
  <cols>
    <col min="1" max="1" width="6.140625" style="120" customWidth="1"/>
    <col min="2" max="2" width="53.5703125" style="120" customWidth="1"/>
    <col min="3" max="3" width="98.28515625" style="120" customWidth="1"/>
    <col min="4" max="4" width="14.42578125" style="120" customWidth="1"/>
    <col min="5" max="5" width="36.5703125" style="120" customWidth="1"/>
    <col min="6" max="6" width="20" style="120" customWidth="1"/>
    <col min="7" max="7" width="25.5703125" style="120" customWidth="1"/>
    <col min="8" max="8" width="16.42578125" style="120" customWidth="1"/>
    <col min="9" max="16384" width="9.140625" style="120"/>
  </cols>
  <sheetData>
    <row r="1" spans="1:29" s="14" customFormat="1" ht="18.75" customHeight="1" x14ac:dyDescent="0.2">
      <c r="C1" s="21" t="s">
        <v>66</v>
      </c>
    </row>
    <row r="2" spans="1:29" s="14" customFormat="1" ht="18.75" customHeight="1" x14ac:dyDescent="0.3">
      <c r="C2" s="12" t="s">
        <v>8</v>
      </c>
    </row>
    <row r="3" spans="1:29" s="14" customFormat="1" ht="18.75" x14ac:dyDescent="0.3">
      <c r="A3" s="108"/>
      <c r="C3" s="12" t="s">
        <v>65</v>
      </c>
    </row>
    <row r="4" spans="1:29" s="14" customFormat="1" ht="18.75" x14ac:dyDescent="0.3">
      <c r="A4" s="108"/>
      <c r="C4" s="12"/>
    </row>
    <row r="5" spans="1:29" s="14" customFormat="1" ht="15.75" x14ac:dyDescent="0.2">
      <c r="A5" s="361" t="str">
        <f>'1. паспорт местоположение'!A5:C5</f>
        <v>Год раскрытия информации: 2024 год</v>
      </c>
      <c r="B5" s="361"/>
      <c r="C5" s="361"/>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8"/>
      <c r="G6" s="12"/>
    </row>
    <row r="7" spans="1:29" s="14" customFormat="1" ht="18.75" x14ac:dyDescent="0.2">
      <c r="A7" s="372" t="s">
        <v>7</v>
      </c>
      <c r="B7" s="372"/>
      <c r="C7" s="372"/>
      <c r="D7" s="110"/>
      <c r="E7" s="110"/>
      <c r="F7" s="110"/>
      <c r="G7" s="110"/>
      <c r="H7" s="110"/>
      <c r="I7" s="110"/>
      <c r="J7" s="110"/>
      <c r="K7" s="110"/>
      <c r="L7" s="110"/>
      <c r="M7" s="110"/>
      <c r="N7" s="110"/>
      <c r="O7" s="110"/>
      <c r="P7" s="110"/>
      <c r="Q7" s="110"/>
      <c r="R7" s="110"/>
      <c r="S7" s="110"/>
      <c r="T7" s="110"/>
      <c r="U7" s="110"/>
    </row>
    <row r="8" spans="1:29" s="14" customFormat="1" ht="18.75" x14ac:dyDescent="0.2">
      <c r="A8" s="372"/>
      <c r="B8" s="372"/>
      <c r="C8" s="372"/>
      <c r="D8" s="121"/>
      <c r="E8" s="121"/>
      <c r="F8" s="121"/>
      <c r="G8" s="121"/>
      <c r="H8" s="110"/>
      <c r="I8" s="110"/>
      <c r="J8" s="110"/>
      <c r="K8" s="110"/>
      <c r="L8" s="110"/>
      <c r="M8" s="110"/>
      <c r="N8" s="110"/>
      <c r="O8" s="110"/>
      <c r="P8" s="110"/>
      <c r="Q8" s="110"/>
      <c r="R8" s="110"/>
      <c r="S8" s="110"/>
      <c r="T8" s="110"/>
      <c r="U8" s="110"/>
    </row>
    <row r="9" spans="1:29" s="14" customFormat="1" ht="18.75" x14ac:dyDescent="0.2">
      <c r="A9" s="366" t="str">
        <f>'1. паспорт местоположение'!A9:C9</f>
        <v xml:space="preserve">Акционерное общество "Западная энергетическая компания" </v>
      </c>
      <c r="B9" s="366"/>
      <c r="C9" s="366"/>
      <c r="D9" s="112"/>
      <c r="E9" s="112"/>
      <c r="F9" s="112"/>
      <c r="G9" s="112"/>
      <c r="H9" s="110"/>
      <c r="I9" s="110"/>
      <c r="J9" s="110"/>
      <c r="K9" s="110"/>
      <c r="L9" s="110"/>
      <c r="M9" s="110"/>
      <c r="N9" s="110"/>
      <c r="O9" s="110"/>
      <c r="P9" s="110"/>
      <c r="Q9" s="110"/>
      <c r="R9" s="110"/>
      <c r="S9" s="110"/>
      <c r="T9" s="110"/>
      <c r="U9" s="110"/>
    </row>
    <row r="10" spans="1:29" s="14" customFormat="1" ht="18.75" x14ac:dyDescent="0.2">
      <c r="A10" s="368" t="s">
        <v>6</v>
      </c>
      <c r="B10" s="368"/>
      <c r="C10" s="368"/>
      <c r="D10" s="113"/>
      <c r="E10" s="113"/>
      <c r="F10" s="113"/>
      <c r="G10" s="113"/>
      <c r="H10" s="110"/>
      <c r="I10" s="110"/>
      <c r="J10" s="110"/>
      <c r="K10" s="110"/>
      <c r="L10" s="110"/>
      <c r="M10" s="110"/>
      <c r="N10" s="110"/>
      <c r="O10" s="110"/>
      <c r="P10" s="110"/>
      <c r="Q10" s="110"/>
      <c r="R10" s="110"/>
      <c r="S10" s="110"/>
      <c r="T10" s="110"/>
      <c r="U10" s="110"/>
    </row>
    <row r="11" spans="1:29" s="14" customFormat="1" ht="18.75" x14ac:dyDescent="0.2">
      <c r="A11" s="372"/>
      <c r="B11" s="372"/>
      <c r="C11" s="372"/>
      <c r="D11" s="121"/>
      <c r="E11" s="121"/>
      <c r="F11" s="121"/>
      <c r="G11" s="121"/>
      <c r="H11" s="110"/>
      <c r="I11" s="110"/>
      <c r="J11" s="110"/>
      <c r="K11" s="110"/>
      <c r="L11" s="110"/>
      <c r="M11" s="110"/>
      <c r="N11" s="110"/>
      <c r="O11" s="110"/>
      <c r="P11" s="110"/>
      <c r="Q11" s="110"/>
      <c r="R11" s="110"/>
      <c r="S11" s="110"/>
      <c r="T11" s="110"/>
      <c r="U11" s="110"/>
    </row>
    <row r="12" spans="1:29" s="14" customFormat="1" ht="18.75" x14ac:dyDescent="0.2">
      <c r="A12" s="366" t="str">
        <f>'1. паспорт местоположение'!A12:C12</f>
        <v>O 24-05</v>
      </c>
      <c r="B12" s="366"/>
      <c r="C12" s="366"/>
      <c r="D12" s="112"/>
      <c r="E12" s="112"/>
      <c r="F12" s="112"/>
      <c r="G12" s="112"/>
      <c r="H12" s="110"/>
      <c r="I12" s="110"/>
      <c r="J12" s="110"/>
      <c r="K12" s="110"/>
      <c r="L12" s="110"/>
      <c r="M12" s="110"/>
      <c r="N12" s="110"/>
      <c r="O12" s="110"/>
      <c r="P12" s="110"/>
      <c r="Q12" s="110"/>
      <c r="R12" s="110"/>
      <c r="S12" s="110"/>
      <c r="T12" s="110"/>
      <c r="U12" s="110"/>
    </row>
    <row r="13" spans="1:29" s="14" customFormat="1" ht="18.75" x14ac:dyDescent="0.2">
      <c r="A13" s="368" t="s">
        <v>5</v>
      </c>
      <c r="B13" s="368"/>
      <c r="C13" s="368"/>
      <c r="D13" s="113"/>
      <c r="E13" s="113"/>
      <c r="F13" s="113"/>
      <c r="G13" s="113"/>
      <c r="H13" s="110"/>
      <c r="I13" s="110"/>
      <c r="J13" s="110"/>
      <c r="K13" s="110"/>
      <c r="L13" s="110"/>
      <c r="M13" s="110"/>
      <c r="N13" s="110"/>
      <c r="O13" s="110"/>
      <c r="P13" s="110"/>
      <c r="Q13" s="110"/>
      <c r="R13" s="110"/>
      <c r="S13" s="110"/>
      <c r="T13" s="110"/>
      <c r="U13" s="110"/>
    </row>
    <row r="14" spans="1:29" s="14" customFormat="1" ht="15.75" customHeight="1" x14ac:dyDescent="0.2">
      <c r="A14" s="369"/>
      <c r="B14" s="369"/>
      <c r="C14" s="369"/>
      <c r="D14" s="111"/>
      <c r="E14" s="111"/>
      <c r="F14" s="111"/>
      <c r="G14" s="111"/>
      <c r="H14" s="111"/>
      <c r="I14" s="111"/>
      <c r="J14" s="111"/>
      <c r="K14" s="111"/>
      <c r="L14" s="111"/>
      <c r="M14" s="111"/>
      <c r="N14" s="111"/>
      <c r="O14" s="111"/>
      <c r="P14" s="111"/>
      <c r="Q14" s="111"/>
      <c r="R14" s="111"/>
      <c r="S14" s="111"/>
      <c r="T14" s="111"/>
      <c r="U14" s="111"/>
    </row>
    <row r="15" spans="1:29" s="109" customFormat="1" ht="45.75" customHeight="1" x14ac:dyDescent="0.2">
      <c r="A15" s="394" t="str">
        <f>'1. паспорт местоположение'!A15:C15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B15" s="394"/>
      <c r="C15" s="394"/>
      <c r="D15" s="112"/>
      <c r="E15" s="112"/>
      <c r="F15" s="112"/>
      <c r="G15" s="112"/>
      <c r="H15" s="112"/>
      <c r="I15" s="112"/>
      <c r="J15" s="112"/>
      <c r="K15" s="112"/>
      <c r="L15" s="112"/>
      <c r="M15" s="112"/>
      <c r="N15" s="112"/>
      <c r="O15" s="112"/>
      <c r="P15" s="112"/>
      <c r="Q15" s="112"/>
      <c r="R15" s="112"/>
      <c r="S15" s="112"/>
      <c r="T15" s="112"/>
      <c r="U15" s="112"/>
    </row>
    <row r="16" spans="1:29" s="109" customFormat="1" ht="15" customHeight="1" x14ac:dyDescent="0.2">
      <c r="A16" s="368" t="s">
        <v>4</v>
      </c>
      <c r="B16" s="368"/>
      <c r="C16" s="368"/>
      <c r="D16" s="113"/>
      <c r="E16" s="113"/>
      <c r="F16" s="113"/>
      <c r="G16" s="113"/>
      <c r="H16" s="113"/>
      <c r="I16" s="113"/>
      <c r="J16" s="113"/>
      <c r="K16" s="113"/>
      <c r="L16" s="113"/>
      <c r="M16" s="113"/>
      <c r="N16" s="113"/>
      <c r="O16" s="113"/>
      <c r="P16" s="113"/>
      <c r="Q16" s="113"/>
      <c r="R16" s="113"/>
      <c r="S16" s="113"/>
      <c r="T16" s="113"/>
      <c r="U16" s="113"/>
    </row>
    <row r="17" spans="1:21" s="109" customFormat="1" ht="15" customHeight="1" x14ac:dyDescent="0.2">
      <c r="A17" s="369"/>
      <c r="B17" s="369"/>
      <c r="C17" s="369"/>
      <c r="D17" s="111"/>
      <c r="E17" s="111"/>
      <c r="F17" s="111"/>
      <c r="G17" s="111"/>
      <c r="H17" s="111"/>
      <c r="I17" s="111"/>
      <c r="J17" s="111"/>
      <c r="K17" s="111"/>
      <c r="L17" s="111"/>
      <c r="M17" s="111"/>
      <c r="N17" s="111"/>
      <c r="O17" s="111"/>
      <c r="P17" s="111"/>
      <c r="Q17" s="111"/>
      <c r="R17" s="111"/>
    </row>
    <row r="18" spans="1:21" s="109" customFormat="1" ht="27.75" customHeight="1" x14ac:dyDescent="0.2">
      <c r="A18" s="370" t="s">
        <v>381</v>
      </c>
      <c r="B18" s="370"/>
      <c r="C18" s="370"/>
      <c r="D18" s="114"/>
      <c r="E18" s="114"/>
      <c r="F18" s="114"/>
      <c r="G18" s="114"/>
      <c r="H18" s="114"/>
      <c r="I18" s="114"/>
      <c r="J18" s="114"/>
      <c r="K18" s="114"/>
      <c r="L18" s="114"/>
      <c r="M18" s="114"/>
      <c r="N18" s="114"/>
      <c r="O18" s="114"/>
      <c r="P18" s="114"/>
      <c r="Q18" s="114"/>
      <c r="R18" s="114"/>
      <c r="S18" s="114"/>
      <c r="T18" s="114"/>
      <c r="U18" s="114"/>
    </row>
    <row r="19" spans="1:21" s="109" customFormat="1" ht="15" customHeight="1" x14ac:dyDescent="0.2">
      <c r="A19" s="113"/>
      <c r="B19" s="113"/>
      <c r="C19" s="113"/>
      <c r="D19" s="113"/>
      <c r="E19" s="113"/>
      <c r="F19" s="113"/>
      <c r="G19" s="113"/>
      <c r="H19" s="111"/>
      <c r="I19" s="111"/>
      <c r="J19" s="111"/>
      <c r="K19" s="111"/>
      <c r="L19" s="111"/>
      <c r="M19" s="111"/>
      <c r="N19" s="111"/>
      <c r="O19" s="111"/>
      <c r="P19" s="111"/>
      <c r="Q19" s="111"/>
      <c r="R19" s="111"/>
    </row>
    <row r="20" spans="1:21" s="109" customFormat="1" ht="39.75" customHeight="1" x14ac:dyDescent="0.2">
      <c r="A20" s="122" t="s">
        <v>3</v>
      </c>
      <c r="B20" s="118" t="s">
        <v>64</v>
      </c>
      <c r="C20" s="119" t="s">
        <v>63</v>
      </c>
      <c r="D20" s="113"/>
      <c r="E20" s="113"/>
      <c r="F20" s="113"/>
      <c r="G20" s="113"/>
      <c r="H20" s="111"/>
      <c r="I20" s="111"/>
      <c r="J20" s="111"/>
      <c r="K20" s="111"/>
      <c r="L20" s="111"/>
      <c r="M20" s="111"/>
      <c r="N20" s="111"/>
      <c r="O20" s="111"/>
      <c r="P20" s="111"/>
      <c r="Q20" s="111"/>
      <c r="R20" s="111"/>
    </row>
    <row r="21" spans="1:21" s="109" customFormat="1" ht="16.5" customHeight="1" x14ac:dyDescent="0.2">
      <c r="A21" s="119">
        <v>1</v>
      </c>
      <c r="B21" s="118">
        <v>2</v>
      </c>
      <c r="C21" s="119">
        <v>3</v>
      </c>
      <c r="D21" s="113"/>
      <c r="E21" s="113"/>
      <c r="F21" s="113"/>
      <c r="G21" s="113"/>
      <c r="H21" s="111"/>
      <c r="I21" s="111"/>
      <c r="J21" s="111"/>
      <c r="K21" s="111"/>
      <c r="L21" s="111"/>
      <c r="M21" s="111"/>
      <c r="N21" s="111"/>
      <c r="O21" s="111"/>
      <c r="P21" s="111"/>
      <c r="Q21" s="111"/>
      <c r="R21" s="111"/>
    </row>
    <row r="22" spans="1:21" s="109" customFormat="1" ht="41.25" customHeight="1" x14ac:dyDescent="0.2">
      <c r="A22" s="123" t="s">
        <v>62</v>
      </c>
      <c r="B22" s="17" t="s">
        <v>394</v>
      </c>
      <c r="C22" s="125" t="s">
        <v>636</v>
      </c>
      <c r="D22" s="113"/>
      <c r="E22" s="113"/>
      <c r="F22" s="111"/>
      <c r="G22" s="111"/>
      <c r="H22" s="111"/>
      <c r="I22" s="111"/>
      <c r="J22" s="111"/>
      <c r="K22" s="111"/>
      <c r="L22" s="111"/>
      <c r="M22" s="111"/>
      <c r="N22" s="111"/>
      <c r="O22" s="111"/>
      <c r="P22" s="111"/>
    </row>
    <row r="23" spans="1:21" ht="63" customHeight="1" x14ac:dyDescent="0.25">
      <c r="A23" s="123" t="s">
        <v>61</v>
      </c>
      <c r="B23" s="124" t="s">
        <v>58</v>
      </c>
      <c r="C23" s="125" t="s">
        <v>637</v>
      </c>
    </row>
    <row r="24" spans="1:21" ht="89.25" customHeight="1" x14ac:dyDescent="0.25">
      <c r="A24" s="123" t="s">
        <v>60</v>
      </c>
      <c r="B24" s="124" t="s">
        <v>413</v>
      </c>
      <c r="C24" s="125" t="s">
        <v>638</v>
      </c>
    </row>
    <row r="25" spans="1:21" ht="63" customHeight="1" x14ac:dyDescent="0.25">
      <c r="A25" s="123" t="s">
        <v>59</v>
      </c>
      <c r="B25" s="124" t="s">
        <v>414</v>
      </c>
      <c r="C25" s="331" t="s">
        <v>614</v>
      </c>
    </row>
    <row r="26" spans="1:21" ht="42.75" customHeight="1" x14ac:dyDescent="0.25">
      <c r="A26" s="123" t="s">
        <v>57</v>
      </c>
      <c r="B26" s="124" t="s">
        <v>208</v>
      </c>
      <c r="C26" s="122" t="s">
        <v>436</v>
      </c>
    </row>
    <row r="27" spans="1:21" ht="31.5" x14ac:dyDescent="0.25">
      <c r="A27" s="123" t="s">
        <v>56</v>
      </c>
      <c r="B27" s="124" t="s">
        <v>395</v>
      </c>
      <c r="C27" s="122" t="s">
        <v>639</v>
      </c>
    </row>
    <row r="28" spans="1:21" ht="42.75" customHeight="1" x14ac:dyDescent="0.25">
      <c r="A28" s="123" t="s">
        <v>54</v>
      </c>
      <c r="B28" s="124" t="s">
        <v>55</v>
      </c>
      <c r="C28" s="125">
        <v>2027</v>
      </c>
    </row>
    <row r="29" spans="1:21" ht="42.75" customHeight="1" x14ac:dyDescent="0.25">
      <c r="A29" s="123" t="s">
        <v>52</v>
      </c>
      <c r="B29" s="122" t="s">
        <v>53</v>
      </c>
      <c r="C29" s="125">
        <v>2028</v>
      </c>
    </row>
    <row r="30" spans="1:21" ht="42.75" customHeight="1" x14ac:dyDescent="0.25">
      <c r="A30" s="123" t="s">
        <v>70</v>
      </c>
      <c r="B30" s="122" t="s">
        <v>51</v>
      </c>
      <c r="C30" s="122" t="s">
        <v>600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A15" sqref="A15:Z15"/>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2.7109375" style="126" customWidth="1"/>
    <col min="18" max="18" width="9.140625" style="126"/>
    <col min="19" max="19" width="17" style="126" customWidth="1"/>
    <col min="20" max="21" width="12" style="126" customWidth="1"/>
    <col min="22" max="22" width="11" style="126" customWidth="1"/>
    <col min="23" max="25" width="17.7109375" style="126" customWidth="1"/>
    <col min="26" max="26" width="46.5703125" style="126" customWidth="1"/>
    <col min="27" max="28" width="12.28515625" style="126" customWidth="1"/>
    <col min="29" max="16384" width="9.140625" style="126"/>
  </cols>
  <sheetData>
    <row r="1" spans="1:28" ht="18.75" x14ac:dyDescent="0.25">
      <c r="Z1" s="21" t="s">
        <v>66</v>
      </c>
    </row>
    <row r="2" spans="1:28" ht="18.75" x14ac:dyDescent="0.3">
      <c r="Z2" s="12" t="s">
        <v>8</v>
      </c>
    </row>
    <row r="3" spans="1:28" ht="18.75" x14ac:dyDescent="0.3">
      <c r="Z3" s="12" t="s">
        <v>65</v>
      </c>
    </row>
    <row r="4" spans="1:28" ht="18.75" customHeight="1" x14ac:dyDescent="0.25">
      <c r="A4" s="361" t="str">
        <f>'1. паспорт местоположение'!A5:C5</f>
        <v>Год раскрытия информации: 2024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row>
    <row r="6" spans="1:28" ht="18.75" x14ac:dyDescent="0.25">
      <c r="A6" s="372" t="s">
        <v>7</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10"/>
      <c r="AB6" s="110"/>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10"/>
      <c r="AB7" s="110"/>
    </row>
    <row r="8" spans="1:28" ht="15.75" x14ac:dyDescent="0.25">
      <c r="A8" s="366" t="str">
        <f>'1. паспорт местоположение'!A9:C9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112"/>
      <c r="AB8" s="112"/>
    </row>
    <row r="9" spans="1:28" ht="15.75"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13"/>
      <c r="AB9" s="113"/>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10"/>
      <c r="AB10" s="110"/>
    </row>
    <row r="11" spans="1:28" ht="15.75" x14ac:dyDescent="0.25">
      <c r="A11" s="373" t="str">
        <f>'1. паспорт местоположение'!A12:C12</f>
        <v>O 24-05</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12"/>
      <c r="AB11" s="112"/>
    </row>
    <row r="12" spans="1:28" ht="15.75"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13"/>
      <c r="AB12" s="113"/>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127"/>
      <c r="AB13" s="127"/>
    </row>
    <row r="14" spans="1:28" ht="15.75" x14ac:dyDescent="0.25">
      <c r="A14" s="366" t="str">
        <f>'1. паспорт местоположение'!A15:C15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112"/>
      <c r="AB14" s="112"/>
    </row>
    <row r="15" spans="1:28" ht="15.75"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13"/>
      <c r="AB15" s="113"/>
    </row>
    <row r="16" spans="1:28"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128"/>
      <c r="AB16" s="128"/>
    </row>
    <row r="17" spans="1:2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128"/>
      <c r="AB17" s="128"/>
    </row>
    <row r="18" spans="1:28"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128"/>
      <c r="AB18" s="128"/>
    </row>
    <row r="19" spans="1:2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128"/>
      <c r="AB19" s="128"/>
    </row>
    <row r="20" spans="1:28"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128"/>
      <c r="AB20" s="128"/>
    </row>
    <row r="21" spans="1:28" x14ac:dyDescent="0.25">
      <c r="A21" s="395"/>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128"/>
      <c r="AB21" s="128"/>
    </row>
    <row r="22" spans="1:28" x14ac:dyDescent="0.25">
      <c r="A22" s="396" t="s">
        <v>412</v>
      </c>
      <c r="B22" s="396"/>
      <c r="C22" s="396"/>
      <c r="D22" s="396"/>
      <c r="E22" s="396"/>
      <c r="F22" s="396"/>
      <c r="G22" s="396"/>
      <c r="H22" s="396"/>
      <c r="I22" s="396"/>
      <c r="J22" s="396"/>
      <c r="K22" s="396"/>
      <c r="L22" s="396"/>
      <c r="M22" s="396"/>
      <c r="N22" s="396"/>
      <c r="O22" s="396"/>
      <c r="P22" s="396"/>
      <c r="Q22" s="396"/>
      <c r="R22" s="396"/>
      <c r="S22" s="396"/>
      <c r="T22" s="396"/>
      <c r="U22" s="396"/>
      <c r="V22" s="396"/>
      <c r="W22" s="396"/>
      <c r="X22" s="396"/>
      <c r="Y22" s="396"/>
      <c r="Z22" s="396"/>
      <c r="AA22" s="129"/>
      <c r="AB22" s="129"/>
    </row>
    <row r="23" spans="1:28" ht="32.25" customHeight="1" x14ac:dyDescent="0.25">
      <c r="A23" s="398" t="s">
        <v>295</v>
      </c>
      <c r="B23" s="399"/>
      <c r="C23" s="399"/>
      <c r="D23" s="399"/>
      <c r="E23" s="399"/>
      <c r="F23" s="399"/>
      <c r="G23" s="399"/>
      <c r="H23" s="399"/>
      <c r="I23" s="399"/>
      <c r="J23" s="399"/>
      <c r="K23" s="399"/>
      <c r="L23" s="400"/>
      <c r="M23" s="397" t="s">
        <v>296</v>
      </c>
      <c r="N23" s="397"/>
      <c r="O23" s="397"/>
      <c r="P23" s="397"/>
      <c r="Q23" s="397"/>
      <c r="R23" s="397"/>
      <c r="S23" s="397"/>
      <c r="T23" s="397"/>
      <c r="U23" s="397"/>
      <c r="V23" s="397"/>
      <c r="W23" s="397"/>
      <c r="X23" s="397"/>
      <c r="Y23" s="397"/>
      <c r="Z23" s="397"/>
    </row>
    <row r="24" spans="1:28" ht="151.5" customHeight="1" x14ac:dyDescent="0.25">
      <c r="A24" s="130" t="s">
        <v>210</v>
      </c>
      <c r="B24" s="131" t="s">
        <v>230</v>
      </c>
      <c r="C24" s="130" t="s">
        <v>293</v>
      </c>
      <c r="D24" s="130" t="s">
        <v>211</v>
      </c>
      <c r="E24" s="130" t="s">
        <v>294</v>
      </c>
      <c r="F24" s="130" t="s">
        <v>443</v>
      </c>
      <c r="G24" s="130" t="s">
        <v>444</v>
      </c>
      <c r="H24" s="130" t="s">
        <v>212</v>
      </c>
      <c r="I24" s="130" t="s">
        <v>445</v>
      </c>
      <c r="J24" s="130" t="s">
        <v>235</v>
      </c>
      <c r="K24" s="131" t="s">
        <v>229</v>
      </c>
      <c r="L24" s="131" t="s">
        <v>213</v>
      </c>
      <c r="M24" s="132" t="s">
        <v>242</v>
      </c>
      <c r="N24" s="131" t="s">
        <v>446</v>
      </c>
      <c r="O24" s="130" t="s">
        <v>447</v>
      </c>
      <c r="P24" s="130" t="s">
        <v>448</v>
      </c>
      <c r="Q24" s="130" t="s">
        <v>449</v>
      </c>
      <c r="R24" s="130" t="s">
        <v>212</v>
      </c>
      <c r="S24" s="130" t="s">
        <v>450</v>
      </c>
      <c r="T24" s="130" t="s">
        <v>451</v>
      </c>
      <c r="U24" s="130" t="s">
        <v>452</v>
      </c>
      <c r="V24" s="130" t="s">
        <v>449</v>
      </c>
      <c r="W24" s="133" t="s">
        <v>453</v>
      </c>
      <c r="X24" s="133" t="s">
        <v>454</v>
      </c>
      <c r="Y24" s="133" t="s">
        <v>455</v>
      </c>
      <c r="Z24" s="134" t="s">
        <v>247</v>
      </c>
    </row>
    <row r="25" spans="1:28" ht="16.5" customHeight="1" x14ac:dyDescent="0.25">
      <c r="A25" s="130">
        <v>1</v>
      </c>
      <c r="B25" s="131">
        <v>2</v>
      </c>
      <c r="C25" s="130">
        <v>3</v>
      </c>
      <c r="D25" s="131">
        <v>4</v>
      </c>
      <c r="E25" s="130">
        <v>5</v>
      </c>
      <c r="F25" s="131">
        <v>6</v>
      </c>
      <c r="G25" s="130">
        <v>7</v>
      </c>
      <c r="H25" s="131">
        <v>8</v>
      </c>
      <c r="I25" s="130">
        <v>9</v>
      </c>
      <c r="J25" s="131">
        <v>10</v>
      </c>
      <c r="K25" s="130">
        <v>11</v>
      </c>
      <c r="L25" s="131">
        <v>12</v>
      </c>
      <c r="M25" s="130">
        <v>13</v>
      </c>
      <c r="N25" s="131">
        <v>14</v>
      </c>
      <c r="O25" s="130">
        <v>15</v>
      </c>
      <c r="P25" s="131">
        <v>16</v>
      </c>
      <c r="Q25" s="130">
        <v>17</v>
      </c>
      <c r="R25" s="131">
        <v>18</v>
      </c>
      <c r="S25" s="130">
        <v>19</v>
      </c>
      <c r="T25" s="131">
        <v>20</v>
      </c>
      <c r="U25" s="130">
        <v>21</v>
      </c>
      <c r="V25" s="131">
        <v>22</v>
      </c>
      <c r="W25" s="130">
        <v>23</v>
      </c>
      <c r="X25" s="131">
        <v>24</v>
      </c>
      <c r="Y25" s="130">
        <v>25</v>
      </c>
      <c r="Z25" s="131">
        <v>26</v>
      </c>
    </row>
    <row r="26" spans="1:28" ht="45.75" customHeight="1" x14ac:dyDescent="0.25">
      <c r="A26" s="135" t="s">
        <v>291</v>
      </c>
      <c r="B26" s="135"/>
      <c r="C26" s="136" t="s">
        <v>456</v>
      </c>
      <c r="D26" s="136" t="s">
        <v>457</v>
      </c>
      <c r="E26" s="136" t="s">
        <v>458</v>
      </c>
      <c r="F26" s="136" t="s">
        <v>459</v>
      </c>
      <c r="G26" s="136" t="s">
        <v>460</v>
      </c>
      <c r="H26" s="136" t="s">
        <v>212</v>
      </c>
      <c r="I26" s="136" t="s">
        <v>461</v>
      </c>
      <c r="J26" s="136" t="s">
        <v>462</v>
      </c>
      <c r="K26" s="137"/>
      <c r="L26" s="136" t="s">
        <v>227</v>
      </c>
      <c r="M26" s="138" t="s">
        <v>240</v>
      </c>
      <c r="N26" s="137"/>
      <c r="O26" s="137"/>
      <c r="P26" s="137"/>
      <c r="Q26" s="137"/>
      <c r="R26" s="137"/>
      <c r="S26" s="137"/>
      <c r="T26" s="137"/>
      <c r="U26" s="137"/>
      <c r="V26" s="137"/>
      <c r="W26" s="137"/>
      <c r="X26" s="137"/>
      <c r="Y26" s="137"/>
      <c r="Z26" s="139" t="s">
        <v>248</v>
      </c>
    </row>
    <row r="27" spans="1:28" x14ac:dyDescent="0.25">
      <c r="A27" s="137" t="s">
        <v>214</v>
      </c>
      <c r="B27" s="137" t="s">
        <v>231</v>
      </c>
      <c r="C27" s="137" t="s">
        <v>215</v>
      </c>
      <c r="D27" s="137" t="s">
        <v>216</v>
      </c>
      <c r="E27" s="137" t="s">
        <v>243</v>
      </c>
      <c r="F27" s="136" t="s">
        <v>463</v>
      </c>
      <c r="G27" s="136" t="s">
        <v>464</v>
      </c>
      <c r="H27" s="137" t="s">
        <v>212</v>
      </c>
      <c r="I27" s="136" t="s">
        <v>465</v>
      </c>
      <c r="J27" s="136" t="s">
        <v>466</v>
      </c>
      <c r="K27" s="136" t="s">
        <v>223</v>
      </c>
      <c r="L27" s="137"/>
      <c r="M27" s="136" t="s">
        <v>241</v>
      </c>
      <c r="N27" s="137"/>
      <c r="O27" s="137"/>
      <c r="P27" s="137"/>
      <c r="Q27" s="137"/>
      <c r="R27" s="137"/>
      <c r="S27" s="137"/>
      <c r="T27" s="137"/>
      <c r="U27" s="137"/>
      <c r="V27" s="137"/>
      <c r="W27" s="137"/>
      <c r="X27" s="137"/>
      <c r="Y27" s="137"/>
      <c r="Z27" s="137"/>
    </row>
    <row r="28" spans="1:28" x14ac:dyDescent="0.25">
      <c r="A28" s="137" t="s">
        <v>214</v>
      </c>
      <c r="B28" s="137" t="s">
        <v>232</v>
      </c>
      <c r="C28" s="137" t="s">
        <v>217</v>
      </c>
      <c r="D28" s="137" t="s">
        <v>218</v>
      </c>
      <c r="E28" s="137" t="s">
        <v>244</v>
      </c>
      <c r="F28" s="136" t="s">
        <v>467</v>
      </c>
      <c r="G28" s="136" t="s">
        <v>468</v>
      </c>
      <c r="H28" s="137" t="s">
        <v>212</v>
      </c>
      <c r="I28" s="136" t="s">
        <v>236</v>
      </c>
      <c r="J28" s="136" t="s">
        <v>469</v>
      </c>
      <c r="K28" s="136" t="s">
        <v>224</v>
      </c>
      <c r="L28" s="140"/>
      <c r="M28" s="136" t="s">
        <v>0</v>
      </c>
      <c r="N28" s="136"/>
      <c r="O28" s="136"/>
      <c r="P28" s="136"/>
      <c r="Q28" s="136"/>
      <c r="R28" s="136"/>
      <c r="S28" s="136"/>
      <c r="T28" s="136"/>
      <c r="U28" s="136"/>
      <c r="V28" s="136"/>
      <c r="W28" s="136"/>
      <c r="X28" s="136"/>
      <c r="Y28" s="136"/>
      <c r="Z28" s="136"/>
    </row>
    <row r="29" spans="1:28" x14ac:dyDescent="0.25">
      <c r="A29" s="137" t="s">
        <v>214</v>
      </c>
      <c r="B29" s="137" t="s">
        <v>233</v>
      </c>
      <c r="C29" s="137" t="s">
        <v>219</v>
      </c>
      <c r="D29" s="137" t="s">
        <v>220</v>
      </c>
      <c r="E29" s="137" t="s">
        <v>245</v>
      </c>
      <c r="F29" s="136" t="s">
        <v>470</v>
      </c>
      <c r="G29" s="136" t="s">
        <v>471</v>
      </c>
      <c r="H29" s="137" t="s">
        <v>212</v>
      </c>
      <c r="I29" s="136" t="s">
        <v>237</v>
      </c>
      <c r="J29" s="136" t="s">
        <v>472</v>
      </c>
      <c r="K29" s="136" t="s">
        <v>225</v>
      </c>
      <c r="L29" s="140"/>
      <c r="M29" s="137"/>
      <c r="N29" s="137"/>
      <c r="O29" s="137"/>
      <c r="P29" s="137"/>
      <c r="Q29" s="137"/>
      <c r="R29" s="137"/>
      <c r="S29" s="137"/>
      <c r="T29" s="137"/>
      <c r="U29" s="137"/>
      <c r="V29" s="137"/>
      <c r="W29" s="137"/>
      <c r="X29" s="137"/>
      <c r="Y29" s="137"/>
      <c r="Z29" s="137"/>
    </row>
    <row r="30" spans="1:28" x14ac:dyDescent="0.25">
      <c r="A30" s="137" t="s">
        <v>214</v>
      </c>
      <c r="B30" s="137" t="s">
        <v>234</v>
      </c>
      <c r="C30" s="137" t="s">
        <v>221</v>
      </c>
      <c r="D30" s="137" t="s">
        <v>222</v>
      </c>
      <c r="E30" s="137" t="s">
        <v>246</v>
      </c>
      <c r="F30" s="136" t="s">
        <v>473</v>
      </c>
      <c r="G30" s="136" t="s">
        <v>474</v>
      </c>
      <c r="H30" s="137" t="s">
        <v>212</v>
      </c>
      <c r="I30" s="136" t="s">
        <v>238</v>
      </c>
      <c r="J30" s="136" t="s">
        <v>475</v>
      </c>
      <c r="K30" s="136" t="s">
        <v>226</v>
      </c>
      <c r="L30" s="140"/>
      <c r="M30" s="137"/>
      <c r="N30" s="137"/>
      <c r="O30" s="137"/>
      <c r="P30" s="137"/>
      <c r="Q30" s="137"/>
      <c r="R30" s="137"/>
      <c r="S30" s="137"/>
      <c r="T30" s="137"/>
      <c r="U30" s="137"/>
      <c r="V30" s="137"/>
      <c r="W30" s="137"/>
      <c r="X30" s="137"/>
      <c r="Y30" s="137"/>
      <c r="Z30" s="137"/>
    </row>
    <row r="31" spans="1:28" x14ac:dyDescent="0.25">
      <c r="A31" s="137" t="s">
        <v>0</v>
      </c>
      <c r="B31" s="137" t="s">
        <v>0</v>
      </c>
      <c r="C31" s="137" t="s">
        <v>0</v>
      </c>
      <c r="D31" s="137" t="s">
        <v>0</v>
      </c>
      <c r="E31" s="137" t="s">
        <v>0</v>
      </c>
      <c r="F31" s="137" t="s">
        <v>0</v>
      </c>
      <c r="G31" s="137" t="s">
        <v>0</v>
      </c>
      <c r="H31" s="137" t="s">
        <v>0</v>
      </c>
      <c r="I31" s="137" t="s">
        <v>0</v>
      </c>
      <c r="J31" s="137" t="s">
        <v>0</v>
      </c>
      <c r="K31" s="137" t="s">
        <v>0</v>
      </c>
      <c r="L31" s="140"/>
      <c r="M31" s="137"/>
      <c r="N31" s="137"/>
      <c r="O31" s="137"/>
      <c r="P31" s="137"/>
      <c r="Q31" s="137"/>
      <c r="R31" s="137"/>
      <c r="S31" s="137"/>
      <c r="T31" s="137"/>
      <c r="U31" s="137"/>
      <c r="V31" s="137"/>
      <c r="W31" s="137"/>
      <c r="X31" s="137"/>
      <c r="Y31" s="137"/>
      <c r="Z31" s="137"/>
    </row>
    <row r="32" spans="1:28" ht="30" x14ac:dyDescent="0.25">
      <c r="A32" s="135" t="s">
        <v>292</v>
      </c>
      <c r="B32" s="135"/>
      <c r="C32" s="136" t="s">
        <v>476</v>
      </c>
      <c r="D32" s="136" t="s">
        <v>477</v>
      </c>
      <c r="E32" s="136" t="s">
        <v>478</v>
      </c>
      <c r="F32" s="136" t="s">
        <v>479</v>
      </c>
      <c r="G32" s="136" t="s">
        <v>480</v>
      </c>
      <c r="H32" s="136" t="s">
        <v>212</v>
      </c>
      <c r="I32" s="136" t="s">
        <v>481</v>
      </c>
      <c r="J32" s="136" t="s">
        <v>482</v>
      </c>
      <c r="K32" s="137"/>
      <c r="L32" s="137"/>
      <c r="M32" s="137"/>
      <c r="N32" s="137"/>
      <c r="O32" s="137"/>
      <c r="P32" s="137"/>
      <c r="Q32" s="137"/>
      <c r="R32" s="137"/>
      <c r="S32" s="137"/>
      <c r="T32" s="137"/>
      <c r="U32" s="137"/>
      <c r="V32" s="137"/>
      <c r="W32" s="137"/>
      <c r="X32" s="137"/>
      <c r="Y32" s="137"/>
      <c r="Z32" s="137"/>
    </row>
    <row r="33" spans="1:26" x14ac:dyDescent="0.25">
      <c r="A33" s="137" t="s">
        <v>0</v>
      </c>
      <c r="B33" s="137" t="s">
        <v>0</v>
      </c>
      <c r="C33" s="137" t="s">
        <v>0</v>
      </c>
      <c r="D33" s="137" t="s">
        <v>0</v>
      </c>
      <c r="E33" s="137" t="s">
        <v>0</v>
      </c>
      <c r="F33" s="137" t="s">
        <v>0</v>
      </c>
      <c r="G33" s="137" t="s">
        <v>0</v>
      </c>
      <c r="H33" s="137" t="s">
        <v>0</v>
      </c>
      <c r="I33" s="137" t="s">
        <v>0</v>
      </c>
      <c r="J33" s="137" t="s">
        <v>0</v>
      </c>
      <c r="K33" s="137" t="s">
        <v>0</v>
      </c>
      <c r="L33" s="137"/>
      <c r="M33" s="137"/>
      <c r="N33" s="137"/>
      <c r="O33" s="137"/>
      <c r="P33" s="137"/>
      <c r="Q33" s="137"/>
      <c r="R33" s="137"/>
      <c r="S33" s="137"/>
      <c r="T33" s="137"/>
      <c r="U33" s="137"/>
      <c r="V33" s="137"/>
      <c r="W33" s="137"/>
      <c r="X33" s="137"/>
      <c r="Y33" s="137"/>
      <c r="Z33" s="137"/>
    </row>
    <row r="37" spans="1:26" x14ac:dyDescent="0.25">
      <c r="A37" s="141"/>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20" customWidth="1"/>
    <col min="2" max="2" width="25.5703125" style="120" customWidth="1"/>
    <col min="3" max="3" width="71.28515625" style="120" customWidth="1"/>
    <col min="4" max="4" width="16.140625" style="120" customWidth="1"/>
    <col min="5" max="5" width="9.42578125" style="120" customWidth="1"/>
    <col min="6" max="6" width="8.7109375" style="120" customWidth="1"/>
    <col min="7" max="7" width="9" style="120" customWidth="1"/>
    <col min="8" max="8" width="8.42578125" style="120" customWidth="1"/>
    <col min="9" max="9" width="33.85546875" style="120" customWidth="1"/>
    <col min="10" max="11" width="19.140625" style="120" customWidth="1"/>
    <col min="12" max="12" width="16" style="120" customWidth="1"/>
    <col min="13" max="13" width="14.85546875" style="120" customWidth="1"/>
    <col min="14" max="14" width="16.28515625" style="120" customWidth="1"/>
    <col min="15" max="16384" width="9.140625" style="120"/>
  </cols>
  <sheetData>
    <row r="1" spans="1:28" s="14" customFormat="1" ht="18.75" customHeight="1" x14ac:dyDescent="0.2">
      <c r="O1" s="21" t="s">
        <v>66</v>
      </c>
    </row>
    <row r="2" spans="1:28" s="14" customFormat="1" ht="18.75" customHeight="1" x14ac:dyDescent="0.3">
      <c r="O2" s="12" t="s">
        <v>8</v>
      </c>
    </row>
    <row r="3" spans="1:28" s="14" customFormat="1" ht="18.75" x14ac:dyDescent="0.3">
      <c r="A3" s="108"/>
      <c r="B3" s="108"/>
      <c r="O3" s="12" t="s">
        <v>65</v>
      </c>
    </row>
    <row r="4" spans="1:28" s="14" customFormat="1" ht="18.75" x14ac:dyDescent="0.3">
      <c r="A4" s="108"/>
      <c r="B4" s="108"/>
      <c r="L4" s="12"/>
    </row>
    <row r="5" spans="1:28" s="14" customFormat="1" ht="15.75" x14ac:dyDescent="0.2">
      <c r="A5" s="361" t="str">
        <f>'1. паспорт местоположение'!A5:C5</f>
        <v>Год раскрытия информации: 2024 год</v>
      </c>
      <c r="B5" s="361"/>
      <c r="C5" s="361"/>
      <c r="D5" s="361"/>
      <c r="E5" s="361"/>
      <c r="F5" s="361"/>
      <c r="G5" s="361"/>
      <c r="H5" s="361"/>
      <c r="I5" s="361"/>
      <c r="J5" s="361"/>
      <c r="K5" s="361"/>
      <c r="L5" s="361"/>
      <c r="M5" s="361"/>
      <c r="N5" s="361"/>
      <c r="O5" s="361"/>
      <c r="P5" s="87"/>
      <c r="Q5" s="87"/>
      <c r="R5" s="87"/>
      <c r="S5" s="87"/>
      <c r="T5" s="87"/>
      <c r="U5" s="87"/>
      <c r="V5" s="87"/>
      <c r="W5" s="87"/>
      <c r="X5" s="87"/>
      <c r="Y5" s="87"/>
      <c r="Z5" s="87"/>
      <c r="AA5" s="87"/>
      <c r="AB5" s="87"/>
    </row>
    <row r="6" spans="1:28" s="14" customFormat="1" ht="18.75" x14ac:dyDescent="0.3">
      <c r="A6" s="108"/>
      <c r="B6" s="108"/>
      <c r="L6" s="12"/>
    </row>
    <row r="7" spans="1:28" s="14" customFormat="1" ht="18.75" x14ac:dyDescent="0.2">
      <c r="A7" s="372" t="s">
        <v>7</v>
      </c>
      <c r="B7" s="372"/>
      <c r="C7" s="372"/>
      <c r="D7" s="372"/>
      <c r="E7" s="372"/>
      <c r="F7" s="372"/>
      <c r="G7" s="372"/>
      <c r="H7" s="372"/>
      <c r="I7" s="372"/>
      <c r="J7" s="372"/>
      <c r="K7" s="372"/>
      <c r="L7" s="372"/>
      <c r="M7" s="372"/>
      <c r="N7" s="372"/>
      <c r="O7" s="372"/>
      <c r="P7" s="110"/>
      <c r="Q7" s="110"/>
      <c r="R7" s="110"/>
      <c r="S7" s="110"/>
      <c r="T7" s="110"/>
      <c r="U7" s="110"/>
      <c r="V7" s="110"/>
      <c r="W7" s="110"/>
      <c r="X7" s="110"/>
      <c r="Y7" s="110"/>
      <c r="Z7" s="110"/>
    </row>
    <row r="8" spans="1:28" s="14" customFormat="1" ht="18.75" x14ac:dyDescent="0.2">
      <c r="A8" s="372"/>
      <c r="B8" s="372"/>
      <c r="C8" s="372"/>
      <c r="D8" s="372"/>
      <c r="E8" s="372"/>
      <c r="F8" s="372"/>
      <c r="G8" s="372"/>
      <c r="H8" s="372"/>
      <c r="I8" s="372"/>
      <c r="J8" s="372"/>
      <c r="K8" s="372"/>
      <c r="L8" s="372"/>
      <c r="M8" s="372"/>
      <c r="N8" s="372"/>
      <c r="O8" s="372"/>
      <c r="P8" s="110"/>
      <c r="Q8" s="110"/>
      <c r="R8" s="110"/>
      <c r="S8" s="110"/>
      <c r="T8" s="110"/>
      <c r="U8" s="110"/>
      <c r="V8" s="110"/>
      <c r="W8" s="110"/>
      <c r="X8" s="110"/>
      <c r="Y8" s="110"/>
      <c r="Z8" s="110"/>
    </row>
    <row r="9" spans="1:28" s="14" customFormat="1" ht="18.75" x14ac:dyDescent="0.2">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c r="J9" s="366"/>
      <c r="K9" s="366"/>
      <c r="L9" s="366"/>
      <c r="M9" s="366"/>
      <c r="N9" s="366"/>
      <c r="O9" s="366"/>
      <c r="P9" s="110"/>
      <c r="Q9" s="110"/>
      <c r="R9" s="110"/>
      <c r="S9" s="110"/>
      <c r="T9" s="110"/>
      <c r="U9" s="110"/>
      <c r="V9" s="110"/>
      <c r="W9" s="110"/>
      <c r="X9" s="110"/>
      <c r="Y9" s="110"/>
      <c r="Z9" s="110"/>
    </row>
    <row r="10" spans="1:28" s="14" customFormat="1" ht="18.75" x14ac:dyDescent="0.2">
      <c r="A10" s="368" t="s">
        <v>6</v>
      </c>
      <c r="B10" s="368"/>
      <c r="C10" s="368"/>
      <c r="D10" s="368"/>
      <c r="E10" s="368"/>
      <c r="F10" s="368"/>
      <c r="G10" s="368"/>
      <c r="H10" s="368"/>
      <c r="I10" s="368"/>
      <c r="J10" s="368"/>
      <c r="K10" s="368"/>
      <c r="L10" s="368"/>
      <c r="M10" s="368"/>
      <c r="N10" s="368"/>
      <c r="O10" s="368"/>
      <c r="P10" s="110"/>
      <c r="Q10" s="110"/>
      <c r="R10" s="110"/>
      <c r="S10" s="110"/>
      <c r="T10" s="110"/>
      <c r="U10" s="110"/>
      <c r="V10" s="110"/>
      <c r="W10" s="110"/>
      <c r="X10" s="110"/>
      <c r="Y10" s="110"/>
      <c r="Z10" s="110"/>
    </row>
    <row r="11" spans="1:28" s="14" customFormat="1" ht="18.75" x14ac:dyDescent="0.2">
      <c r="A11" s="372"/>
      <c r="B11" s="372"/>
      <c r="C11" s="372"/>
      <c r="D11" s="372"/>
      <c r="E11" s="372"/>
      <c r="F11" s="372"/>
      <c r="G11" s="372"/>
      <c r="H11" s="372"/>
      <c r="I11" s="372"/>
      <c r="J11" s="372"/>
      <c r="K11" s="372"/>
      <c r="L11" s="372"/>
      <c r="M11" s="372"/>
      <c r="N11" s="372"/>
      <c r="O11" s="372"/>
      <c r="P11" s="110"/>
      <c r="Q11" s="110"/>
      <c r="R11" s="110"/>
      <c r="S11" s="110"/>
      <c r="T11" s="110"/>
      <c r="U11" s="110"/>
      <c r="V11" s="110"/>
      <c r="W11" s="110"/>
      <c r="X11" s="110"/>
      <c r="Y11" s="110"/>
      <c r="Z11" s="110"/>
    </row>
    <row r="12" spans="1:28" s="14" customFormat="1" ht="18.75" x14ac:dyDescent="0.2">
      <c r="A12" s="373" t="str">
        <f>'1. паспорт местоположение'!A12:C12</f>
        <v>O 24-05</v>
      </c>
      <c r="B12" s="373"/>
      <c r="C12" s="373"/>
      <c r="D12" s="373"/>
      <c r="E12" s="373"/>
      <c r="F12" s="373"/>
      <c r="G12" s="373"/>
      <c r="H12" s="373"/>
      <c r="I12" s="373"/>
      <c r="J12" s="373"/>
      <c r="K12" s="373"/>
      <c r="L12" s="373"/>
      <c r="M12" s="373"/>
      <c r="N12" s="373"/>
      <c r="O12" s="373"/>
      <c r="P12" s="110"/>
      <c r="Q12" s="110"/>
      <c r="R12" s="110"/>
      <c r="S12" s="110"/>
      <c r="T12" s="110"/>
      <c r="U12" s="110"/>
      <c r="V12" s="110"/>
      <c r="W12" s="110"/>
      <c r="X12" s="110"/>
      <c r="Y12" s="110"/>
      <c r="Z12" s="110"/>
    </row>
    <row r="13" spans="1:28" s="14" customFormat="1" ht="18.75" x14ac:dyDescent="0.2">
      <c r="A13" s="368" t="s">
        <v>5</v>
      </c>
      <c r="B13" s="368"/>
      <c r="C13" s="368"/>
      <c r="D13" s="368"/>
      <c r="E13" s="368"/>
      <c r="F13" s="368"/>
      <c r="G13" s="368"/>
      <c r="H13" s="368"/>
      <c r="I13" s="368"/>
      <c r="J13" s="368"/>
      <c r="K13" s="368"/>
      <c r="L13" s="368"/>
      <c r="M13" s="368"/>
      <c r="N13" s="368"/>
      <c r="O13" s="368"/>
      <c r="P13" s="110"/>
      <c r="Q13" s="110"/>
      <c r="R13" s="110"/>
      <c r="S13" s="110"/>
      <c r="T13" s="110"/>
      <c r="U13" s="110"/>
      <c r="V13" s="110"/>
      <c r="W13" s="110"/>
      <c r="X13" s="110"/>
      <c r="Y13" s="110"/>
      <c r="Z13" s="110"/>
    </row>
    <row r="14" spans="1:28" s="14" customFormat="1" ht="15.75" customHeight="1" x14ac:dyDescent="0.2">
      <c r="A14" s="369"/>
      <c r="B14" s="369"/>
      <c r="C14" s="369"/>
      <c r="D14" s="369"/>
      <c r="E14" s="369"/>
      <c r="F14" s="369"/>
      <c r="G14" s="369"/>
      <c r="H14" s="369"/>
      <c r="I14" s="369"/>
      <c r="J14" s="369"/>
      <c r="K14" s="369"/>
      <c r="L14" s="369"/>
      <c r="M14" s="369"/>
      <c r="N14" s="369"/>
      <c r="O14" s="369"/>
      <c r="P14" s="111"/>
      <c r="Q14" s="111"/>
      <c r="R14" s="111"/>
      <c r="S14" s="111"/>
      <c r="T14" s="111"/>
      <c r="U14" s="111"/>
      <c r="V14" s="111"/>
      <c r="W14" s="111"/>
      <c r="X14" s="111"/>
      <c r="Y14" s="111"/>
      <c r="Z14" s="111"/>
    </row>
    <row r="15" spans="1:28" s="109" customFormat="1" ht="15.75" x14ac:dyDescent="0.2">
      <c r="A15" s="366" t="str">
        <f>'1. паспорт местоположение'!A15:C15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B15" s="366"/>
      <c r="C15" s="366"/>
      <c r="D15" s="366"/>
      <c r="E15" s="366"/>
      <c r="F15" s="366"/>
      <c r="G15" s="366"/>
      <c r="H15" s="366"/>
      <c r="I15" s="366"/>
      <c r="J15" s="366"/>
      <c r="K15" s="366"/>
      <c r="L15" s="366"/>
      <c r="M15" s="366"/>
      <c r="N15" s="366"/>
      <c r="O15" s="366"/>
      <c r="P15" s="112"/>
      <c r="Q15" s="112"/>
      <c r="R15" s="112"/>
      <c r="S15" s="112"/>
      <c r="T15" s="112"/>
      <c r="U15" s="112"/>
      <c r="V15" s="112"/>
      <c r="W15" s="112"/>
      <c r="X15" s="112"/>
      <c r="Y15" s="112"/>
      <c r="Z15" s="112"/>
    </row>
    <row r="16" spans="1:28" s="109" customFormat="1" ht="15" customHeight="1" x14ac:dyDescent="0.2">
      <c r="A16" s="368" t="s">
        <v>4</v>
      </c>
      <c r="B16" s="368"/>
      <c r="C16" s="368"/>
      <c r="D16" s="368"/>
      <c r="E16" s="368"/>
      <c r="F16" s="368"/>
      <c r="G16" s="368"/>
      <c r="H16" s="368"/>
      <c r="I16" s="368"/>
      <c r="J16" s="368"/>
      <c r="K16" s="368"/>
      <c r="L16" s="368"/>
      <c r="M16" s="368"/>
      <c r="N16" s="368"/>
      <c r="O16" s="368"/>
      <c r="P16" s="113"/>
      <c r="Q16" s="113"/>
      <c r="R16" s="113"/>
      <c r="S16" s="113"/>
      <c r="T16" s="113"/>
      <c r="U16" s="113"/>
      <c r="V16" s="113"/>
      <c r="W16" s="113"/>
      <c r="X16" s="113"/>
      <c r="Y16" s="113"/>
      <c r="Z16" s="113"/>
    </row>
    <row r="17" spans="1:26" s="109" customFormat="1" ht="15" customHeight="1" x14ac:dyDescent="0.2">
      <c r="A17" s="369"/>
      <c r="B17" s="369"/>
      <c r="C17" s="369"/>
      <c r="D17" s="369"/>
      <c r="E17" s="369"/>
      <c r="F17" s="369"/>
      <c r="G17" s="369"/>
      <c r="H17" s="369"/>
      <c r="I17" s="369"/>
      <c r="J17" s="369"/>
      <c r="K17" s="369"/>
      <c r="L17" s="369"/>
      <c r="M17" s="369"/>
      <c r="N17" s="369"/>
      <c r="O17" s="369"/>
      <c r="P17" s="111"/>
      <c r="Q17" s="111"/>
      <c r="R17" s="111"/>
      <c r="S17" s="111"/>
      <c r="T17" s="111"/>
      <c r="U17" s="111"/>
      <c r="V17" s="111"/>
      <c r="W17" s="111"/>
    </row>
    <row r="18" spans="1:26" s="109" customFormat="1" ht="91.5" customHeight="1" x14ac:dyDescent="0.2">
      <c r="A18" s="401" t="s">
        <v>390</v>
      </c>
      <c r="B18" s="401"/>
      <c r="C18" s="401"/>
      <c r="D18" s="401"/>
      <c r="E18" s="401"/>
      <c r="F18" s="401"/>
      <c r="G18" s="401"/>
      <c r="H18" s="401"/>
      <c r="I18" s="401"/>
      <c r="J18" s="401"/>
      <c r="K18" s="401"/>
      <c r="L18" s="401"/>
      <c r="M18" s="401"/>
      <c r="N18" s="401"/>
      <c r="O18" s="401"/>
      <c r="P18" s="114"/>
      <c r="Q18" s="114"/>
      <c r="R18" s="114"/>
      <c r="S18" s="114"/>
      <c r="T18" s="114"/>
      <c r="U18" s="114"/>
      <c r="V18" s="114"/>
      <c r="W18" s="114"/>
      <c r="X18" s="114"/>
      <c r="Y18" s="114"/>
      <c r="Z18" s="114"/>
    </row>
    <row r="19" spans="1:26" s="109" customFormat="1" ht="78" customHeight="1" x14ac:dyDescent="0.2">
      <c r="A19" s="402" t="s">
        <v>3</v>
      </c>
      <c r="B19" s="402" t="s">
        <v>82</v>
      </c>
      <c r="C19" s="402" t="s">
        <v>81</v>
      </c>
      <c r="D19" s="402" t="s">
        <v>73</v>
      </c>
      <c r="E19" s="403" t="s">
        <v>80</v>
      </c>
      <c r="F19" s="404"/>
      <c r="G19" s="404"/>
      <c r="H19" s="404"/>
      <c r="I19" s="405"/>
      <c r="J19" s="402" t="s">
        <v>79</v>
      </c>
      <c r="K19" s="402"/>
      <c r="L19" s="402"/>
      <c r="M19" s="402"/>
      <c r="N19" s="402"/>
      <c r="O19" s="402"/>
      <c r="P19" s="111"/>
      <c r="Q19" s="111"/>
      <c r="R19" s="111"/>
      <c r="S19" s="111"/>
      <c r="T19" s="111"/>
      <c r="U19" s="111"/>
      <c r="V19" s="111"/>
      <c r="W19" s="111"/>
    </row>
    <row r="20" spans="1:26" s="109" customFormat="1" ht="51" customHeight="1" x14ac:dyDescent="0.2">
      <c r="A20" s="402"/>
      <c r="B20" s="402"/>
      <c r="C20" s="402"/>
      <c r="D20" s="402"/>
      <c r="E20" s="181" t="s">
        <v>78</v>
      </c>
      <c r="F20" s="181" t="s">
        <v>77</v>
      </c>
      <c r="G20" s="181" t="s">
        <v>76</v>
      </c>
      <c r="H20" s="181" t="s">
        <v>75</v>
      </c>
      <c r="I20" s="181" t="s">
        <v>74</v>
      </c>
      <c r="J20" s="181">
        <v>2018</v>
      </c>
      <c r="K20" s="181">
        <v>2019</v>
      </c>
      <c r="L20" s="181">
        <v>2020</v>
      </c>
      <c r="M20" s="181">
        <v>2021</v>
      </c>
      <c r="N20" s="181">
        <v>2022</v>
      </c>
      <c r="O20" s="181">
        <v>2023</v>
      </c>
      <c r="P20" s="111"/>
      <c r="Q20" s="111"/>
      <c r="R20" s="111"/>
      <c r="S20" s="111"/>
      <c r="T20" s="111"/>
      <c r="U20" s="111"/>
      <c r="V20" s="111"/>
      <c r="W20" s="111"/>
    </row>
    <row r="21" spans="1:26" s="10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1"/>
      <c r="Q21" s="111"/>
      <c r="R21" s="111"/>
      <c r="S21" s="111"/>
      <c r="T21" s="111"/>
      <c r="U21" s="111"/>
      <c r="V21" s="111"/>
      <c r="W21" s="111"/>
    </row>
    <row r="22" spans="1:26" s="109" customFormat="1" ht="18.75" x14ac:dyDescent="0.2">
      <c r="A22" s="15" t="s">
        <v>62</v>
      </c>
      <c r="B22" s="182" t="s">
        <v>623</v>
      </c>
      <c r="C22" s="17">
        <v>0</v>
      </c>
      <c r="D22" s="17">
        <v>0</v>
      </c>
      <c r="E22" s="17">
        <v>0</v>
      </c>
      <c r="F22" s="17">
        <v>0</v>
      </c>
      <c r="G22" s="17">
        <v>0</v>
      </c>
      <c r="H22" s="17">
        <v>0</v>
      </c>
      <c r="I22" s="17">
        <v>0</v>
      </c>
      <c r="J22" s="183">
        <v>0</v>
      </c>
      <c r="K22" s="183">
        <v>0</v>
      </c>
      <c r="L22" s="184">
        <v>0</v>
      </c>
      <c r="M22" s="184">
        <v>0</v>
      </c>
      <c r="N22" s="184">
        <v>0</v>
      </c>
      <c r="O22" s="184">
        <v>0</v>
      </c>
      <c r="P22" s="111"/>
      <c r="Q22" s="111"/>
      <c r="R22" s="111"/>
      <c r="S22" s="111"/>
      <c r="T22" s="111"/>
      <c r="U22" s="11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abSelected="1" zoomScale="90" zoomScaleNormal="90" workbookViewId="0">
      <selection activeCell="F91" sqref="F91"/>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3" width="16.85546875" style="192" hidden="1" customWidth="1"/>
    <col min="44" max="45" width="16.85546875" style="192"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441</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11" t="str">
        <f>'1. паспорт местоположение'!A5:C5</f>
        <v>Год раскрытия информации: 2024 год</v>
      </c>
      <c r="B5" s="411"/>
      <c r="C5" s="411"/>
      <c r="D5" s="411"/>
      <c r="E5" s="411"/>
      <c r="F5" s="411"/>
      <c r="G5" s="411"/>
      <c r="H5" s="411"/>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12" t="s">
        <v>7</v>
      </c>
      <c r="B7" s="412"/>
      <c r="C7" s="412"/>
      <c r="D7" s="412"/>
      <c r="E7" s="412"/>
      <c r="F7" s="412"/>
      <c r="G7" s="412"/>
      <c r="H7" s="412"/>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13" t="str">
        <f>'1. паспорт местоположение'!A9:C10</f>
        <v xml:space="preserve">Акционерное общество "Западная энергетическая компания" </v>
      </c>
      <c r="B9" s="413"/>
      <c r="C9" s="413"/>
      <c r="D9" s="413"/>
      <c r="E9" s="413"/>
      <c r="F9" s="413"/>
      <c r="G9" s="413"/>
      <c r="H9" s="413"/>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14" t="s">
        <v>6</v>
      </c>
      <c r="B10" s="414"/>
      <c r="C10" s="414"/>
      <c r="D10" s="414"/>
      <c r="E10" s="414"/>
      <c r="F10" s="414"/>
      <c r="G10" s="414"/>
      <c r="H10" s="414"/>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13" t="str">
        <f>'1. паспорт местоположение'!A12:C12</f>
        <v>O 24-05</v>
      </c>
      <c r="B12" s="413"/>
      <c r="C12" s="413"/>
      <c r="D12" s="413"/>
      <c r="E12" s="413"/>
      <c r="F12" s="413"/>
      <c r="G12" s="413"/>
      <c r="H12" s="413"/>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14" t="s">
        <v>5</v>
      </c>
      <c r="B13" s="414"/>
      <c r="C13" s="414"/>
      <c r="D13" s="414"/>
      <c r="E13" s="414"/>
      <c r="F13" s="414"/>
      <c r="G13" s="414"/>
      <c r="H13" s="414"/>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18.75" x14ac:dyDescent="0.2">
      <c r="A15" s="415" t="str">
        <f>'1. паспорт местоположение'!A15:C15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B15" s="415"/>
      <c r="C15" s="415"/>
      <c r="D15" s="415"/>
      <c r="E15" s="415"/>
      <c r="F15" s="415"/>
      <c r="G15" s="415"/>
      <c r="H15" s="415"/>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14" t="s">
        <v>4</v>
      </c>
      <c r="B16" s="414"/>
      <c r="C16" s="414"/>
      <c r="D16" s="414"/>
      <c r="E16" s="414"/>
      <c r="F16" s="414"/>
      <c r="G16" s="414"/>
      <c r="H16" s="414"/>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13" t="s">
        <v>391</v>
      </c>
      <c r="B18" s="413"/>
      <c r="C18" s="413"/>
      <c r="D18" s="413"/>
      <c r="E18" s="413"/>
      <c r="F18" s="413"/>
      <c r="G18" s="413"/>
      <c r="H18" s="413"/>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28862359.448270004</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6" t="s">
        <v>285</v>
      </c>
      <c r="E28" s="407"/>
      <c r="F28" s="408"/>
      <c r="G28" s="409" t="str">
        <f>IF(SUM(B89:L89)=0,"не окупается",SUM(B89:L89))</f>
        <v>не окупается</v>
      </c>
      <c r="H28" s="410"/>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2.8862359448270005E-2</v>
      </c>
      <c r="C29" s="191"/>
      <c r="D29" s="406" t="s">
        <v>283</v>
      </c>
      <c r="E29" s="407"/>
      <c r="F29" s="408"/>
      <c r="G29" s="409" t="str">
        <f>IF(SUM(B90:L90)=0,"не окупается",SUM(B90:L90))</f>
        <v>не окупается</v>
      </c>
      <c r="H29" s="410"/>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3</v>
      </c>
      <c r="C30" s="191"/>
      <c r="D30" s="406" t="s">
        <v>544</v>
      </c>
      <c r="E30" s="407"/>
      <c r="F30" s="408"/>
      <c r="G30" s="418">
        <f>L87</f>
        <v>-37598607.233173214</v>
      </c>
      <c r="H30" s="419"/>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6</v>
      </c>
      <c r="C31" s="191"/>
      <c r="D31" s="420"/>
      <c r="E31" s="421"/>
      <c r="F31" s="422"/>
      <c r="G31" s="420"/>
      <c r="H31" s="422"/>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2"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2"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2"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2"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2"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2"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2"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2"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2"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2"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2"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2"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2"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2" s="193" customFormat="1" ht="16.5" thickBot="1" x14ac:dyDescent="0.25">
      <c r="A46" s="233" t="s">
        <v>545</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2"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row>
    <row r="48" spans="1:42" s="193" customFormat="1" x14ac:dyDescent="0.2">
      <c r="A48" s="238" t="s">
        <v>269</v>
      </c>
      <c r="B48" s="239">
        <v>4.57995653007E-2</v>
      </c>
      <c r="C48" s="239">
        <v>4.57995653007E-2</v>
      </c>
      <c r="D48" s="239">
        <v>4.57995653007E-2</v>
      </c>
      <c r="E48" s="239">
        <v>4.57995653007E-2</v>
      </c>
      <c r="F48" s="239">
        <v>4.57995653007E-2</v>
      </c>
      <c r="G48" s="239">
        <v>4.57995653007E-2</v>
      </c>
      <c r="H48" s="239">
        <v>4.57995653007E-2</v>
      </c>
      <c r="I48" s="239">
        <v>4.57995653007E-2</v>
      </c>
      <c r="J48" s="239">
        <v>4.57995653007E-2</v>
      </c>
      <c r="K48" s="239">
        <v>4.57995653007E-2</v>
      </c>
      <c r="L48" s="239">
        <v>4.57995653007E-2</v>
      </c>
      <c r="M48" s="239">
        <v>4.57995653007E-2</v>
      </c>
      <c r="N48" s="239">
        <v>4.7E-2</v>
      </c>
      <c r="O48" s="239">
        <v>4.7E-2</v>
      </c>
      <c r="P48" s="239">
        <v>4.7E-2</v>
      </c>
      <c r="Q48" s="239">
        <v>4.7E-2</v>
      </c>
      <c r="R48" s="239">
        <v>4.7E-2</v>
      </c>
      <c r="S48" s="239">
        <v>4.7E-2</v>
      </c>
      <c r="T48" s="239">
        <v>4.7E-2</v>
      </c>
      <c r="U48" s="239">
        <v>4.7E-2</v>
      </c>
      <c r="V48" s="239">
        <v>4.7E-2</v>
      </c>
      <c r="W48" s="239">
        <v>4.7E-2</v>
      </c>
      <c r="X48" s="239">
        <v>4.7E-2</v>
      </c>
      <c r="Y48" s="239">
        <v>4.7E-2</v>
      </c>
      <c r="Z48" s="239">
        <v>4.7E-2</v>
      </c>
      <c r="AA48" s="239">
        <v>4.7E-2</v>
      </c>
      <c r="AB48" s="239">
        <v>4.7E-2</v>
      </c>
      <c r="AC48" s="239">
        <v>4.7E-2</v>
      </c>
      <c r="AD48" s="239">
        <v>4.7E-2</v>
      </c>
      <c r="AE48" s="239">
        <f t="shared" ref="AE48:AP48" si="1">AJ136</f>
        <v>4.57995653007E-2</v>
      </c>
      <c r="AF48" s="239">
        <f t="shared" si="1"/>
        <v>4.57995653007E-2</v>
      </c>
      <c r="AG48" s="239">
        <f t="shared" si="1"/>
        <v>4.57995653007E-2</v>
      </c>
      <c r="AH48" s="239">
        <f t="shared" si="1"/>
        <v>4.57995653007E-2</v>
      </c>
      <c r="AI48" s="239">
        <f t="shared" si="1"/>
        <v>4.57995653007E-2</v>
      </c>
      <c r="AJ48" s="239">
        <f t="shared" si="1"/>
        <v>4.57995653007E-2</v>
      </c>
      <c r="AK48" s="239">
        <f t="shared" si="1"/>
        <v>4.57995653007E-2</v>
      </c>
      <c r="AL48" s="239">
        <f t="shared" si="1"/>
        <v>4.57995653007E-2</v>
      </c>
      <c r="AM48" s="239">
        <f t="shared" si="1"/>
        <v>4.57995653007E-2</v>
      </c>
      <c r="AN48" s="239">
        <f t="shared" si="1"/>
        <v>4.57995653007E-2</v>
      </c>
      <c r="AO48" s="239">
        <f t="shared" si="1"/>
        <v>4.57995653007E-2</v>
      </c>
      <c r="AP48" s="239">
        <f t="shared" si="1"/>
        <v>4.57995653007E-2</v>
      </c>
    </row>
    <row r="49" spans="1:45" x14ac:dyDescent="0.2">
      <c r="A49" s="238" t="s">
        <v>268</v>
      </c>
      <c r="B49" s="239">
        <f>B48</f>
        <v>4.57995653007E-2</v>
      </c>
      <c r="C49" s="349">
        <f>(1+B49)*(1+C48)-1</f>
        <v>9.3696730783132898E-2</v>
      </c>
      <c r="D49" s="349">
        <f t="shared" ref="D49:M49" si="2">(1+C49)*(1+D48)-1</f>
        <v>0.14378756562379702</v>
      </c>
      <c r="E49" s="349">
        <f t="shared" si="2"/>
        <v>0.19617253892571274</v>
      </c>
      <c r="F49" s="349">
        <f t="shared" si="2"/>
        <v>0.25095672123314494</v>
      </c>
      <c r="G49" s="349">
        <f t="shared" si="2"/>
        <v>0.30824999527561192</v>
      </c>
      <c r="H49" s="349">
        <f t="shared" si="2"/>
        <v>0.36816727636387769</v>
      </c>
      <c r="I49" s="349">
        <f t="shared" si="2"/>
        <v>0.43082874287998596</v>
      </c>
      <c r="J49" s="349">
        <f t="shared" si="2"/>
        <v>0.4963600773236363</v>
      </c>
      <c r="K49" s="349">
        <f t="shared" si="2"/>
        <v>0.56489271839838051</v>
      </c>
      <c r="L49" s="349">
        <f t="shared" si="2"/>
        <v>0.63656412464325696</v>
      </c>
      <c r="M49" s="349">
        <f t="shared" si="2"/>
        <v>0.71151805013863867</v>
      </c>
      <c r="N49" s="239">
        <f t="shared" ref="N49:AP49" si="3">S137</f>
        <v>1.3584534153638157</v>
      </c>
      <c r="O49" s="239">
        <f t="shared" si="3"/>
        <v>1.4664695565694297</v>
      </c>
      <c r="P49" s="239">
        <f t="shared" si="3"/>
        <v>1.5794327900877199</v>
      </c>
      <c r="Q49" s="239">
        <f t="shared" si="3"/>
        <v>1.6975696905961088</v>
      </c>
      <c r="R49" s="239">
        <f t="shared" si="3"/>
        <v>1.8211172097937545</v>
      </c>
      <c r="S49" s="239">
        <f t="shared" si="3"/>
        <v>1.950323151664632</v>
      </c>
      <c r="T49" s="239">
        <f t="shared" si="3"/>
        <v>2.0854466695074634</v>
      </c>
      <c r="U49" s="239">
        <f t="shared" si="3"/>
        <v>2.2267587857293978</v>
      </c>
      <c r="V49" s="239">
        <f t="shared" si="3"/>
        <v>2.3745429354460188</v>
      </c>
      <c r="W49" s="239">
        <f t="shared" si="3"/>
        <v>2.5290955349779942</v>
      </c>
      <c r="X49" s="239">
        <f t="shared" si="3"/>
        <v>2.6907265763846273</v>
      </c>
      <c r="Y49" s="239">
        <f t="shared" si="3"/>
        <v>2.8597602492267837</v>
      </c>
      <c r="Z49" s="239">
        <f t="shared" si="3"/>
        <v>3.0365355908062917</v>
      </c>
      <c r="AA49" s="239">
        <f t="shared" si="3"/>
        <v>3.2214071661860242</v>
      </c>
      <c r="AB49" s="239">
        <f t="shared" si="3"/>
        <v>3.4147457793546039</v>
      </c>
      <c r="AC49" s="239">
        <f t="shared" si="3"/>
        <v>3.6169392169621446</v>
      </c>
      <c r="AD49" s="239">
        <f t="shared" si="3"/>
        <v>3.8283930261187651</v>
      </c>
      <c r="AE49" s="239">
        <f t="shared" si="3"/>
        <v>4.0495313278159353</v>
      </c>
      <c r="AF49" s="239">
        <f t="shared" si="3"/>
        <v>4.2807976676021715</v>
      </c>
      <c r="AG49" s="239">
        <f t="shared" si="3"/>
        <v>4.5226559052193007</v>
      </c>
      <c r="AH49" s="239">
        <f t="shared" si="3"/>
        <v>4.7755911449836885</v>
      </c>
      <c r="AI49" s="239">
        <f t="shared" si="3"/>
        <v>5.0401107087785135</v>
      </c>
      <c r="AJ49" s="239">
        <f t="shared" si="3"/>
        <v>5.3167451536086725</v>
      </c>
      <c r="AK49" s="239">
        <f t="shared" si="3"/>
        <v>5.6060493357592529</v>
      </c>
      <c r="AL49" s="239">
        <f t="shared" si="3"/>
        <v>5.9086035236920047</v>
      </c>
      <c r="AM49" s="239">
        <f t="shared" si="3"/>
        <v>6.2250145619119825</v>
      </c>
      <c r="AN49" s="239">
        <f t="shared" si="3"/>
        <v>6.555917088138778</v>
      </c>
      <c r="AO49" s="239">
        <f t="shared" si="3"/>
        <v>6.9019748062236648</v>
      </c>
      <c r="AP49" s="239">
        <f t="shared" si="3"/>
        <v>7.2638818173657906</v>
      </c>
      <c r="AQ49" s="193"/>
      <c r="AR49" s="193"/>
      <c r="AS49" s="193"/>
    </row>
    <row r="50" spans="1:45" ht="16.5" thickBot="1" x14ac:dyDescent="0.25">
      <c r="A50" s="240" t="s">
        <v>431</v>
      </c>
      <c r="B50" s="241">
        <f>IF($B$124="да",($B$126*0+'2. паспорт  ТП'!S22*1000000),0)</f>
        <v>0</v>
      </c>
      <c r="C50" s="241">
        <f>C108*(1+C49)</f>
        <v>0</v>
      </c>
      <c r="D50" s="241">
        <f>H108*(1+H49)</f>
        <v>0</v>
      </c>
      <c r="E50" s="241">
        <f t="shared" ref="E50:M50" si="4">I108*(1+E49)</f>
        <v>0</v>
      </c>
      <c r="F50" s="241">
        <f t="shared" si="4"/>
        <v>0</v>
      </c>
      <c r="G50" s="241">
        <f t="shared" si="4"/>
        <v>0</v>
      </c>
      <c r="H50" s="241">
        <f t="shared" si="4"/>
        <v>0</v>
      </c>
      <c r="I50" s="241">
        <f t="shared" si="4"/>
        <v>0</v>
      </c>
      <c r="J50" s="241">
        <f t="shared" si="4"/>
        <v>0</v>
      </c>
      <c r="K50" s="241">
        <f t="shared" si="4"/>
        <v>0</v>
      </c>
      <c r="L50" s="241">
        <f t="shared" si="4"/>
        <v>0</v>
      </c>
      <c r="M50" s="241">
        <f t="shared" si="4"/>
        <v>0</v>
      </c>
      <c r="N50" s="241">
        <f t="shared" ref="N50:AP50" si="5">N108*(1+N49)</f>
        <v>0</v>
      </c>
      <c r="O50" s="241">
        <f t="shared" si="5"/>
        <v>0</v>
      </c>
      <c r="P50" s="241">
        <f t="shared" si="5"/>
        <v>0</v>
      </c>
      <c r="Q50" s="241">
        <f t="shared" si="5"/>
        <v>0</v>
      </c>
      <c r="R50" s="241">
        <f t="shared" si="5"/>
        <v>0</v>
      </c>
      <c r="S50" s="241">
        <f t="shared" si="5"/>
        <v>0</v>
      </c>
      <c r="T50" s="241">
        <f t="shared" si="5"/>
        <v>0</v>
      </c>
      <c r="U50" s="241">
        <f t="shared" si="5"/>
        <v>0</v>
      </c>
      <c r="V50" s="241">
        <f t="shared" si="5"/>
        <v>0</v>
      </c>
      <c r="W50" s="241">
        <f t="shared" si="5"/>
        <v>0</v>
      </c>
      <c r="X50" s="241">
        <f t="shared" si="5"/>
        <v>0</v>
      </c>
      <c r="Y50" s="241">
        <f t="shared" si="5"/>
        <v>0</v>
      </c>
      <c r="Z50" s="241">
        <f t="shared" si="5"/>
        <v>0</v>
      </c>
      <c r="AA50" s="241">
        <f t="shared" si="5"/>
        <v>0</v>
      </c>
      <c r="AB50" s="241">
        <f t="shared" si="5"/>
        <v>0</v>
      </c>
      <c r="AC50" s="241">
        <f t="shared" si="5"/>
        <v>0</v>
      </c>
      <c r="AD50" s="241">
        <f t="shared" si="5"/>
        <v>0</v>
      </c>
      <c r="AE50" s="241">
        <f t="shared" si="5"/>
        <v>0</v>
      </c>
      <c r="AF50" s="241">
        <f t="shared" si="5"/>
        <v>0</v>
      </c>
      <c r="AG50" s="241">
        <f t="shared" si="5"/>
        <v>0</v>
      </c>
      <c r="AH50" s="241">
        <f t="shared" si="5"/>
        <v>0</v>
      </c>
      <c r="AI50" s="241">
        <f t="shared" si="5"/>
        <v>0</v>
      </c>
      <c r="AJ50" s="241">
        <f t="shared" si="5"/>
        <v>0</v>
      </c>
      <c r="AK50" s="241">
        <f t="shared" si="5"/>
        <v>0</v>
      </c>
      <c r="AL50" s="241">
        <f t="shared" si="5"/>
        <v>0</v>
      </c>
      <c r="AM50" s="241">
        <f t="shared" si="5"/>
        <v>0</v>
      </c>
      <c r="AN50" s="241">
        <f t="shared" si="5"/>
        <v>0</v>
      </c>
      <c r="AO50" s="241">
        <f t="shared" si="5"/>
        <v>0</v>
      </c>
      <c r="AP50" s="241">
        <f t="shared" si="5"/>
        <v>0</v>
      </c>
      <c r="AQ50" s="193"/>
      <c r="AR50" s="193"/>
      <c r="AS50" s="193"/>
    </row>
    <row r="51" spans="1:45" ht="16.5" thickBot="1" x14ac:dyDescent="0.25">
      <c r="B51" s="264">
        <v>2027</v>
      </c>
      <c r="C51" s="264">
        <f>B51+1</f>
        <v>2028</v>
      </c>
      <c r="D51" s="264">
        <f t="shared" ref="D51:M51" si="6">C51+1</f>
        <v>2029</v>
      </c>
      <c r="E51" s="264">
        <f t="shared" si="6"/>
        <v>2030</v>
      </c>
      <c r="F51" s="264">
        <f t="shared" si="6"/>
        <v>2031</v>
      </c>
      <c r="G51" s="264">
        <f t="shared" si="6"/>
        <v>2032</v>
      </c>
      <c r="H51" s="264">
        <f t="shared" si="6"/>
        <v>2033</v>
      </c>
      <c r="I51" s="264">
        <f t="shared" si="6"/>
        <v>2034</v>
      </c>
      <c r="J51" s="264">
        <f t="shared" si="6"/>
        <v>2035</v>
      </c>
      <c r="K51" s="264">
        <f t="shared" si="6"/>
        <v>2036</v>
      </c>
      <c r="L51" s="264">
        <f t="shared" si="6"/>
        <v>2037</v>
      </c>
      <c r="M51" s="264">
        <f t="shared" si="6"/>
        <v>2038</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row>
    <row r="52" spans="1:45" x14ac:dyDescent="0.2">
      <c r="A52" s="242" t="s">
        <v>267</v>
      </c>
      <c r="B52" s="243">
        <f>B58</f>
        <v>1</v>
      </c>
      <c r="C52" s="243">
        <f t="shared" ref="C52:AO52" si="7">C58</f>
        <v>2</v>
      </c>
      <c r="D52" s="243">
        <f t="shared" si="7"/>
        <v>3</v>
      </c>
      <c r="E52" s="243">
        <f t="shared" si="7"/>
        <v>4</v>
      </c>
      <c r="F52" s="243">
        <f t="shared" si="7"/>
        <v>5</v>
      </c>
      <c r="G52" s="243">
        <f t="shared" si="7"/>
        <v>6</v>
      </c>
      <c r="H52" s="243">
        <f t="shared" si="7"/>
        <v>7</v>
      </c>
      <c r="I52" s="243">
        <f t="shared" si="7"/>
        <v>8</v>
      </c>
      <c r="J52" s="243">
        <f t="shared" si="7"/>
        <v>9</v>
      </c>
      <c r="K52" s="243">
        <f t="shared" si="7"/>
        <v>10</v>
      </c>
      <c r="L52" s="243">
        <f t="shared" si="7"/>
        <v>11</v>
      </c>
      <c r="M52" s="243">
        <f t="shared" si="7"/>
        <v>12</v>
      </c>
      <c r="N52" s="243">
        <f t="shared" si="7"/>
        <v>13</v>
      </c>
      <c r="O52" s="243">
        <f t="shared" si="7"/>
        <v>14</v>
      </c>
      <c r="P52" s="243">
        <f t="shared" si="7"/>
        <v>15</v>
      </c>
      <c r="Q52" s="243">
        <f t="shared" si="7"/>
        <v>16</v>
      </c>
      <c r="R52" s="243">
        <f t="shared" si="7"/>
        <v>17</v>
      </c>
      <c r="S52" s="243">
        <f t="shared" si="7"/>
        <v>18</v>
      </c>
      <c r="T52" s="243">
        <f t="shared" si="7"/>
        <v>19</v>
      </c>
      <c r="U52" s="243">
        <f t="shared" si="7"/>
        <v>20</v>
      </c>
      <c r="V52" s="243">
        <f t="shared" si="7"/>
        <v>21</v>
      </c>
      <c r="W52" s="243">
        <f t="shared" si="7"/>
        <v>22</v>
      </c>
      <c r="X52" s="243">
        <f t="shared" si="7"/>
        <v>23</v>
      </c>
      <c r="Y52" s="243">
        <f t="shared" si="7"/>
        <v>24</v>
      </c>
      <c r="Z52" s="243">
        <f t="shared" si="7"/>
        <v>25</v>
      </c>
      <c r="AA52" s="243">
        <f t="shared" si="7"/>
        <v>26</v>
      </c>
      <c r="AB52" s="243">
        <f t="shared" si="7"/>
        <v>27</v>
      </c>
      <c r="AC52" s="243">
        <f t="shared" si="7"/>
        <v>28</v>
      </c>
      <c r="AD52" s="243">
        <f t="shared" si="7"/>
        <v>29</v>
      </c>
      <c r="AE52" s="243">
        <f t="shared" si="7"/>
        <v>30</v>
      </c>
      <c r="AF52" s="243">
        <f t="shared" si="7"/>
        <v>31</v>
      </c>
      <c r="AG52" s="243">
        <f t="shared" si="7"/>
        <v>32</v>
      </c>
      <c r="AH52" s="243">
        <f t="shared" si="7"/>
        <v>33</v>
      </c>
      <c r="AI52" s="243">
        <f t="shared" si="7"/>
        <v>34</v>
      </c>
      <c r="AJ52" s="243">
        <f t="shared" si="7"/>
        <v>35</v>
      </c>
      <c r="AK52" s="243">
        <f t="shared" si="7"/>
        <v>36</v>
      </c>
      <c r="AL52" s="243">
        <f t="shared" si="7"/>
        <v>37</v>
      </c>
      <c r="AM52" s="243">
        <f t="shared" si="7"/>
        <v>38</v>
      </c>
      <c r="AN52" s="243">
        <f t="shared" si="7"/>
        <v>39</v>
      </c>
      <c r="AO52" s="243">
        <f t="shared" si="7"/>
        <v>40</v>
      </c>
      <c r="AP52" s="243">
        <f>AP58</f>
        <v>41</v>
      </c>
    </row>
    <row r="53" spans="1:45" x14ac:dyDescent="0.2">
      <c r="A53" s="244" t="s">
        <v>266</v>
      </c>
      <c r="B53" s="245">
        <v>0</v>
      </c>
      <c r="C53" s="245">
        <f t="shared" ref="C53:AP53" si="8">B53+B54-B55</f>
        <v>0</v>
      </c>
      <c r="D53" s="245">
        <f t="shared" si="8"/>
        <v>0</v>
      </c>
      <c r="E53" s="245">
        <f t="shared" si="8"/>
        <v>0</v>
      </c>
      <c r="F53" s="245">
        <f t="shared" si="8"/>
        <v>0</v>
      </c>
      <c r="G53" s="245">
        <f t="shared" si="8"/>
        <v>0</v>
      </c>
      <c r="H53" s="245">
        <f t="shared" si="8"/>
        <v>0</v>
      </c>
      <c r="I53" s="245">
        <f t="shared" si="8"/>
        <v>0</v>
      </c>
      <c r="J53" s="245">
        <f t="shared" si="8"/>
        <v>0</v>
      </c>
      <c r="K53" s="245">
        <f t="shared" si="8"/>
        <v>0</v>
      </c>
      <c r="L53" s="245">
        <f t="shared" si="8"/>
        <v>0</v>
      </c>
      <c r="M53" s="245">
        <f t="shared" si="8"/>
        <v>0</v>
      </c>
      <c r="N53" s="245">
        <f t="shared" si="8"/>
        <v>0</v>
      </c>
      <c r="O53" s="245">
        <f t="shared" si="8"/>
        <v>0</v>
      </c>
      <c r="P53" s="245">
        <f t="shared" si="8"/>
        <v>0</v>
      </c>
      <c r="Q53" s="245">
        <f t="shared" si="8"/>
        <v>0</v>
      </c>
      <c r="R53" s="245">
        <f t="shared" si="8"/>
        <v>0</v>
      </c>
      <c r="S53" s="245">
        <f t="shared" si="8"/>
        <v>0</v>
      </c>
      <c r="T53" s="245">
        <f t="shared" si="8"/>
        <v>0</v>
      </c>
      <c r="U53" s="245">
        <f t="shared" si="8"/>
        <v>0</v>
      </c>
      <c r="V53" s="245">
        <f t="shared" si="8"/>
        <v>0</v>
      </c>
      <c r="W53" s="245">
        <f t="shared" si="8"/>
        <v>0</v>
      </c>
      <c r="X53" s="245">
        <f t="shared" si="8"/>
        <v>0</v>
      </c>
      <c r="Y53" s="245">
        <f t="shared" si="8"/>
        <v>0</v>
      </c>
      <c r="Z53" s="245">
        <f t="shared" si="8"/>
        <v>0</v>
      </c>
      <c r="AA53" s="245">
        <f t="shared" si="8"/>
        <v>0</v>
      </c>
      <c r="AB53" s="245">
        <f t="shared" si="8"/>
        <v>0</v>
      </c>
      <c r="AC53" s="245">
        <f t="shared" si="8"/>
        <v>0</v>
      </c>
      <c r="AD53" s="245">
        <f t="shared" si="8"/>
        <v>0</v>
      </c>
      <c r="AE53" s="245">
        <f t="shared" si="8"/>
        <v>0</v>
      </c>
      <c r="AF53" s="245">
        <f t="shared" si="8"/>
        <v>0</v>
      </c>
      <c r="AG53" s="245">
        <f t="shared" si="8"/>
        <v>0</v>
      </c>
      <c r="AH53" s="245">
        <f t="shared" si="8"/>
        <v>0</v>
      </c>
      <c r="AI53" s="245">
        <f t="shared" si="8"/>
        <v>0</v>
      </c>
      <c r="AJ53" s="245">
        <f t="shared" si="8"/>
        <v>0</v>
      </c>
      <c r="AK53" s="245">
        <f t="shared" si="8"/>
        <v>0</v>
      </c>
      <c r="AL53" s="245">
        <f t="shared" si="8"/>
        <v>0</v>
      </c>
      <c r="AM53" s="245">
        <f t="shared" si="8"/>
        <v>0</v>
      </c>
      <c r="AN53" s="245">
        <f t="shared" si="8"/>
        <v>0</v>
      </c>
      <c r="AO53" s="245">
        <f t="shared" si="8"/>
        <v>0</v>
      </c>
      <c r="AP53" s="245">
        <f t="shared" si="8"/>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9">IF(ROUND(C53,1)=0,0,B55+C54/$B$40)</f>
        <v>0</v>
      </c>
      <c r="D55" s="245">
        <f t="shared" si="9"/>
        <v>0</v>
      </c>
      <c r="E55" s="245">
        <f t="shared" si="9"/>
        <v>0</v>
      </c>
      <c r="F55" s="245">
        <f t="shared" si="9"/>
        <v>0</v>
      </c>
      <c r="G55" s="245">
        <f t="shared" si="9"/>
        <v>0</v>
      </c>
      <c r="H55" s="245">
        <f t="shared" si="9"/>
        <v>0</v>
      </c>
      <c r="I55" s="245">
        <f t="shared" si="9"/>
        <v>0</v>
      </c>
      <c r="J55" s="245">
        <f t="shared" si="9"/>
        <v>0</v>
      </c>
      <c r="K55" s="245">
        <f t="shared" si="9"/>
        <v>0</v>
      </c>
      <c r="L55" s="245">
        <f t="shared" si="9"/>
        <v>0</v>
      </c>
      <c r="M55" s="245">
        <f t="shared" si="9"/>
        <v>0</v>
      </c>
      <c r="N55" s="245">
        <f t="shared" si="9"/>
        <v>0</v>
      </c>
      <c r="O55" s="245">
        <f t="shared" si="9"/>
        <v>0</v>
      </c>
      <c r="P55" s="245">
        <f t="shared" si="9"/>
        <v>0</v>
      </c>
      <c r="Q55" s="245">
        <f t="shared" si="9"/>
        <v>0</v>
      </c>
      <c r="R55" s="245">
        <f t="shared" si="9"/>
        <v>0</v>
      </c>
      <c r="S55" s="245">
        <f t="shared" si="9"/>
        <v>0</v>
      </c>
      <c r="T55" s="245">
        <f t="shared" si="9"/>
        <v>0</v>
      </c>
      <c r="U55" s="245">
        <f t="shared" si="9"/>
        <v>0</v>
      </c>
      <c r="V55" s="245">
        <f t="shared" si="9"/>
        <v>0</v>
      </c>
      <c r="W55" s="245">
        <f t="shared" si="9"/>
        <v>0</v>
      </c>
      <c r="X55" s="245">
        <f t="shared" si="9"/>
        <v>0</v>
      </c>
      <c r="Y55" s="245">
        <f t="shared" si="9"/>
        <v>0</v>
      </c>
      <c r="Z55" s="245">
        <f t="shared" si="9"/>
        <v>0</v>
      </c>
      <c r="AA55" s="245">
        <f t="shared" si="9"/>
        <v>0</v>
      </c>
      <c r="AB55" s="245">
        <f t="shared" si="9"/>
        <v>0</v>
      </c>
      <c r="AC55" s="245">
        <f t="shared" si="9"/>
        <v>0</v>
      </c>
      <c r="AD55" s="245">
        <f t="shared" si="9"/>
        <v>0</v>
      </c>
      <c r="AE55" s="245">
        <f t="shared" si="9"/>
        <v>0</v>
      </c>
      <c r="AF55" s="245">
        <f t="shared" si="9"/>
        <v>0</v>
      </c>
      <c r="AG55" s="245">
        <f t="shared" si="9"/>
        <v>0</v>
      </c>
      <c r="AH55" s="245">
        <f t="shared" si="9"/>
        <v>0</v>
      </c>
      <c r="AI55" s="245">
        <f t="shared" si="9"/>
        <v>0</v>
      </c>
      <c r="AJ55" s="245">
        <f t="shared" si="9"/>
        <v>0</v>
      </c>
      <c r="AK55" s="245">
        <f t="shared" si="9"/>
        <v>0</v>
      </c>
      <c r="AL55" s="245">
        <f t="shared" si="9"/>
        <v>0</v>
      </c>
      <c r="AM55" s="245">
        <f t="shared" si="9"/>
        <v>0</v>
      </c>
      <c r="AN55" s="245">
        <f t="shared" si="9"/>
        <v>0</v>
      </c>
      <c r="AO55" s="245">
        <f t="shared" si="9"/>
        <v>0</v>
      </c>
      <c r="AP55" s="245">
        <f t="shared" si="9"/>
        <v>0</v>
      </c>
    </row>
    <row r="56" spans="1:45" ht="16.5" thickBot="1" x14ac:dyDescent="0.25">
      <c r="A56" s="246" t="s">
        <v>263</v>
      </c>
      <c r="B56" s="247">
        <f t="shared" ref="B56:AP56" si="10">AVERAGE(SUM(B53:B54),(SUM(B53:B54)-B55))*$B$42</f>
        <v>0</v>
      </c>
      <c r="C56" s="247">
        <f t="shared" si="10"/>
        <v>0</v>
      </c>
      <c r="D56" s="247">
        <f t="shared" si="10"/>
        <v>0</v>
      </c>
      <c r="E56" s="247">
        <f t="shared" si="10"/>
        <v>0</v>
      </c>
      <c r="F56" s="247">
        <f t="shared" si="10"/>
        <v>0</v>
      </c>
      <c r="G56" s="247">
        <f t="shared" si="10"/>
        <v>0</v>
      </c>
      <c r="H56" s="247">
        <f t="shared" si="10"/>
        <v>0</v>
      </c>
      <c r="I56" s="247">
        <f t="shared" si="10"/>
        <v>0</v>
      </c>
      <c r="J56" s="247">
        <f t="shared" si="10"/>
        <v>0</v>
      </c>
      <c r="K56" s="247">
        <f t="shared" si="10"/>
        <v>0</v>
      </c>
      <c r="L56" s="247">
        <f t="shared" si="10"/>
        <v>0</v>
      </c>
      <c r="M56" s="247">
        <f t="shared" si="10"/>
        <v>0</v>
      </c>
      <c r="N56" s="247">
        <f t="shared" si="10"/>
        <v>0</v>
      </c>
      <c r="O56" s="247">
        <f t="shared" si="10"/>
        <v>0</v>
      </c>
      <c r="P56" s="247">
        <f t="shared" si="10"/>
        <v>0</v>
      </c>
      <c r="Q56" s="247">
        <f t="shared" si="10"/>
        <v>0</v>
      </c>
      <c r="R56" s="247">
        <f t="shared" si="10"/>
        <v>0</v>
      </c>
      <c r="S56" s="247">
        <f t="shared" si="10"/>
        <v>0</v>
      </c>
      <c r="T56" s="247">
        <f t="shared" si="10"/>
        <v>0</v>
      </c>
      <c r="U56" s="247">
        <f t="shared" si="10"/>
        <v>0</v>
      </c>
      <c r="V56" s="247">
        <f t="shared" si="10"/>
        <v>0</v>
      </c>
      <c r="W56" s="247">
        <f t="shared" si="10"/>
        <v>0</v>
      </c>
      <c r="X56" s="247">
        <f t="shared" si="10"/>
        <v>0</v>
      </c>
      <c r="Y56" s="247">
        <f t="shared" si="10"/>
        <v>0</v>
      </c>
      <c r="Z56" s="247">
        <f t="shared" si="10"/>
        <v>0</v>
      </c>
      <c r="AA56" s="247">
        <f t="shared" si="10"/>
        <v>0</v>
      </c>
      <c r="AB56" s="247">
        <f t="shared" si="10"/>
        <v>0</v>
      </c>
      <c r="AC56" s="247">
        <f t="shared" si="10"/>
        <v>0</v>
      </c>
      <c r="AD56" s="247">
        <f t="shared" si="10"/>
        <v>0</v>
      </c>
      <c r="AE56" s="247">
        <f t="shared" si="10"/>
        <v>0</v>
      </c>
      <c r="AF56" s="247">
        <f t="shared" si="10"/>
        <v>0</v>
      </c>
      <c r="AG56" s="247">
        <f t="shared" si="10"/>
        <v>0</v>
      </c>
      <c r="AH56" s="247">
        <f t="shared" si="10"/>
        <v>0</v>
      </c>
      <c r="AI56" s="247">
        <f t="shared" si="10"/>
        <v>0</v>
      </c>
      <c r="AJ56" s="247">
        <f t="shared" si="10"/>
        <v>0</v>
      </c>
      <c r="AK56" s="247">
        <f t="shared" si="10"/>
        <v>0</v>
      </c>
      <c r="AL56" s="247">
        <f t="shared" si="10"/>
        <v>0</v>
      </c>
      <c r="AM56" s="247">
        <f t="shared" si="10"/>
        <v>0</v>
      </c>
      <c r="AN56" s="247">
        <f t="shared" si="10"/>
        <v>0</v>
      </c>
      <c r="AO56" s="247">
        <f t="shared" si="10"/>
        <v>0</v>
      </c>
      <c r="AP56" s="247">
        <f t="shared" si="10"/>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11">C58+1</f>
        <v>3</v>
      </c>
      <c r="E58" s="243">
        <f t="shared" si="11"/>
        <v>4</v>
      </c>
      <c r="F58" s="243">
        <f t="shared" si="11"/>
        <v>5</v>
      </c>
      <c r="G58" s="243">
        <f t="shared" si="11"/>
        <v>6</v>
      </c>
      <c r="H58" s="243">
        <f t="shared" si="11"/>
        <v>7</v>
      </c>
      <c r="I58" s="243">
        <f t="shared" si="11"/>
        <v>8</v>
      </c>
      <c r="J58" s="243">
        <f t="shared" si="11"/>
        <v>9</v>
      </c>
      <c r="K58" s="243">
        <f t="shared" si="11"/>
        <v>10</v>
      </c>
      <c r="L58" s="243">
        <f t="shared" si="11"/>
        <v>11</v>
      </c>
      <c r="M58" s="243">
        <f t="shared" si="11"/>
        <v>12</v>
      </c>
      <c r="N58" s="243">
        <f t="shared" si="11"/>
        <v>13</v>
      </c>
      <c r="O58" s="243">
        <f t="shared" si="11"/>
        <v>14</v>
      </c>
      <c r="P58" s="243">
        <f t="shared" si="11"/>
        <v>15</v>
      </c>
      <c r="Q58" s="243">
        <f t="shared" si="11"/>
        <v>16</v>
      </c>
      <c r="R58" s="243">
        <f t="shared" si="11"/>
        <v>17</v>
      </c>
      <c r="S58" s="243">
        <f t="shared" si="11"/>
        <v>18</v>
      </c>
      <c r="T58" s="243">
        <f t="shared" si="11"/>
        <v>19</v>
      </c>
      <c r="U58" s="243">
        <f t="shared" si="11"/>
        <v>20</v>
      </c>
      <c r="V58" s="243">
        <f t="shared" si="11"/>
        <v>21</v>
      </c>
      <c r="W58" s="243">
        <f t="shared" si="11"/>
        <v>22</v>
      </c>
      <c r="X58" s="243">
        <f t="shared" si="11"/>
        <v>23</v>
      </c>
      <c r="Y58" s="243">
        <f t="shared" si="11"/>
        <v>24</v>
      </c>
      <c r="Z58" s="243">
        <f t="shared" si="11"/>
        <v>25</v>
      </c>
      <c r="AA58" s="243">
        <f t="shared" si="11"/>
        <v>26</v>
      </c>
      <c r="AB58" s="243">
        <f t="shared" si="11"/>
        <v>27</v>
      </c>
      <c r="AC58" s="243">
        <f t="shared" si="11"/>
        <v>28</v>
      </c>
      <c r="AD58" s="243">
        <f t="shared" si="11"/>
        <v>29</v>
      </c>
      <c r="AE58" s="243">
        <f t="shared" si="11"/>
        <v>30</v>
      </c>
      <c r="AF58" s="243">
        <f t="shared" si="11"/>
        <v>31</v>
      </c>
      <c r="AG58" s="243">
        <f t="shared" si="11"/>
        <v>32</v>
      </c>
      <c r="AH58" s="243">
        <f t="shared" si="11"/>
        <v>33</v>
      </c>
      <c r="AI58" s="243">
        <f t="shared" si="11"/>
        <v>34</v>
      </c>
      <c r="AJ58" s="243">
        <f t="shared" si="11"/>
        <v>35</v>
      </c>
      <c r="AK58" s="243">
        <f t="shared" si="11"/>
        <v>36</v>
      </c>
      <c r="AL58" s="243">
        <f t="shared" si="11"/>
        <v>37</v>
      </c>
      <c r="AM58" s="243">
        <f t="shared" si="11"/>
        <v>38</v>
      </c>
      <c r="AN58" s="243">
        <f t="shared" si="11"/>
        <v>39</v>
      </c>
      <c r="AO58" s="243">
        <f t="shared" si="11"/>
        <v>40</v>
      </c>
      <c r="AP58" s="243">
        <f t="shared" si="11"/>
        <v>41</v>
      </c>
    </row>
    <row r="59" spans="1:45" ht="14.25" x14ac:dyDescent="0.2">
      <c r="A59" s="251" t="s">
        <v>262</v>
      </c>
      <c r="B59" s="252">
        <f>B50*$B$28</f>
        <v>0</v>
      </c>
      <c r="C59" s="252">
        <f>C50*$B$28</f>
        <v>0</v>
      </c>
      <c r="D59" s="252">
        <f t="shared" ref="D59:AP59" si="12">D50*$B$28</f>
        <v>0</v>
      </c>
      <c r="E59" s="252">
        <f t="shared" si="12"/>
        <v>0</v>
      </c>
      <c r="F59" s="252">
        <f t="shared" si="12"/>
        <v>0</v>
      </c>
      <c r="G59" s="252">
        <f>G50*$B$28</f>
        <v>0</v>
      </c>
      <c r="H59" s="252">
        <f t="shared" si="12"/>
        <v>0</v>
      </c>
      <c r="I59" s="252">
        <f t="shared" si="12"/>
        <v>0</v>
      </c>
      <c r="J59" s="252">
        <f t="shared" si="12"/>
        <v>0</v>
      </c>
      <c r="K59" s="252">
        <f t="shared" si="12"/>
        <v>0</v>
      </c>
      <c r="L59" s="252">
        <f t="shared" si="12"/>
        <v>0</v>
      </c>
      <c r="M59" s="252">
        <f t="shared" si="12"/>
        <v>0</v>
      </c>
      <c r="N59" s="252">
        <f t="shared" si="12"/>
        <v>0</v>
      </c>
      <c r="O59" s="252">
        <f t="shared" si="12"/>
        <v>0</v>
      </c>
      <c r="P59" s="252">
        <f t="shared" si="12"/>
        <v>0</v>
      </c>
      <c r="Q59" s="252">
        <f t="shared" si="12"/>
        <v>0</v>
      </c>
      <c r="R59" s="252">
        <f t="shared" si="12"/>
        <v>0</v>
      </c>
      <c r="S59" s="252">
        <f t="shared" si="12"/>
        <v>0</v>
      </c>
      <c r="T59" s="252">
        <f t="shared" si="12"/>
        <v>0</v>
      </c>
      <c r="U59" s="252">
        <f t="shared" si="12"/>
        <v>0</v>
      </c>
      <c r="V59" s="252">
        <f t="shared" si="12"/>
        <v>0</v>
      </c>
      <c r="W59" s="252">
        <f t="shared" si="12"/>
        <v>0</v>
      </c>
      <c r="X59" s="252">
        <f t="shared" si="12"/>
        <v>0</v>
      </c>
      <c r="Y59" s="252">
        <f t="shared" si="12"/>
        <v>0</v>
      </c>
      <c r="Z59" s="252">
        <f t="shared" si="12"/>
        <v>0</v>
      </c>
      <c r="AA59" s="252">
        <f t="shared" si="12"/>
        <v>0</v>
      </c>
      <c r="AB59" s="252">
        <f t="shared" si="12"/>
        <v>0</v>
      </c>
      <c r="AC59" s="252">
        <f t="shared" si="12"/>
        <v>0</v>
      </c>
      <c r="AD59" s="252">
        <f t="shared" si="12"/>
        <v>0</v>
      </c>
      <c r="AE59" s="252">
        <f t="shared" si="12"/>
        <v>0</v>
      </c>
      <c r="AF59" s="252">
        <f t="shared" si="12"/>
        <v>0</v>
      </c>
      <c r="AG59" s="252">
        <f t="shared" si="12"/>
        <v>0</v>
      </c>
      <c r="AH59" s="252">
        <f t="shared" si="12"/>
        <v>0</v>
      </c>
      <c r="AI59" s="252">
        <f t="shared" si="12"/>
        <v>0</v>
      </c>
      <c r="AJ59" s="252">
        <f t="shared" si="12"/>
        <v>0</v>
      </c>
      <c r="AK59" s="252">
        <f t="shared" si="12"/>
        <v>0</v>
      </c>
      <c r="AL59" s="252">
        <f t="shared" si="12"/>
        <v>0</v>
      </c>
      <c r="AM59" s="252">
        <f t="shared" si="12"/>
        <v>0</v>
      </c>
      <c r="AN59" s="252">
        <f t="shared" si="12"/>
        <v>0</v>
      </c>
      <c r="AO59" s="252">
        <f t="shared" si="12"/>
        <v>0</v>
      </c>
      <c r="AP59" s="252">
        <f t="shared" si="12"/>
        <v>0</v>
      </c>
    </row>
    <row r="60" spans="1:45" x14ac:dyDescent="0.2">
      <c r="A60" s="244" t="s">
        <v>261</v>
      </c>
      <c r="B60" s="245">
        <f t="shared" ref="B60:AP60" si="13">SUM(B61:B65)</f>
        <v>0</v>
      </c>
      <c r="C60" s="245">
        <f t="shared" si="13"/>
        <v>0</v>
      </c>
      <c r="D60" s="245">
        <f>SUM(D61:D65)</f>
        <v>0</v>
      </c>
      <c r="E60" s="245">
        <f>SUM(E61:E65)</f>
        <v>-3.4524361780623666E-2</v>
      </c>
      <c r="F60" s="245">
        <f t="shared" si="13"/>
        <v>-3.6105562542460327E-2</v>
      </c>
      <c r="G60" s="245">
        <f t="shared" si="13"/>
        <v>-3.7759181611842246E-2</v>
      </c>
      <c r="H60" s="245">
        <f t="shared" si="13"/>
        <v>-3.9488535715774806E-2</v>
      </c>
      <c r="I60" s="245">
        <f t="shared" si="13"/>
        <v>-4.1297093485918458E-2</v>
      </c>
      <c r="J60" s="245">
        <f t="shared" si="13"/>
        <v>-4.3188482415755888E-2</v>
      </c>
      <c r="K60" s="245">
        <f t="shared" si="13"/>
        <v>-4.5166496136394431E-2</v>
      </c>
      <c r="L60" s="245">
        <f t="shared" si="13"/>
        <v>-4.7235102025597039E-2</v>
      </c>
      <c r="M60" s="245">
        <f t="shared" si="13"/>
        <v>-4.9398449165303594E-2</v>
      </c>
      <c r="N60" s="245">
        <f t="shared" si="13"/>
        <v>-6.8070530216230482E-2</v>
      </c>
      <c r="O60" s="245">
        <f t="shared" si="13"/>
        <v>-7.1188130909922015E-2</v>
      </c>
      <c r="P60" s="245">
        <f t="shared" si="13"/>
        <v>-7.4448516360165765E-2</v>
      </c>
      <c r="Q60" s="245">
        <f t="shared" si="13"/>
        <v>-7.7858226046743403E-2</v>
      </c>
      <c r="R60" s="245">
        <f t="shared" si="13"/>
        <v>-8.142409895476789E-2</v>
      </c>
      <c r="S60" s="245">
        <f t="shared" si="13"/>
        <v>-8.5153287291897431E-2</v>
      </c>
      <c r="T60" s="245">
        <f t="shared" si="13"/>
        <v>-8.9053270833791956E-2</v>
      </c>
      <c r="U60" s="245">
        <f t="shared" si="13"/>
        <v>-9.3131871926585133E-2</v>
      </c>
      <c r="V60" s="245">
        <f t="shared" si="13"/>
        <v>-9.7397271176463199E-2</v>
      </c>
      <c r="W60" s="245">
        <f t="shared" si="13"/>
        <v>-0.1018580238578196</v>
      </c>
      <c r="X60" s="245">
        <f t="shared" si="13"/>
        <v>-0.10652307707289606</v>
      </c>
      <c r="Y60" s="245">
        <f t="shared" si="13"/>
        <v>-0.11140178769732766</v>
      </c>
      <c r="Z60" s="245">
        <f t="shared" si="13"/>
        <v>-0.11650394114758612</v>
      </c>
      <c r="AA60" s="245">
        <f t="shared" si="13"/>
        <v>-0.12183977100796391</v>
      </c>
      <c r="AB60" s="245">
        <f t="shared" si="13"/>
        <v>-0.12741997955646547</v>
      </c>
      <c r="AC60" s="245">
        <f t="shared" si="13"/>
        <v>-0.13325575923077568</v>
      </c>
      <c r="AD60" s="245">
        <f t="shared" si="13"/>
        <v>-0.13935881507735995</v>
      </c>
      <c r="AE60" s="245">
        <f t="shared" si="13"/>
        <v>-0.14574138822872365</v>
      </c>
      <c r="AF60" s="245">
        <f t="shared" si="13"/>
        <v>-0.15241628045591973</v>
      </c>
      <c r="AG60" s="245">
        <f t="shared" si="13"/>
        <v>-0.15939687984555043</v>
      </c>
      <c r="AH60" s="245">
        <f t="shared" si="13"/>
        <v>-0.16669718765276453</v>
      </c>
      <c r="AI60" s="245">
        <f t="shared" si="13"/>
        <v>-0.17433184638411037</v>
      </c>
      <c r="AJ60" s="245">
        <f t="shared" si="13"/>
        <v>-0.18231616916657103</v>
      </c>
      <c r="AK60" s="245">
        <f t="shared" si="13"/>
        <v>-0.19066617046168888</v>
      </c>
      <c r="AL60" s="245">
        <f t="shared" si="13"/>
        <v>-0.19939859818638339</v>
      </c>
      <c r="AM60" s="245">
        <f t="shared" si="13"/>
        <v>-0.20853096730488868</v>
      </c>
      <c r="AN60" s="245">
        <f t="shared" si="13"/>
        <v>-0.21808159495918705</v>
      </c>
      <c r="AO60" s="245">
        <f t="shared" si="13"/>
        <v>-0.22806963720840112</v>
      </c>
      <c r="AP60" s="245">
        <f t="shared" si="13"/>
        <v>-0.23851512745083422</v>
      </c>
    </row>
    <row r="61" spans="1:45" x14ac:dyDescent="0.2">
      <c r="A61" s="253" t="s">
        <v>260</v>
      </c>
      <c r="B61" s="245"/>
      <c r="C61" s="245">
        <f>-IF(C$47&lt;=$B$30,0,$B$29*(1+C$49)*$B$28)</f>
        <v>0</v>
      </c>
      <c r="D61" s="245">
        <f>-IF(D$47&lt;=$B$30,0,$B$29*(1+D$49)*$B$28)</f>
        <v>0</v>
      </c>
      <c r="E61" s="245">
        <f>-IF(E$47&lt;=$B$30,0,$B$29*(1+E$49)*$B$28)</f>
        <v>-3.4524361780623666E-2</v>
      </c>
      <c r="F61" s="245">
        <f t="shared" ref="F61:AP61" si="14">-IF(F$47&lt;=$B$30,0,$B$29*(1+F$49)*$B$28)</f>
        <v>-3.6105562542460327E-2</v>
      </c>
      <c r="G61" s="245">
        <f t="shared" si="14"/>
        <v>-3.7759181611842246E-2</v>
      </c>
      <c r="H61" s="245">
        <f t="shared" si="14"/>
        <v>-3.9488535715774806E-2</v>
      </c>
      <c r="I61" s="245">
        <f t="shared" si="14"/>
        <v>-4.1297093485918458E-2</v>
      </c>
      <c r="J61" s="245">
        <f t="shared" si="14"/>
        <v>-4.3188482415755888E-2</v>
      </c>
      <c r="K61" s="245">
        <f t="shared" si="14"/>
        <v>-4.5166496136394431E-2</v>
      </c>
      <c r="L61" s="245">
        <f t="shared" si="14"/>
        <v>-4.7235102025597039E-2</v>
      </c>
      <c r="M61" s="245">
        <f t="shared" si="14"/>
        <v>-4.9398449165303594E-2</v>
      </c>
      <c r="N61" s="245">
        <f t="shared" si="14"/>
        <v>-6.8070530216230482E-2</v>
      </c>
      <c r="O61" s="245">
        <f t="shared" si="14"/>
        <v>-7.1188130909922015E-2</v>
      </c>
      <c r="P61" s="245">
        <f t="shared" si="14"/>
        <v>-7.4448516360165765E-2</v>
      </c>
      <c r="Q61" s="245">
        <f t="shared" si="14"/>
        <v>-7.7858226046743403E-2</v>
      </c>
      <c r="R61" s="245">
        <f t="shared" si="14"/>
        <v>-8.142409895476789E-2</v>
      </c>
      <c r="S61" s="245">
        <f t="shared" si="14"/>
        <v>-8.5153287291897431E-2</v>
      </c>
      <c r="T61" s="245">
        <f t="shared" si="14"/>
        <v>-8.9053270833791956E-2</v>
      </c>
      <c r="U61" s="245">
        <f t="shared" si="14"/>
        <v>-9.3131871926585133E-2</v>
      </c>
      <c r="V61" s="245">
        <f t="shared" si="14"/>
        <v>-9.7397271176463199E-2</v>
      </c>
      <c r="W61" s="245">
        <f t="shared" si="14"/>
        <v>-0.1018580238578196</v>
      </c>
      <c r="X61" s="245">
        <f t="shared" si="14"/>
        <v>-0.10652307707289606</v>
      </c>
      <c r="Y61" s="245">
        <f t="shared" si="14"/>
        <v>-0.11140178769732766</v>
      </c>
      <c r="Z61" s="245">
        <f t="shared" si="14"/>
        <v>-0.11650394114758612</v>
      </c>
      <c r="AA61" s="245">
        <f t="shared" si="14"/>
        <v>-0.12183977100796391</v>
      </c>
      <c r="AB61" s="245">
        <f t="shared" si="14"/>
        <v>-0.12741997955646547</v>
      </c>
      <c r="AC61" s="245">
        <f t="shared" si="14"/>
        <v>-0.13325575923077568</v>
      </c>
      <c r="AD61" s="245">
        <f t="shared" si="14"/>
        <v>-0.13935881507735995</v>
      </c>
      <c r="AE61" s="245">
        <f t="shared" si="14"/>
        <v>-0.14574138822872365</v>
      </c>
      <c r="AF61" s="245">
        <f t="shared" si="14"/>
        <v>-0.15241628045591973</v>
      </c>
      <c r="AG61" s="245">
        <f t="shared" si="14"/>
        <v>-0.15939687984555043</v>
      </c>
      <c r="AH61" s="245">
        <f t="shared" si="14"/>
        <v>-0.16669718765276453</v>
      </c>
      <c r="AI61" s="245">
        <f t="shared" si="14"/>
        <v>-0.17433184638411037</v>
      </c>
      <c r="AJ61" s="245">
        <f t="shared" si="14"/>
        <v>-0.18231616916657103</v>
      </c>
      <c r="AK61" s="245">
        <f t="shared" si="14"/>
        <v>-0.19066617046168888</v>
      </c>
      <c r="AL61" s="245">
        <f t="shared" si="14"/>
        <v>-0.19939859818638339</v>
      </c>
      <c r="AM61" s="245">
        <f t="shared" si="14"/>
        <v>-0.20853096730488868</v>
      </c>
      <c r="AN61" s="245">
        <f t="shared" si="14"/>
        <v>-0.21808159495918705</v>
      </c>
      <c r="AO61" s="245">
        <f t="shared" si="14"/>
        <v>-0.22806963720840112</v>
      </c>
      <c r="AP61" s="245">
        <f t="shared" si="14"/>
        <v>-0.23851512745083422</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546</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547</v>
      </c>
      <c r="B66" s="252">
        <f t="shared" ref="B66:AO66" si="15">B59+B60</f>
        <v>0</v>
      </c>
      <c r="C66" s="252">
        <f t="shared" si="15"/>
        <v>0</v>
      </c>
      <c r="D66" s="252">
        <f t="shared" si="15"/>
        <v>0</v>
      </c>
      <c r="E66" s="252">
        <f t="shared" si="15"/>
        <v>-3.4524361780623666E-2</v>
      </c>
      <c r="F66" s="252">
        <f t="shared" si="15"/>
        <v>-3.6105562542460327E-2</v>
      </c>
      <c r="G66" s="252">
        <f t="shared" si="15"/>
        <v>-3.7759181611842246E-2</v>
      </c>
      <c r="H66" s="252">
        <f t="shared" si="15"/>
        <v>-3.9488535715774806E-2</v>
      </c>
      <c r="I66" s="252">
        <f t="shared" si="15"/>
        <v>-4.1297093485918458E-2</v>
      </c>
      <c r="J66" s="252">
        <f t="shared" si="15"/>
        <v>-4.3188482415755888E-2</v>
      </c>
      <c r="K66" s="252">
        <f t="shared" si="15"/>
        <v>-4.5166496136394431E-2</v>
      </c>
      <c r="L66" s="252">
        <f t="shared" si="15"/>
        <v>-4.7235102025597039E-2</v>
      </c>
      <c r="M66" s="252">
        <f t="shared" si="15"/>
        <v>-4.9398449165303594E-2</v>
      </c>
      <c r="N66" s="252">
        <f t="shared" si="15"/>
        <v>-6.8070530216230482E-2</v>
      </c>
      <c r="O66" s="252">
        <f t="shared" si="15"/>
        <v>-7.1188130909922015E-2</v>
      </c>
      <c r="P66" s="252">
        <f t="shared" si="15"/>
        <v>-7.4448516360165765E-2</v>
      </c>
      <c r="Q66" s="252">
        <f t="shared" si="15"/>
        <v>-7.7858226046743403E-2</v>
      </c>
      <c r="R66" s="252">
        <f t="shared" si="15"/>
        <v>-8.142409895476789E-2</v>
      </c>
      <c r="S66" s="252">
        <f t="shared" si="15"/>
        <v>-8.5153287291897431E-2</v>
      </c>
      <c r="T66" s="252">
        <f t="shared" si="15"/>
        <v>-8.9053270833791956E-2</v>
      </c>
      <c r="U66" s="252">
        <f t="shared" si="15"/>
        <v>-9.3131871926585133E-2</v>
      </c>
      <c r="V66" s="252">
        <f t="shared" si="15"/>
        <v>-9.7397271176463199E-2</v>
      </c>
      <c r="W66" s="252">
        <f t="shared" si="15"/>
        <v>-0.1018580238578196</v>
      </c>
      <c r="X66" s="252">
        <f t="shared" si="15"/>
        <v>-0.10652307707289606</v>
      </c>
      <c r="Y66" s="252">
        <f t="shared" si="15"/>
        <v>-0.11140178769732766</v>
      </c>
      <c r="Z66" s="252">
        <f t="shared" si="15"/>
        <v>-0.11650394114758612</v>
      </c>
      <c r="AA66" s="252">
        <f t="shared" si="15"/>
        <v>-0.12183977100796391</v>
      </c>
      <c r="AB66" s="252">
        <f t="shared" si="15"/>
        <v>-0.12741997955646547</v>
      </c>
      <c r="AC66" s="252">
        <f t="shared" si="15"/>
        <v>-0.13325575923077568</v>
      </c>
      <c r="AD66" s="252">
        <f t="shared" si="15"/>
        <v>-0.13935881507735995</v>
      </c>
      <c r="AE66" s="252">
        <f t="shared" si="15"/>
        <v>-0.14574138822872365</v>
      </c>
      <c r="AF66" s="252">
        <f t="shared" si="15"/>
        <v>-0.15241628045591973</v>
      </c>
      <c r="AG66" s="252">
        <f t="shared" si="15"/>
        <v>-0.15939687984555043</v>
      </c>
      <c r="AH66" s="252">
        <f t="shared" si="15"/>
        <v>-0.16669718765276453</v>
      </c>
      <c r="AI66" s="252">
        <f t="shared" si="15"/>
        <v>-0.17433184638411037</v>
      </c>
      <c r="AJ66" s="252">
        <f t="shared" si="15"/>
        <v>-0.18231616916657103</v>
      </c>
      <c r="AK66" s="252">
        <f t="shared" si="15"/>
        <v>-0.19066617046168888</v>
      </c>
      <c r="AL66" s="252">
        <f t="shared" si="15"/>
        <v>-0.19939859818638339</v>
      </c>
      <c r="AM66" s="252">
        <f t="shared" si="15"/>
        <v>-0.20853096730488868</v>
      </c>
      <c r="AN66" s="252">
        <f t="shared" si="15"/>
        <v>-0.21808159495918705</v>
      </c>
      <c r="AO66" s="252">
        <f t="shared" si="15"/>
        <v>-0.22806963720840112</v>
      </c>
      <c r="AP66" s="252">
        <f>AP59+AP60</f>
        <v>-0.23851512745083422</v>
      </c>
    </row>
    <row r="67" spans="1:45" x14ac:dyDescent="0.2">
      <c r="A67" s="253" t="s">
        <v>255</v>
      </c>
      <c r="B67" s="255"/>
      <c r="C67" s="334">
        <f>-($B$25)*$B$28/$B$27</f>
        <v>-962078.64827566675</v>
      </c>
      <c r="D67" s="334">
        <f>C67</f>
        <v>-962078.64827566675</v>
      </c>
      <c r="E67" s="334">
        <f t="shared" ref="E67:L67" si="16">D67</f>
        <v>-962078.64827566675</v>
      </c>
      <c r="F67" s="334">
        <f t="shared" si="16"/>
        <v>-962078.64827566675</v>
      </c>
      <c r="G67" s="334">
        <f t="shared" si="16"/>
        <v>-962078.64827566675</v>
      </c>
      <c r="H67" s="334">
        <f t="shared" si="16"/>
        <v>-962078.64827566675</v>
      </c>
      <c r="I67" s="334">
        <f t="shared" si="16"/>
        <v>-962078.64827566675</v>
      </c>
      <c r="J67" s="334">
        <f t="shared" si="16"/>
        <v>-962078.64827566675</v>
      </c>
      <c r="K67" s="334">
        <f t="shared" si="16"/>
        <v>-962078.64827566675</v>
      </c>
      <c r="L67" s="334">
        <f t="shared" si="16"/>
        <v>-962078.64827566675</v>
      </c>
      <c r="M67" s="245">
        <f t="shared" ref="M67:AP67" si="17">L67</f>
        <v>-962078.64827566675</v>
      </c>
      <c r="N67" s="245">
        <f t="shared" si="17"/>
        <v>-962078.64827566675</v>
      </c>
      <c r="O67" s="245">
        <f t="shared" si="17"/>
        <v>-962078.64827566675</v>
      </c>
      <c r="P67" s="245">
        <f t="shared" si="17"/>
        <v>-962078.64827566675</v>
      </c>
      <c r="Q67" s="245">
        <f t="shared" si="17"/>
        <v>-962078.64827566675</v>
      </c>
      <c r="R67" s="245">
        <f t="shared" si="17"/>
        <v>-962078.64827566675</v>
      </c>
      <c r="S67" s="245">
        <f t="shared" si="17"/>
        <v>-962078.64827566675</v>
      </c>
      <c r="T67" s="245">
        <f t="shared" si="17"/>
        <v>-962078.64827566675</v>
      </c>
      <c r="U67" s="245">
        <f t="shared" si="17"/>
        <v>-962078.64827566675</v>
      </c>
      <c r="V67" s="245">
        <f t="shared" si="17"/>
        <v>-962078.64827566675</v>
      </c>
      <c r="W67" s="245">
        <f t="shared" si="17"/>
        <v>-962078.64827566675</v>
      </c>
      <c r="X67" s="245">
        <f t="shared" si="17"/>
        <v>-962078.64827566675</v>
      </c>
      <c r="Y67" s="245">
        <f t="shared" si="17"/>
        <v>-962078.64827566675</v>
      </c>
      <c r="Z67" s="245">
        <f t="shared" si="17"/>
        <v>-962078.64827566675</v>
      </c>
      <c r="AA67" s="245">
        <f t="shared" si="17"/>
        <v>-962078.64827566675</v>
      </c>
      <c r="AB67" s="245">
        <f t="shared" si="17"/>
        <v>-962078.64827566675</v>
      </c>
      <c r="AC67" s="245">
        <f t="shared" si="17"/>
        <v>-962078.64827566675</v>
      </c>
      <c r="AD67" s="245">
        <f t="shared" si="17"/>
        <v>-962078.64827566675</v>
      </c>
      <c r="AE67" s="245">
        <f t="shared" si="17"/>
        <v>-962078.64827566675</v>
      </c>
      <c r="AF67" s="245">
        <f t="shared" si="17"/>
        <v>-962078.64827566675</v>
      </c>
      <c r="AG67" s="245">
        <f t="shared" si="17"/>
        <v>-962078.64827566675</v>
      </c>
      <c r="AH67" s="245">
        <f t="shared" si="17"/>
        <v>-962078.64827566675</v>
      </c>
      <c r="AI67" s="245">
        <f t="shared" si="17"/>
        <v>-962078.64827566675</v>
      </c>
      <c r="AJ67" s="245">
        <f t="shared" si="17"/>
        <v>-962078.64827566675</v>
      </c>
      <c r="AK67" s="245">
        <f t="shared" si="17"/>
        <v>-962078.64827566675</v>
      </c>
      <c r="AL67" s="245">
        <f t="shared" si="17"/>
        <v>-962078.64827566675</v>
      </c>
      <c r="AM67" s="245">
        <f t="shared" si="17"/>
        <v>-962078.64827566675</v>
      </c>
      <c r="AN67" s="245">
        <f t="shared" si="17"/>
        <v>-962078.64827566675</v>
      </c>
      <c r="AO67" s="245">
        <f t="shared" si="17"/>
        <v>-962078.64827566675</v>
      </c>
      <c r="AP67" s="245">
        <f t="shared" si="17"/>
        <v>-962078.64827566675</v>
      </c>
      <c r="AQ67" s="256"/>
      <c r="AR67" s="257"/>
      <c r="AS67" s="257"/>
    </row>
    <row r="68" spans="1:45" ht="28.5" x14ac:dyDescent="0.2">
      <c r="A68" s="254" t="s">
        <v>548</v>
      </c>
      <c r="B68" s="252">
        <f t="shared" ref="B68:J68" si="18">B66+B67</f>
        <v>0</v>
      </c>
      <c r="C68" s="252">
        <f>C66+C67</f>
        <v>-962078.64827566675</v>
      </c>
      <c r="D68" s="252">
        <f>D66+D67</f>
        <v>-962078.64827566675</v>
      </c>
      <c r="E68" s="252">
        <f t="shared" si="18"/>
        <v>-962078.68280002859</v>
      </c>
      <c r="F68" s="252">
        <f>F66+C67</f>
        <v>-962078.68438122934</v>
      </c>
      <c r="G68" s="252">
        <f t="shared" si="18"/>
        <v>-962078.68603484833</v>
      </c>
      <c r="H68" s="252">
        <f t="shared" si="18"/>
        <v>-962078.68776420248</v>
      </c>
      <c r="I68" s="252">
        <f t="shared" si="18"/>
        <v>-962078.68957276025</v>
      </c>
      <c r="J68" s="252">
        <f t="shared" si="18"/>
        <v>-962078.69146414916</v>
      </c>
      <c r="K68" s="252">
        <f>K66+K67</f>
        <v>-962078.69344216294</v>
      </c>
      <c r="L68" s="252">
        <f>L66+L67</f>
        <v>-962078.6955107688</v>
      </c>
      <c r="M68" s="252">
        <f t="shared" ref="M68:AO68" si="19">M66+M67</f>
        <v>-962078.69767411589</v>
      </c>
      <c r="N68" s="252">
        <f t="shared" si="19"/>
        <v>-962078.71634619695</v>
      </c>
      <c r="O68" s="252">
        <f t="shared" si="19"/>
        <v>-962078.71946379764</v>
      </c>
      <c r="P68" s="252">
        <f t="shared" si="19"/>
        <v>-962078.72272418311</v>
      </c>
      <c r="Q68" s="252">
        <f t="shared" si="19"/>
        <v>-962078.72613389278</v>
      </c>
      <c r="R68" s="252">
        <f t="shared" si="19"/>
        <v>-962078.72969976568</v>
      </c>
      <c r="S68" s="252">
        <f t="shared" si="19"/>
        <v>-962078.73342895403</v>
      </c>
      <c r="T68" s="252">
        <f t="shared" si="19"/>
        <v>-962078.73732893763</v>
      </c>
      <c r="U68" s="252">
        <f t="shared" si="19"/>
        <v>-962078.74140753865</v>
      </c>
      <c r="V68" s="252">
        <f t="shared" si="19"/>
        <v>-962078.74567293795</v>
      </c>
      <c r="W68" s="252">
        <f t="shared" si="19"/>
        <v>-962078.75013369066</v>
      </c>
      <c r="X68" s="252">
        <f t="shared" si="19"/>
        <v>-962078.75479874387</v>
      </c>
      <c r="Y68" s="252">
        <f t="shared" si="19"/>
        <v>-962078.75967745448</v>
      </c>
      <c r="Z68" s="252">
        <f t="shared" si="19"/>
        <v>-962078.76477960788</v>
      </c>
      <c r="AA68" s="252">
        <f t="shared" si="19"/>
        <v>-962078.7701154378</v>
      </c>
      <c r="AB68" s="252">
        <f t="shared" si="19"/>
        <v>-962078.7756956463</v>
      </c>
      <c r="AC68" s="252">
        <f t="shared" si="19"/>
        <v>-962078.78153142601</v>
      </c>
      <c r="AD68" s="252">
        <f t="shared" si="19"/>
        <v>-962078.78763448179</v>
      </c>
      <c r="AE68" s="252">
        <f t="shared" si="19"/>
        <v>-962078.79401705496</v>
      </c>
      <c r="AF68" s="252">
        <f t="shared" si="19"/>
        <v>-962078.80069194722</v>
      </c>
      <c r="AG68" s="252">
        <f t="shared" si="19"/>
        <v>-962078.80767254659</v>
      </c>
      <c r="AH68" s="252">
        <f t="shared" si="19"/>
        <v>-962078.81497285445</v>
      </c>
      <c r="AI68" s="252">
        <f t="shared" si="19"/>
        <v>-962078.82260751317</v>
      </c>
      <c r="AJ68" s="252">
        <f t="shared" si="19"/>
        <v>-962078.8305918359</v>
      </c>
      <c r="AK68" s="252">
        <f t="shared" si="19"/>
        <v>-962078.8389418372</v>
      </c>
      <c r="AL68" s="252">
        <f t="shared" si="19"/>
        <v>-962078.84767426492</v>
      </c>
      <c r="AM68" s="252">
        <f t="shared" si="19"/>
        <v>-962078.85680663411</v>
      </c>
      <c r="AN68" s="252">
        <f t="shared" si="19"/>
        <v>-962078.86635726166</v>
      </c>
      <c r="AO68" s="252">
        <f t="shared" si="19"/>
        <v>-962078.87634530396</v>
      </c>
      <c r="AP68" s="252">
        <f>AP66+AP67</f>
        <v>-962078.8867907942</v>
      </c>
    </row>
    <row r="69" spans="1:45" x14ac:dyDescent="0.2">
      <c r="A69" s="253" t="s">
        <v>254</v>
      </c>
      <c r="B69" s="245">
        <f t="shared" ref="B69:AO69" si="20">-B56</f>
        <v>0</v>
      </c>
      <c r="C69" s="245">
        <f t="shared" si="20"/>
        <v>0</v>
      </c>
      <c r="D69" s="245">
        <f t="shared" si="20"/>
        <v>0</v>
      </c>
      <c r="E69" s="245">
        <f t="shared" si="20"/>
        <v>0</v>
      </c>
      <c r="F69" s="245">
        <f t="shared" si="20"/>
        <v>0</v>
      </c>
      <c r="G69" s="245">
        <f t="shared" si="20"/>
        <v>0</v>
      </c>
      <c r="H69" s="245">
        <f t="shared" si="20"/>
        <v>0</v>
      </c>
      <c r="I69" s="245">
        <f t="shared" si="20"/>
        <v>0</v>
      </c>
      <c r="J69" s="245">
        <f t="shared" si="20"/>
        <v>0</v>
      </c>
      <c r="K69" s="245">
        <f t="shared" si="20"/>
        <v>0</v>
      </c>
      <c r="L69" s="245">
        <f t="shared" si="20"/>
        <v>0</v>
      </c>
      <c r="M69" s="245">
        <f t="shared" si="20"/>
        <v>0</v>
      </c>
      <c r="N69" s="245">
        <f t="shared" si="20"/>
        <v>0</v>
      </c>
      <c r="O69" s="245">
        <f t="shared" si="20"/>
        <v>0</v>
      </c>
      <c r="P69" s="245">
        <f t="shared" si="20"/>
        <v>0</v>
      </c>
      <c r="Q69" s="245">
        <f t="shared" si="20"/>
        <v>0</v>
      </c>
      <c r="R69" s="245">
        <f t="shared" si="20"/>
        <v>0</v>
      </c>
      <c r="S69" s="245">
        <f t="shared" si="20"/>
        <v>0</v>
      </c>
      <c r="T69" s="245">
        <f t="shared" si="20"/>
        <v>0</v>
      </c>
      <c r="U69" s="245">
        <f t="shared" si="20"/>
        <v>0</v>
      </c>
      <c r="V69" s="245">
        <f t="shared" si="20"/>
        <v>0</v>
      </c>
      <c r="W69" s="245">
        <f t="shared" si="20"/>
        <v>0</v>
      </c>
      <c r="X69" s="245">
        <f t="shared" si="20"/>
        <v>0</v>
      </c>
      <c r="Y69" s="245">
        <f t="shared" si="20"/>
        <v>0</v>
      </c>
      <c r="Z69" s="245">
        <f t="shared" si="20"/>
        <v>0</v>
      </c>
      <c r="AA69" s="245">
        <f t="shared" si="20"/>
        <v>0</v>
      </c>
      <c r="AB69" s="245">
        <f t="shared" si="20"/>
        <v>0</v>
      </c>
      <c r="AC69" s="245">
        <f t="shared" si="20"/>
        <v>0</v>
      </c>
      <c r="AD69" s="245">
        <f t="shared" si="20"/>
        <v>0</v>
      </c>
      <c r="AE69" s="245">
        <f t="shared" si="20"/>
        <v>0</v>
      </c>
      <c r="AF69" s="245">
        <f t="shared" si="20"/>
        <v>0</v>
      </c>
      <c r="AG69" s="245">
        <f t="shared" si="20"/>
        <v>0</v>
      </c>
      <c r="AH69" s="245">
        <f t="shared" si="20"/>
        <v>0</v>
      </c>
      <c r="AI69" s="245">
        <f t="shared" si="20"/>
        <v>0</v>
      </c>
      <c r="AJ69" s="245">
        <f t="shared" si="20"/>
        <v>0</v>
      </c>
      <c r="AK69" s="245">
        <f t="shared" si="20"/>
        <v>0</v>
      </c>
      <c r="AL69" s="245">
        <f t="shared" si="20"/>
        <v>0</v>
      </c>
      <c r="AM69" s="245">
        <f t="shared" si="20"/>
        <v>0</v>
      </c>
      <c r="AN69" s="245">
        <f t="shared" si="20"/>
        <v>0</v>
      </c>
      <c r="AO69" s="245">
        <f t="shared" si="20"/>
        <v>0</v>
      </c>
      <c r="AP69" s="245">
        <f>-AP56</f>
        <v>0</v>
      </c>
    </row>
    <row r="70" spans="1:45" ht="14.25" x14ac:dyDescent="0.2">
      <c r="A70" s="254" t="s">
        <v>258</v>
      </c>
      <c r="B70" s="252">
        <f t="shared" ref="B70:AO70" si="21">B68+B69</f>
        <v>0</v>
      </c>
      <c r="C70" s="252">
        <f t="shared" si="21"/>
        <v>-962078.64827566675</v>
      </c>
      <c r="D70" s="252">
        <f t="shared" si="21"/>
        <v>-962078.64827566675</v>
      </c>
      <c r="E70" s="252">
        <f t="shared" si="21"/>
        <v>-962078.68280002859</v>
      </c>
      <c r="F70" s="252">
        <f t="shared" si="21"/>
        <v>-962078.68438122934</v>
      </c>
      <c r="G70" s="252">
        <f t="shared" si="21"/>
        <v>-962078.68603484833</v>
      </c>
      <c r="H70" s="252">
        <f t="shared" si="21"/>
        <v>-962078.68776420248</v>
      </c>
      <c r="I70" s="252">
        <f t="shared" si="21"/>
        <v>-962078.68957276025</v>
      </c>
      <c r="J70" s="252">
        <f t="shared" si="21"/>
        <v>-962078.69146414916</v>
      </c>
      <c r="K70" s="252">
        <f t="shared" si="21"/>
        <v>-962078.69344216294</v>
      </c>
      <c r="L70" s="252">
        <f t="shared" si="21"/>
        <v>-962078.6955107688</v>
      </c>
      <c r="M70" s="252">
        <f t="shared" si="21"/>
        <v>-962078.69767411589</v>
      </c>
      <c r="N70" s="252">
        <f t="shared" si="21"/>
        <v>-962078.71634619695</v>
      </c>
      <c r="O70" s="252">
        <f t="shared" si="21"/>
        <v>-962078.71946379764</v>
      </c>
      <c r="P70" s="252">
        <f t="shared" si="21"/>
        <v>-962078.72272418311</v>
      </c>
      <c r="Q70" s="252">
        <f t="shared" si="21"/>
        <v>-962078.72613389278</v>
      </c>
      <c r="R70" s="252">
        <f t="shared" si="21"/>
        <v>-962078.72969976568</v>
      </c>
      <c r="S70" s="252">
        <f t="shared" si="21"/>
        <v>-962078.73342895403</v>
      </c>
      <c r="T70" s="252">
        <f t="shared" si="21"/>
        <v>-962078.73732893763</v>
      </c>
      <c r="U70" s="252">
        <f t="shared" si="21"/>
        <v>-962078.74140753865</v>
      </c>
      <c r="V70" s="252">
        <f t="shared" si="21"/>
        <v>-962078.74567293795</v>
      </c>
      <c r="W70" s="252">
        <f t="shared" si="21"/>
        <v>-962078.75013369066</v>
      </c>
      <c r="X70" s="252">
        <f t="shared" si="21"/>
        <v>-962078.75479874387</v>
      </c>
      <c r="Y70" s="252">
        <f t="shared" si="21"/>
        <v>-962078.75967745448</v>
      </c>
      <c r="Z70" s="252">
        <f t="shared" si="21"/>
        <v>-962078.76477960788</v>
      </c>
      <c r="AA70" s="252">
        <f t="shared" si="21"/>
        <v>-962078.7701154378</v>
      </c>
      <c r="AB70" s="252">
        <f t="shared" si="21"/>
        <v>-962078.7756956463</v>
      </c>
      <c r="AC70" s="252">
        <f t="shared" si="21"/>
        <v>-962078.78153142601</v>
      </c>
      <c r="AD70" s="252">
        <f t="shared" si="21"/>
        <v>-962078.78763448179</v>
      </c>
      <c r="AE70" s="252">
        <f t="shared" si="21"/>
        <v>-962078.79401705496</v>
      </c>
      <c r="AF70" s="252">
        <f t="shared" si="21"/>
        <v>-962078.80069194722</v>
      </c>
      <c r="AG70" s="252">
        <f t="shared" si="21"/>
        <v>-962078.80767254659</v>
      </c>
      <c r="AH70" s="252">
        <f t="shared" si="21"/>
        <v>-962078.81497285445</v>
      </c>
      <c r="AI70" s="252">
        <f t="shared" si="21"/>
        <v>-962078.82260751317</v>
      </c>
      <c r="AJ70" s="252">
        <f t="shared" si="21"/>
        <v>-962078.8305918359</v>
      </c>
      <c r="AK70" s="252">
        <f t="shared" si="21"/>
        <v>-962078.8389418372</v>
      </c>
      <c r="AL70" s="252">
        <f t="shared" si="21"/>
        <v>-962078.84767426492</v>
      </c>
      <c r="AM70" s="252">
        <f t="shared" si="21"/>
        <v>-962078.85680663411</v>
      </c>
      <c r="AN70" s="252">
        <f t="shared" si="21"/>
        <v>-962078.86635726166</v>
      </c>
      <c r="AO70" s="252">
        <f t="shared" si="21"/>
        <v>-962078.87634530396</v>
      </c>
      <c r="AP70" s="252">
        <f>AP68+AP69</f>
        <v>-962078.8867907942</v>
      </c>
    </row>
    <row r="71" spans="1:45" x14ac:dyDescent="0.2">
      <c r="A71" s="253" t="s">
        <v>253</v>
      </c>
      <c r="B71" s="245">
        <f t="shared" ref="B71:AP71" si="22">-B70*$B$36</f>
        <v>0</v>
      </c>
      <c r="C71" s="245">
        <f t="shared" si="22"/>
        <v>192415.72965513336</v>
      </c>
      <c r="D71" s="245">
        <f t="shared" si="22"/>
        <v>192415.72965513336</v>
      </c>
      <c r="E71" s="245">
        <f t="shared" si="22"/>
        <v>192415.73656000572</v>
      </c>
      <c r="F71" s="245">
        <f t="shared" si="22"/>
        <v>192415.73687624588</v>
      </c>
      <c r="G71" s="245">
        <f t="shared" si="22"/>
        <v>192415.73720696967</v>
      </c>
      <c r="H71" s="245">
        <f t="shared" si="22"/>
        <v>192415.7375528405</v>
      </c>
      <c r="I71" s="245">
        <f t="shared" si="22"/>
        <v>192415.73791455207</v>
      </c>
      <c r="J71" s="245">
        <f t="shared" si="22"/>
        <v>192415.73829282983</v>
      </c>
      <c r="K71" s="245">
        <f t="shared" si="22"/>
        <v>192415.73868843261</v>
      </c>
      <c r="L71" s="245">
        <f t="shared" si="22"/>
        <v>192415.73910215378</v>
      </c>
      <c r="M71" s="245">
        <f t="shared" si="22"/>
        <v>192415.73953482319</v>
      </c>
      <c r="N71" s="245">
        <f t="shared" si="22"/>
        <v>192415.74326923941</v>
      </c>
      <c r="O71" s="245">
        <f t="shared" si="22"/>
        <v>192415.74389275955</v>
      </c>
      <c r="P71" s="245">
        <f t="shared" si="22"/>
        <v>192415.74454483663</v>
      </c>
      <c r="Q71" s="245">
        <f t="shared" si="22"/>
        <v>192415.74522677856</v>
      </c>
      <c r="R71" s="245">
        <f t="shared" si="22"/>
        <v>192415.74593995314</v>
      </c>
      <c r="S71" s="245">
        <f t="shared" si="22"/>
        <v>192415.74668579083</v>
      </c>
      <c r="T71" s="245">
        <f t="shared" si="22"/>
        <v>192415.74746578754</v>
      </c>
      <c r="U71" s="245">
        <f t="shared" si="22"/>
        <v>192415.74828150775</v>
      </c>
      <c r="V71" s="245">
        <f t="shared" si="22"/>
        <v>192415.74913458759</v>
      </c>
      <c r="W71" s="245">
        <f t="shared" si="22"/>
        <v>192415.75002673815</v>
      </c>
      <c r="X71" s="245">
        <f t="shared" si="22"/>
        <v>192415.75095974878</v>
      </c>
      <c r="Y71" s="245">
        <f t="shared" si="22"/>
        <v>192415.7519354909</v>
      </c>
      <c r="Z71" s="245">
        <f t="shared" si="22"/>
        <v>192415.75295592158</v>
      </c>
      <c r="AA71" s="245">
        <f t="shared" si="22"/>
        <v>192415.75402308756</v>
      </c>
      <c r="AB71" s="245">
        <f t="shared" si="22"/>
        <v>192415.75513912927</v>
      </c>
      <c r="AC71" s="245">
        <f t="shared" si="22"/>
        <v>192415.75630628521</v>
      </c>
      <c r="AD71" s="245">
        <f t="shared" si="22"/>
        <v>192415.75752689637</v>
      </c>
      <c r="AE71" s="245">
        <f t="shared" si="22"/>
        <v>192415.75880341101</v>
      </c>
      <c r="AF71" s="245">
        <f t="shared" si="22"/>
        <v>192415.76013838945</v>
      </c>
      <c r="AG71" s="245">
        <f t="shared" si="22"/>
        <v>192415.76153450934</v>
      </c>
      <c r="AH71" s="245">
        <f t="shared" si="22"/>
        <v>192415.76299457089</v>
      </c>
      <c r="AI71" s="245">
        <f t="shared" si="22"/>
        <v>192415.76452150266</v>
      </c>
      <c r="AJ71" s="245">
        <f t="shared" si="22"/>
        <v>192415.7661183672</v>
      </c>
      <c r="AK71" s="245">
        <f t="shared" si="22"/>
        <v>192415.76778836746</v>
      </c>
      <c r="AL71" s="245">
        <f t="shared" si="22"/>
        <v>192415.769534853</v>
      </c>
      <c r="AM71" s="245">
        <f t="shared" si="22"/>
        <v>192415.77136132683</v>
      </c>
      <c r="AN71" s="245">
        <f t="shared" si="22"/>
        <v>192415.77327145234</v>
      </c>
      <c r="AO71" s="245">
        <f t="shared" si="22"/>
        <v>192415.7752690608</v>
      </c>
      <c r="AP71" s="245">
        <f t="shared" si="22"/>
        <v>192415.77735815884</v>
      </c>
    </row>
    <row r="72" spans="1:45" ht="15" thickBot="1" x14ac:dyDescent="0.25">
      <c r="A72" s="258" t="s">
        <v>257</v>
      </c>
      <c r="B72" s="259">
        <f t="shared" ref="B72:AO72" si="23">B70+B71</f>
        <v>0</v>
      </c>
      <c r="C72" s="259">
        <f t="shared" si="23"/>
        <v>-769662.91862053343</v>
      </c>
      <c r="D72" s="259">
        <f t="shared" si="23"/>
        <v>-769662.91862053343</v>
      </c>
      <c r="E72" s="259">
        <f t="shared" si="23"/>
        <v>-769662.94624002289</v>
      </c>
      <c r="F72" s="259">
        <f t="shared" si="23"/>
        <v>-769662.94750498352</v>
      </c>
      <c r="G72" s="259">
        <f t="shared" si="23"/>
        <v>-769662.94882787869</v>
      </c>
      <c r="H72" s="259">
        <f t="shared" si="23"/>
        <v>-769662.95021136198</v>
      </c>
      <c r="I72" s="259">
        <f t="shared" si="23"/>
        <v>-769662.95165820816</v>
      </c>
      <c r="J72" s="259">
        <f t="shared" si="23"/>
        <v>-769662.95317131933</v>
      </c>
      <c r="K72" s="259">
        <f t="shared" si="23"/>
        <v>-769662.95475373033</v>
      </c>
      <c r="L72" s="259">
        <f t="shared" si="23"/>
        <v>-769662.95640861499</v>
      </c>
      <c r="M72" s="259">
        <f t="shared" si="23"/>
        <v>-769662.95813929266</v>
      </c>
      <c r="N72" s="259">
        <f t="shared" si="23"/>
        <v>-769662.97307695751</v>
      </c>
      <c r="O72" s="259">
        <f t="shared" si="23"/>
        <v>-769662.97557103809</v>
      </c>
      <c r="P72" s="259">
        <f t="shared" si="23"/>
        <v>-769662.97817934654</v>
      </c>
      <c r="Q72" s="259">
        <f t="shared" si="23"/>
        <v>-769662.98090711422</v>
      </c>
      <c r="R72" s="259">
        <f t="shared" si="23"/>
        <v>-769662.98375981255</v>
      </c>
      <c r="S72" s="259">
        <f t="shared" si="23"/>
        <v>-769662.9867431632</v>
      </c>
      <c r="T72" s="259">
        <f t="shared" si="23"/>
        <v>-769662.98986315005</v>
      </c>
      <c r="U72" s="259">
        <f t="shared" si="23"/>
        <v>-769662.99312603089</v>
      </c>
      <c r="V72" s="259">
        <f t="shared" si="23"/>
        <v>-769662.99653835036</v>
      </c>
      <c r="W72" s="259">
        <f t="shared" si="23"/>
        <v>-769663.0001069525</v>
      </c>
      <c r="X72" s="259">
        <f t="shared" si="23"/>
        <v>-769663.00383899512</v>
      </c>
      <c r="Y72" s="259">
        <f t="shared" si="23"/>
        <v>-769663.00774196361</v>
      </c>
      <c r="Z72" s="259">
        <f t="shared" si="23"/>
        <v>-769663.01182368631</v>
      </c>
      <c r="AA72" s="259">
        <f t="shared" si="23"/>
        <v>-769663.01609235024</v>
      </c>
      <c r="AB72" s="259">
        <f t="shared" si="23"/>
        <v>-769663.02055651706</v>
      </c>
      <c r="AC72" s="259">
        <f t="shared" si="23"/>
        <v>-769663.02522514085</v>
      </c>
      <c r="AD72" s="259">
        <f t="shared" si="23"/>
        <v>-769663.03010758548</v>
      </c>
      <c r="AE72" s="259">
        <f t="shared" si="23"/>
        <v>-769663.03521364392</v>
      </c>
      <c r="AF72" s="259">
        <f t="shared" si="23"/>
        <v>-769663.0405535578</v>
      </c>
      <c r="AG72" s="259">
        <f t="shared" si="23"/>
        <v>-769663.04613803723</v>
      </c>
      <c r="AH72" s="259">
        <f t="shared" si="23"/>
        <v>-769663.05197828356</v>
      </c>
      <c r="AI72" s="259">
        <f t="shared" si="23"/>
        <v>-769663.05808601051</v>
      </c>
      <c r="AJ72" s="259">
        <f t="shared" si="23"/>
        <v>-769663.06447346869</v>
      </c>
      <c r="AK72" s="259">
        <f t="shared" si="23"/>
        <v>-769663.07115346973</v>
      </c>
      <c r="AL72" s="259">
        <f t="shared" si="23"/>
        <v>-769663.07813941198</v>
      </c>
      <c r="AM72" s="259">
        <f t="shared" si="23"/>
        <v>-769663.08544530731</v>
      </c>
      <c r="AN72" s="259">
        <f t="shared" si="23"/>
        <v>-769663.09308580938</v>
      </c>
      <c r="AO72" s="259">
        <f t="shared" si="23"/>
        <v>-769663.10107624321</v>
      </c>
      <c r="AP72" s="259">
        <f>AP70+AP71</f>
        <v>-769663.10943263536</v>
      </c>
    </row>
    <row r="73" spans="1:45" s="354" customFormat="1" ht="16.5" thickBot="1" x14ac:dyDescent="0.25">
      <c r="A73" s="352"/>
      <c r="B73" s="353">
        <f>M141</f>
        <v>0.5</v>
      </c>
      <c r="C73" s="353">
        <f t="shared" ref="C73:L73" si="24">N141</f>
        <v>1.5</v>
      </c>
      <c r="D73" s="353">
        <f t="shared" si="24"/>
        <v>2.5</v>
      </c>
      <c r="E73" s="353">
        <f t="shared" si="24"/>
        <v>3.5</v>
      </c>
      <c r="F73" s="353">
        <f t="shared" si="24"/>
        <v>4.5</v>
      </c>
      <c r="G73" s="353">
        <f t="shared" si="24"/>
        <v>5.5</v>
      </c>
      <c r="H73" s="353">
        <f t="shared" si="24"/>
        <v>6.5</v>
      </c>
      <c r="I73" s="353">
        <f t="shared" si="24"/>
        <v>7.5</v>
      </c>
      <c r="J73" s="353">
        <f t="shared" si="24"/>
        <v>8.5</v>
      </c>
      <c r="K73" s="353">
        <f t="shared" si="24"/>
        <v>9.5</v>
      </c>
      <c r="L73" s="353">
        <f t="shared" si="24"/>
        <v>10.5</v>
      </c>
      <c r="M73" s="353">
        <f t="shared" ref="M73" si="25">X141</f>
        <v>11.5</v>
      </c>
      <c r="N73" s="353">
        <f t="shared" ref="N73" si="26">Y141</f>
        <v>12.5</v>
      </c>
      <c r="O73" s="353">
        <f t="shared" ref="O73" si="27">Z141</f>
        <v>13.5</v>
      </c>
      <c r="P73" s="353">
        <f t="shared" ref="P73" si="28">AA141</f>
        <v>14.5</v>
      </c>
      <c r="Q73" s="353">
        <f t="shared" ref="Q73" si="29">AB141</f>
        <v>15.5</v>
      </c>
      <c r="R73" s="353">
        <f t="shared" ref="R73" si="30">AC141</f>
        <v>16.5</v>
      </c>
      <c r="S73" s="353">
        <f t="shared" ref="S73" si="31">AD141</f>
        <v>17.5</v>
      </c>
      <c r="T73" s="353">
        <f t="shared" ref="T73" si="32">AE141</f>
        <v>18.5</v>
      </c>
      <c r="U73" s="353">
        <f t="shared" ref="U73" si="33">AF141</f>
        <v>19.5</v>
      </c>
      <c r="V73" s="353">
        <f t="shared" ref="V73" si="34">AG141</f>
        <v>20.5</v>
      </c>
      <c r="W73" s="353">
        <f t="shared" ref="W73" si="35">AH141</f>
        <v>21.5</v>
      </c>
      <c r="X73" s="353">
        <f t="shared" ref="X73" si="36">AI141</f>
        <v>22.5</v>
      </c>
      <c r="Y73" s="353">
        <f t="shared" ref="Y73" si="37">AJ141</f>
        <v>23.5</v>
      </c>
      <c r="Z73" s="353">
        <f t="shared" ref="Z73" si="38">AK141</f>
        <v>24.5</v>
      </c>
      <c r="AA73" s="353">
        <f t="shared" ref="AA73" si="39">AL141</f>
        <v>25.5</v>
      </c>
      <c r="AB73" s="353">
        <f t="shared" ref="AB73" si="40">AM141</f>
        <v>26.5</v>
      </c>
      <c r="AC73" s="353">
        <f t="shared" ref="AC73" si="41">AN141</f>
        <v>27.5</v>
      </c>
      <c r="AD73" s="353">
        <f t="shared" ref="AD73" si="42">AO141</f>
        <v>28.5</v>
      </c>
      <c r="AE73" s="353">
        <f t="shared" ref="AE73" si="43">AP141</f>
        <v>29.5</v>
      </c>
      <c r="AF73" s="353">
        <f t="shared" ref="AF73" si="44">AQ141</f>
        <v>30.5</v>
      </c>
      <c r="AG73" s="353">
        <f t="shared" ref="AG73" si="45">AR141</f>
        <v>31.5</v>
      </c>
      <c r="AH73" s="353">
        <f t="shared" ref="AH73" si="46">AS141</f>
        <v>32.5</v>
      </c>
      <c r="AI73" s="353">
        <f t="shared" ref="AI73" si="47">AT141</f>
        <v>33.5</v>
      </c>
      <c r="AJ73" s="353">
        <f t="shared" ref="AJ73" si="48">AU141</f>
        <v>34.5</v>
      </c>
      <c r="AK73" s="353">
        <f t="shared" ref="AK73" si="49">AV141</f>
        <v>35.5</v>
      </c>
      <c r="AL73" s="353">
        <f t="shared" ref="AL73" si="50">AW141</f>
        <v>36.5</v>
      </c>
      <c r="AM73" s="353">
        <f t="shared" ref="AM73" si="51">AX141</f>
        <v>37.5</v>
      </c>
      <c r="AN73" s="353">
        <f t="shared" ref="AN73" si="52">AY141</f>
        <v>38.5</v>
      </c>
      <c r="AO73" s="353">
        <f t="shared" ref="AO73" si="53">AZ141</f>
        <v>0</v>
      </c>
      <c r="AP73" s="353">
        <f t="shared" ref="AP73" si="54">BA141</f>
        <v>0</v>
      </c>
    </row>
    <row r="74" spans="1:45" x14ac:dyDescent="0.2">
      <c r="A74" s="242" t="s">
        <v>256</v>
      </c>
      <c r="B74" s="243">
        <f t="shared" ref="B74:AO74" si="55">B58</f>
        <v>1</v>
      </c>
      <c r="C74" s="243">
        <f t="shared" si="55"/>
        <v>2</v>
      </c>
      <c r="D74" s="243">
        <f t="shared" si="55"/>
        <v>3</v>
      </c>
      <c r="E74" s="243">
        <f t="shared" si="55"/>
        <v>4</v>
      </c>
      <c r="F74" s="243">
        <f t="shared" si="55"/>
        <v>5</v>
      </c>
      <c r="G74" s="243">
        <f t="shared" si="55"/>
        <v>6</v>
      </c>
      <c r="H74" s="243">
        <f t="shared" si="55"/>
        <v>7</v>
      </c>
      <c r="I74" s="243">
        <f t="shared" si="55"/>
        <v>8</v>
      </c>
      <c r="J74" s="243">
        <f t="shared" si="55"/>
        <v>9</v>
      </c>
      <c r="K74" s="243">
        <f t="shared" si="55"/>
        <v>10</v>
      </c>
      <c r="L74" s="243">
        <f t="shared" si="55"/>
        <v>11</v>
      </c>
      <c r="M74" s="243">
        <f t="shared" si="55"/>
        <v>12</v>
      </c>
      <c r="N74" s="243">
        <f t="shared" si="55"/>
        <v>13</v>
      </c>
      <c r="O74" s="243">
        <f t="shared" si="55"/>
        <v>14</v>
      </c>
      <c r="P74" s="243">
        <f t="shared" si="55"/>
        <v>15</v>
      </c>
      <c r="Q74" s="243">
        <f t="shared" si="55"/>
        <v>16</v>
      </c>
      <c r="R74" s="243">
        <f t="shared" si="55"/>
        <v>17</v>
      </c>
      <c r="S74" s="243">
        <f t="shared" si="55"/>
        <v>18</v>
      </c>
      <c r="T74" s="243">
        <f t="shared" si="55"/>
        <v>19</v>
      </c>
      <c r="U74" s="243">
        <f t="shared" si="55"/>
        <v>20</v>
      </c>
      <c r="V74" s="243">
        <f t="shared" si="55"/>
        <v>21</v>
      </c>
      <c r="W74" s="243">
        <f t="shared" si="55"/>
        <v>22</v>
      </c>
      <c r="X74" s="243">
        <f t="shared" si="55"/>
        <v>23</v>
      </c>
      <c r="Y74" s="243">
        <f t="shared" si="55"/>
        <v>24</v>
      </c>
      <c r="Z74" s="243">
        <f t="shared" si="55"/>
        <v>25</v>
      </c>
      <c r="AA74" s="243">
        <f t="shared" si="55"/>
        <v>26</v>
      </c>
      <c r="AB74" s="243">
        <f t="shared" si="55"/>
        <v>27</v>
      </c>
      <c r="AC74" s="243">
        <f t="shared" si="55"/>
        <v>28</v>
      </c>
      <c r="AD74" s="243">
        <f t="shared" si="55"/>
        <v>29</v>
      </c>
      <c r="AE74" s="243">
        <f t="shared" si="55"/>
        <v>30</v>
      </c>
      <c r="AF74" s="243">
        <f t="shared" si="55"/>
        <v>31</v>
      </c>
      <c r="AG74" s="243">
        <f t="shared" si="55"/>
        <v>32</v>
      </c>
      <c r="AH74" s="243">
        <f t="shared" si="55"/>
        <v>33</v>
      </c>
      <c r="AI74" s="243">
        <f t="shared" si="55"/>
        <v>34</v>
      </c>
      <c r="AJ74" s="243">
        <f t="shared" si="55"/>
        <v>35</v>
      </c>
      <c r="AK74" s="243">
        <f t="shared" si="55"/>
        <v>36</v>
      </c>
      <c r="AL74" s="243">
        <f t="shared" si="55"/>
        <v>37</v>
      </c>
      <c r="AM74" s="243">
        <f t="shared" si="55"/>
        <v>38</v>
      </c>
      <c r="AN74" s="243">
        <f t="shared" si="55"/>
        <v>39</v>
      </c>
      <c r="AO74" s="243">
        <f t="shared" si="55"/>
        <v>40</v>
      </c>
      <c r="AP74" s="243">
        <f>AP58</f>
        <v>41</v>
      </c>
    </row>
    <row r="75" spans="1:45" ht="28.5" x14ac:dyDescent="0.2">
      <c r="A75" s="251" t="s">
        <v>548</v>
      </c>
      <c r="B75" s="252">
        <f t="shared" ref="B75:AO75" si="56">B68</f>
        <v>0</v>
      </c>
      <c r="C75" s="252">
        <f t="shared" si="56"/>
        <v>-962078.64827566675</v>
      </c>
      <c r="D75" s="252">
        <f>D68</f>
        <v>-962078.64827566675</v>
      </c>
      <c r="E75" s="252">
        <f t="shared" si="56"/>
        <v>-962078.68280002859</v>
      </c>
      <c r="F75" s="252">
        <f t="shared" si="56"/>
        <v>-962078.68438122934</v>
      </c>
      <c r="G75" s="252">
        <f t="shared" si="56"/>
        <v>-962078.68603484833</v>
      </c>
      <c r="H75" s="252">
        <f t="shared" si="56"/>
        <v>-962078.68776420248</v>
      </c>
      <c r="I75" s="252">
        <f t="shared" si="56"/>
        <v>-962078.68957276025</v>
      </c>
      <c r="J75" s="252">
        <f t="shared" si="56"/>
        <v>-962078.69146414916</v>
      </c>
      <c r="K75" s="252">
        <f t="shared" si="56"/>
        <v>-962078.69344216294</v>
      </c>
      <c r="L75" s="252">
        <f t="shared" si="56"/>
        <v>-962078.6955107688</v>
      </c>
      <c r="M75" s="252">
        <f t="shared" si="56"/>
        <v>-962078.69767411589</v>
      </c>
      <c r="N75" s="252">
        <f t="shared" si="56"/>
        <v>-962078.71634619695</v>
      </c>
      <c r="O75" s="252">
        <f t="shared" si="56"/>
        <v>-962078.71946379764</v>
      </c>
      <c r="P75" s="252">
        <f t="shared" si="56"/>
        <v>-962078.72272418311</v>
      </c>
      <c r="Q75" s="252">
        <f t="shared" si="56"/>
        <v>-962078.72613389278</v>
      </c>
      <c r="R75" s="252">
        <f t="shared" si="56"/>
        <v>-962078.72969976568</v>
      </c>
      <c r="S75" s="252">
        <f t="shared" si="56"/>
        <v>-962078.73342895403</v>
      </c>
      <c r="T75" s="252">
        <f t="shared" si="56"/>
        <v>-962078.73732893763</v>
      </c>
      <c r="U75" s="252">
        <f t="shared" si="56"/>
        <v>-962078.74140753865</v>
      </c>
      <c r="V75" s="252">
        <f t="shared" si="56"/>
        <v>-962078.74567293795</v>
      </c>
      <c r="W75" s="252">
        <f t="shared" si="56"/>
        <v>-962078.75013369066</v>
      </c>
      <c r="X75" s="252">
        <f t="shared" si="56"/>
        <v>-962078.75479874387</v>
      </c>
      <c r="Y75" s="252">
        <f t="shared" si="56"/>
        <v>-962078.75967745448</v>
      </c>
      <c r="Z75" s="252">
        <f t="shared" si="56"/>
        <v>-962078.76477960788</v>
      </c>
      <c r="AA75" s="252">
        <f t="shared" si="56"/>
        <v>-962078.7701154378</v>
      </c>
      <c r="AB75" s="252">
        <f t="shared" si="56"/>
        <v>-962078.7756956463</v>
      </c>
      <c r="AC75" s="252">
        <f t="shared" si="56"/>
        <v>-962078.78153142601</v>
      </c>
      <c r="AD75" s="252">
        <f t="shared" si="56"/>
        <v>-962078.78763448179</v>
      </c>
      <c r="AE75" s="252">
        <f t="shared" si="56"/>
        <v>-962078.79401705496</v>
      </c>
      <c r="AF75" s="252">
        <f t="shared" si="56"/>
        <v>-962078.80069194722</v>
      </c>
      <c r="AG75" s="252">
        <f t="shared" si="56"/>
        <v>-962078.80767254659</v>
      </c>
      <c r="AH75" s="252">
        <f t="shared" si="56"/>
        <v>-962078.81497285445</v>
      </c>
      <c r="AI75" s="252">
        <f t="shared" si="56"/>
        <v>-962078.82260751317</v>
      </c>
      <c r="AJ75" s="252">
        <f t="shared" si="56"/>
        <v>-962078.8305918359</v>
      </c>
      <c r="AK75" s="252">
        <f t="shared" si="56"/>
        <v>-962078.8389418372</v>
      </c>
      <c r="AL75" s="252">
        <f t="shared" si="56"/>
        <v>-962078.84767426492</v>
      </c>
      <c r="AM75" s="252">
        <f t="shared" si="56"/>
        <v>-962078.85680663411</v>
      </c>
      <c r="AN75" s="252">
        <f t="shared" si="56"/>
        <v>-962078.86635726166</v>
      </c>
      <c r="AO75" s="252">
        <f t="shared" si="56"/>
        <v>-962078.87634530396</v>
      </c>
      <c r="AP75" s="252">
        <f>AP68</f>
        <v>-962078.8867907942</v>
      </c>
    </row>
    <row r="76" spans="1:45" x14ac:dyDescent="0.2">
      <c r="A76" s="253" t="s">
        <v>255</v>
      </c>
      <c r="B76" s="245">
        <f t="shared" ref="B76:AO76" si="57">-B67</f>
        <v>0</v>
      </c>
      <c r="C76" s="245">
        <f>-C67</f>
        <v>962078.64827566675</v>
      </c>
      <c r="D76" s="245">
        <f t="shared" si="57"/>
        <v>962078.64827566675</v>
      </c>
      <c r="E76" s="245">
        <f t="shared" si="57"/>
        <v>962078.64827566675</v>
      </c>
      <c r="F76" s="245">
        <f>-C67</f>
        <v>962078.64827566675</v>
      </c>
      <c r="G76" s="245">
        <f t="shared" si="57"/>
        <v>962078.64827566675</v>
      </c>
      <c r="H76" s="245">
        <f t="shared" si="57"/>
        <v>962078.64827566675</v>
      </c>
      <c r="I76" s="245">
        <f t="shared" si="57"/>
        <v>962078.64827566675</v>
      </c>
      <c r="J76" s="245">
        <f t="shared" si="57"/>
        <v>962078.64827566675</v>
      </c>
      <c r="K76" s="245">
        <f t="shared" si="57"/>
        <v>962078.64827566675</v>
      </c>
      <c r="L76" s="245">
        <f>-L67</f>
        <v>962078.64827566675</v>
      </c>
      <c r="M76" s="245">
        <f>-M67</f>
        <v>962078.64827566675</v>
      </c>
      <c r="N76" s="245">
        <f t="shared" si="57"/>
        <v>962078.64827566675</v>
      </c>
      <c r="O76" s="245">
        <f t="shared" si="57"/>
        <v>962078.64827566675</v>
      </c>
      <c r="P76" s="245">
        <f t="shared" si="57"/>
        <v>962078.64827566675</v>
      </c>
      <c r="Q76" s="245">
        <f t="shared" si="57"/>
        <v>962078.64827566675</v>
      </c>
      <c r="R76" s="245">
        <f t="shared" si="57"/>
        <v>962078.64827566675</v>
      </c>
      <c r="S76" s="245">
        <f t="shared" si="57"/>
        <v>962078.64827566675</v>
      </c>
      <c r="T76" s="245">
        <f t="shared" si="57"/>
        <v>962078.64827566675</v>
      </c>
      <c r="U76" s="245">
        <f t="shared" si="57"/>
        <v>962078.64827566675</v>
      </c>
      <c r="V76" s="245">
        <f t="shared" si="57"/>
        <v>962078.64827566675</v>
      </c>
      <c r="W76" s="245">
        <f t="shared" si="57"/>
        <v>962078.64827566675</v>
      </c>
      <c r="X76" s="245">
        <f t="shared" si="57"/>
        <v>962078.64827566675</v>
      </c>
      <c r="Y76" s="245">
        <f t="shared" si="57"/>
        <v>962078.64827566675</v>
      </c>
      <c r="Z76" s="245">
        <f t="shared" si="57"/>
        <v>962078.64827566675</v>
      </c>
      <c r="AA76" s="245">
        <f t="shared" si="57"/>
        <v>962078.64827566675</v>
      </c>
      <c r="AB76" s="245">
        <f t="shared" si="57"/>
        <v>962078.64827566675</v>
      </c>
      <c r="AC76" s="245">
        <f t="shared" si="57"/>
        <v>962078.64827566675</v>
      </c>
      <c r="AD76" s="245">
        <f t="shared" si="57"/>
        <v>962078.64827566675</v>
      </c>
      <c r="AE76" s="245">
        <f t="shared" si="57"/>
        <v>962078.64827566675</v>
      </c>
      <c r="AF76" s="245">
        <f t="shared" si="57"/>
        <v>962078.64827566675</v>
      </c>
      <c r="AG76" s="245">
        <f t="shared" si="57"/>
        <v>962078.64827566675</v>
      </c>
      <c r="AH76" s="245">
        <f t="shared" si="57"/>
        <v>962078.64827566675</v>
      </c>
      <c r="AI76" s="245">
        <f t="shared" si="57"/>
        <v>962078.64827566675</v>
      </c>
      <c r="AJ76" s="245">
        <f t="shared" si="57"/>
        <v>962078.64827566675</v>
      </c>
      <c r="AK76" s="245">
        <f t="shared" si="57"/>
        <v>962078.64827566675</v>
      </c>
      <c r="AL76" s="245">
        <f t="shared" si="57"/>
        <v>962078.64827566675</v>
      </c>
      <c r="AM76" s="245">
        <f t="shared" si="57"/>
        <v>962078.64827566675</v>
      </c>
      <c r="AN76" s="245">
        <f t="shared" si="57"/>
        <v>962078.64827566675</v>
      </c>
      <c r="AO76" s="245">
        <f t="shared" si="57"/>
        <v>962078.64827566675</v>
      </c>
      <c r="AP76" s="245">
        <f>-AP67</f>
        <v>962078.64827566675</v>
      </c>
    </row>
    <row r="77" spans="1:45" x14ac:dyDescent="0.2">
      <c r="A77" s="253" t="s">
        <v>254</v>
      </c>
      <c r="B77" s="245">
        <f t="shared" ref="B77:AO77" si="58">B69</f>
        <v>0</v>
      </c>
      <c r="C77" s="245">
        <f t="shared" si="58"/>
        <v>0</v>
      </c>
      <c r="D77" s="245">
        <f t="shared" si="58"/>
        <v>0</v>
      </c>
      <c r="E77" s="245">
        <f t="shared" si="58"/>
        <v>0</v>
      </c>
      <c r="F77" s="245">
        <f t="shared" si="58"/>
        <v>0</v>
      </c>
      <c r="G77" s="245">
        <f t="shared" si="58"/>
        <v>0</v>
      </c>
      <c r="H77" s="245">
        <f t="shared" si="58"/>
        <v>0</v>
      </c>
      <c r="I77" s="245">
        <f t="shared" si="58"/>
        <v>0</v>
      </c>
      <c r="J77" s="245">
        <f t="shared" si="58"/>
        <v>0</v>
      </c>
      <c r="K77" s="245">
        <f t="shared" si="58"/>
        <v>0</v>
      </c>
      <c r="L77" s="245">
        <f t="shared" si="58"/>
        <v>0</v>
      </c>
      <c r="M77" s="245">
        <f t="shared" si="58"/>
        <v>0</v>
      </c>
      <c r="N77" s="245">
        <f t="shared" si="58"/>
        <v>0</v>
      </c>
      <c r="O77" s="245">
        <f t="shared" si="58"/>
        <v>0</v>
      </c>
      <c r="P77" s="245">
        <f t="shared" si="58"/>
        <v>0</v>
      </c>
      <c r="Q77" s="245">
        <f t="shared" si="58"/>
        <v>0</v>
      </c>
      <c r="R77" s="245">
        <f t="shared" si="58"/>
        <v>0</v>
      </c>
      <c r="S77" s="245">
        <f t="shared" si="58"/>
        <v>0</v>
      </c>
      <c r="T77" s="245">
        <f t="shared" si="58"/>
        <v>0</v>
      </c>
      <c r="U77" s="245">
        <f t="shared" si="58"/>
        <v>0</v>
      </c>
      <c r="V77" s="245">
        <f t="shared" si="58"/>
        <v>0</v>
      </c>
      <c r="W77" s="245">
        <f t="shared" si="58"/>
        <v>0</v>
      </c>
      <c r="X77" s="245">
        <f t="shared" si="58"/>
        <v>0</v>
      </c>
      <c r="Y77" s="245">
        <f t="shared" si="58"/>
        <v>0</v>
      </c>
      <c r="Z77" s="245">
        <f t="shared" si="58"/>
        <v>0</v>
      </c>
      <c r="AA77" s="245">
        <f t="shared" si="58"/>
        <v>0</v>
      </c>
      <c r="AB77" s="245">
        <f t="shared" si="58"/>
        <v>0</v>
      </c>
      <c r="AC77" s="245">
        <f t="shared" si="58"/>
        <v>0</v>
      </c>
      <c r="AD77" s="245">
        <f t="shared" si="58"/>
        <v>0</v>
      </c>
      <c r="AE77" s="245">
        <f t="shared" si="58"/>
        <v>0</v>
      </c>
      <c r="AF77" s="245">
        <f t="shared" si="58"/>
        <v>0</v>
      </c>
      <c r="AG77" s="245">
        <f t="shared" si="58"/>
        <v>0</v>
      </c>
      <c r="AH77" s="245">
        <f t="shared" si="58"/>
        <v>0</v>
      </c>
      <c r="AI77" s="245">
        <f t="shared" si="58"/>
        <v>0</v>
      </c>
      <c r="AJ77" s="245">
        <f t="shared" si="58"/>
        <v>0</v>
      </c>
      <c r="AK77" s="245">
        <f t="shared" si="58"/>
        <v>0</v>
      </c>
      <c r="AL77" s="245">
        <f t="shared" si="58"/>
        <v>0</v>
      </c>
      <c r="AM77" s="245">
        <f t="shared" si="58"/>
        <v>0</v>
      </c>
      <c r="AN77" s="245">
        <f t="shared" si="58"/>
        <v>0</v>
      </c>
      <c r="AO77" s="245">
        <f t="shared" si="58"/>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-6926966.2675848007</v>
      </c>
      <c r="C79" s="245">
        <f>IF(((SUM($B$59:C59)+SUM($B$61:C64))+SUM($B$81:C81))&lt;0,((SUM($B$59:C59)+SUM($B$61:C64))+SUM($B$81:C81))*0.18-SUM($A$79:B79),IF(SUM($B$79:B79)&lt;0,0-SUM($B$79:B79),0))</f>
        <v>692696.62675848044</v>
      </c>
      <c r="D79" s="245">
        <f>IF(((SUM($B$59:D59)+SUM($B$61:D64))+SUM($B$81:D81))&lt;0,((SUM($B$59:D59)+SUM($B$61:D64))+SUM($B$81:D81))*0.2-SUM($A$79:C79),IF(SUM($B$79:C79)&lt;0,0-SUM($B$79:C79),0))</f>
        <v>-692696.62675848044</v>
      </c>
      <c r="E79" s="245">
        <f>IF(((SUM($B$59:E59)+SUM($B$61:E64))+SUM($B$81:E81))&lt;0,((SUM($B$59:E59)+SUM($B$61:E64))+SUM($B$81:E81))*0.2-SUM($A$79:D79),IF(SUM($B$79:D79)&lt;0,0-SUM($B$79:D79),0))</f>
        <v>-6.9048721343278885E-3</v>
      </c>
      <c r="F79" s="245">
        <f>IF(((SUM($B$59:F59)+SUM($B$61:F64))+SUM($B$81:F81))&lt;0,((SUM($B$59:F59)+SUM($B$61:F64))+SUM($B$81:F81))*0.2-SUM($A$79:E79),IF(SUM($B$79:E79)&lt;0,0-SUM($B$79:E79),0))</f>
        <v>-7.221112959086895E-3</v>
      </c>
      <c r="G79" s="245">
        <f>IF(((SUM($B$59:G59)+SUM($B$61:G64))+SUM($B$81:G81))&lt;0,((SUM($B$59:G59)+SUM($B$61:G64))+SUM($B$81:G81))*0.18-SUM($A$79:F79),IF(SUM($B$79:F79)&lt;0,0-SUM($B$79:F79),0))</f>
        <v>692696.62137442548</v>
      </c>
      <c r="H79" s="245">
        <f>IF(((SUM($B$59:H59)+SUM($B$61:H64))+SUM($B$81:H81))&lt;0,((SUM($B$59:H59)+SUM($B$61:H64))+SUM($B$81:H81))*0.18-SUM($A$79:G79),IF(SUM($B$79:G79)&lt;0,0-SUM($B$79:G79),0))</f>
        <v>-7.1079358458518982E-3</v>
      </c>
      <c r="I79" s="245">
        <f>IF(((SUM($B$59:I59)+SUM($B$61:I64))+SUM($B$81:I81))&lt;0,((SUM($B$59:I59)+SUM($B$61:I64))+SUM($B$81:I81))*0.18-SUM($A$79:H79),IF(SUM($B$79:H79)&lt;0,0-SUM($B$79:H79),0))</f>
        <v>-7.4334759265184402E-3</v>
      </c>
      <c r="J79" s="245">
        <f>IF(((SUM($B$59:J59)+SUM($B$61:J64))+SUM($B$81:J81))&lt;0,((SUM($B$59:J59)+SUM($B$61:J64))+SUM($B$81:J81))*0.18-SUM($A$79:I79),IF(SUM($B$79:I79)&lt;0,0-SUM($B$79:I79),0))</f>
        <v>-7.7739274129271507E-3</v>
      </c>
      <c r="K79" s="245">
        <f>IF(((SUM($B$59:K59)+SUM($B$61:K64))+SUM($B$81:K81))&lt;0,((SUM($B$59:K59)+SUM($B$61:K64))+SUM($B$81:K81))*0.18-SUM($A$79:J79),IF(SUM($B$79:J79)&lt;0,0-SUM($B$79:J79),0))</f>
        <v>-8.1299701705574989E-3</v>
      </c>
      <c r="L79" s="245">
        <f>IF(((SUM($B$59:L59)+SUM($B$61:L64))+SUM($B$81:L81))&lt;0,((SUM($B$59:L59)+SUM($B$61:L64))+SUM($B$81:L81))*0.18-SUM($A$79:K79),IF(SUM($B$79:K79)&lt;0,0-SUM($B$79:K79),0))</f>
        <v>-8.5023175925016403E-3</v>
      </c>
      <c r="M79" s="245">
        <f>IF(((SUM($B$59:M59)+SUM($B$61:M64))+SUM($B$81:M81))&lt;0,((SUM($B$59:M59)+SUM($B$61:M64))+SUM($B$81:M81))*0.18-SUM($A$79:L79),IF(SUM($B$79:L79)&lt;0,0-SUM($B$79:L79),0))</f>
        <v>-8.891720324754715E-3</v>
      </c>
      <c r="N79" s="245">
        <f>IF(((SUM($B$59:N59)+SUM($B$61:N64))+SUM($B$81:N81))&lt;0,((SUM($B$59:N59)+SUM($B$61:N64))+SUM($B$81:N81))*0.18-SUM($A$79:M79),IF(SUM($B$79:M79)&lt;0,0-SUM($B$79:M79),0))</f>
        <v>-1.2252695858478546E-2</v>
      </c>
      <c r="O79" s="245">
        <f>IF(((SUM($B$59:O59)+SUM($B$61:O64))+SUM($B$81:O81))&lt;0,((SUM($B$59:O59)+SUM($B$61:O64))+SUM($B$81:O81))*0.18-SUM($A$79:N79),IF(SUM($B$79:N79)&lt;0,0-SUM($B$79:N79),0))</f>
        <v>-1.2813863344490528E-2</v>
      </c>
      <c r="P79" s="245">
        <f>IF(((SUM($B$59:P59)+SUM($B$61:P64))+SUM($B$81:P81))&lt;0,((SUM($B$59:P59)+SUM($B$61:P64))+SUM($B$81:P81))*0.18-SUM($A$79:O79),IF(SUM($B$79:O79)&lt;0,0-SUM($B$79:O79),0))</f>
        <v>-1.3400733470916748E-2</v>
      </c>
      <c r="Q79" s="245">
        <f>IF(((SUM($B$59:Q59)+SUM($B$61:Q64))+SUM($B$81:Q81))&lt;0,((SUM($B$59:Q59)+SUM($B$61:Q64))+SUM($B$81:Q81))*0.18-SUM($A$79:P79),IF(SUM($B$79:P79)&lt;0,0-SUM($B$79:P79),0))</f>
        <v>-1.4014479704201221E-2</v>
      </c>
      <c r="R79" s="245">
        <f>IF(((SUM($B$59:R59)+SUM($B$61:R64))+SUM($B$81:R81))&lt;0,((SUM($B$59:R59)+SUM($B$61:R64))+SUM($B$81:R81))*0.18-SUM($A$79:Q79),IF(SUM($B$79:Q79)&lt;0,0-SUM($B$79:Q79),0))</f>
        <v>-1.4656338840723038E-2</v>
      </c>
      <c r="S79" s="245">
        <f>IF(((SUM($B$59:S59)+SUM($B$61:S64))+SUM($B$81:S81))&lt;0,((SUM($B$59:S59)+SUM($B$61:S64))+SUM($B$81:S81))*0.18-SUM($A$79:R79),IF(SUM($B$79:R79)&lt;0,0-SUM($B$79:R79),0))</f>
        <v>-1.5327591449022293E-2</v>
      </c>
      <c r="T79" s="245">
        <f>IF(((SUM($B$59:T59)+SUM($B$61:T64))+SUM($B$81:T81))&lt;0,((SUM($B$59:T59)+SUM($B$61:T64))+SUM($B$81:T81))*0.18-SUM($A$79:S79),IF(SUM($B$79:S79)&lt;0,0-SUM($B$79:S79),0))</f>
        <v>-1.602958794683218E-2</v>
      </c>
      <c r="U79" s="245">
        <f>IF(((SUM($B$59:U59)+SUM($B$61:U64))+SUM($B$81:U81))&lt;0,((SUM($B$59:U59)+SUM($B$61:U64))+SUM($B$81:U81))*0.18-SUM($A$79:T79),IF(SUM($B$79:T79)&lt;0,0-SUM($B$79:T79),0))</f>
        <v>-1.6763738356530666E-2</v>
      </c>
      <c r="V79" s="245">
        <f>IF(((SUM($B$59:V59)+SUM($B$61:V64))+SUM($B$81:V81))&lt;0,((SUM($B$59:V59)+SUM($B$61:V64))+SUM($B$81:V81))*0.18-SUM($A$79:U79),IF(SUM($B$79:U79)&lt;0,0-SUM($B$79:U79),0))</f>
        <v>-1.7531508579850197E-2</v>
      </c>
      <c r="W79" s="245">
        <f>IF(((SUM($B$59:W59)+SUM($B$61:W64))+SUM($B$81:W81))&lt;0,((SUM($B$59:W59)+SUM($B$61:W64))+SUM($B$81:W81))*0.18-SUM($A$79:V79),IF(SUM($B$79:V79)&lt;0,0-SUM($B$79:V79),0))</f>
        <v>-1.8334444612264633E-2</v>
      </c>
      <c r="X79" s="245">
        <f>IF(((SUM($B$59:X59)+SUM($B$61:X64))+SUM($B$81:X81))&lt;0,((SUM($B$59:X59)+SUM($B$61:X64))+SUM($B$81:X81))*0.18-SUM($A$79:W79),IF(SUM($B$79:W79)&lt;0,0-SUM($B$79:W79),0))</f>
        <v>-1.9174152985215187E-2</v>
      </c>
      <c r="Y79" s="245">
        <f>IF(((SUM($B$59:Y59)+SUM($B$61:Y64))+SUM($B$81:Y81))&lt;0,((SUM($B$59:Y59)+SUM($B$61:Y64))+SUM($B$81:Y81))*0.18-SUM($A$79:X79),IF(SUM($B$79:X79)&lt;0,0-SUM($B$79:X79),0))</f>
        <v>-2.0052322186529636E-2</v>
      </c>
      <c r="Z79" s="245">
        <f>IF(((SUM($B$59:Z59)+SUM($B$61:Z64))+SUM($B$81:Z81))&lt;0,((SUM($B$59:Z59)+SUM($B$61:Z64))+SUM($B$81:Z81))*0.18-SUM($A$79:Y79),IF(SUM($B$79:Y79)&lt;0,0-SUM($B$79:Y79),0))</f>
        <v>-2.0970708690583706E-2</v>
      </c>
      <c r="AA79" s="245">
        <f>IF(((SUM($B$59:AA59)+SUM($B$61:AA64))+SUM($B$81:AA81))&lt;0,((SUM($B$59:AA59)+SUM($B$61:AA64))+SUM($B$81:AA81))*0.18-SUM($A$79:Z79),IF(SUM($B$79:Z79)&lt;0,0-SUM($B$79:Z79),0))</f>
        <v>-2.1931158378720284E-2</v>
      </c>
      <c r="AB79" s="245">
        <f>IF(((SUM($B$59:AB59)+SUM($B$61:AB64))+SUM($B$81:AB81))&lt;0,((SUM($B$59:AB59)+SUM($B$61:AB64))+SUM($B$81:AB81))*0.18-SUM($A$79:AA79),IF(SUM($B$79:AA79)&lt;0,0-SUM($B$79:AA79),0))</f>
        <v>-2.2935596294701099E-2</v>
      </c>
      <c r="AC79" s="245">
        <f>IF(((SUM($B$59:AC59)+SUM($B$61:AC64))+SUM($B$81:AC81))&lt;0,((SUM($B$59:AC59)+SUM($B$61:AC64))+SUM($B$81:AC81))*0.18-SUM($A$79:AB79),IF(SUM($B$79:AB79)&lt;0,0-SUM($B$79:AB79),0))</f>
        <v>-2.3986037820577621E-2</v>
      </c>
      <c r="AD79" s="245">
        <f>IF(((SUM($B$59:AD59)+SUM($B$61:AD64))+SUM($B$81:AD81))&lt;0,((SUM($B$59:AD59)+SUM($B$61:AD64))+SUM($B$81:AD81))*0.18-SUM($A$79:AC79),IF(SUM($B$79:AC79)&lt;0,0-SUM($B$79:AC79),0))</f>
        <v>-2.5084585882723331E-2</v>
      </c>
      <c r="AE79" s="245">
        <f>IF(((SUM($B$59:AE59)+SUM($B$61:AE64))+SUM($B$81:AE81))&lt;0,((SUM($B$59:AE59)+SUM($B$61:AE64))+SUM($B$81:AE81))*0.18-SUM($A$79:AD79),IF(SUM($B$79:AD79)&lt;0,0-SUM($B$79:AD79),0))</f>
        <v>-2.6233450509607792E-2</v>
      </c>
      <c r="AF79" s="245">
        <f>IF(((SUM($B$59:AF59)+SUM($B$61:AF64))+SUM($B$81:AF81))&lt;0,((SUM($B$59:AF59)+SUM($B$61:AF64))+SUM($B$81:AF81))*0.18-SUM($A$79:AE79),IF(SUM($B$79:AE79)&lt;0,0-SUM($B$79:AE79),0))</f>
        <v>-2.7434930205345154E-2</v>
      </c>
      <c r="AG79" s="245">
        <f>IF(((SUM($B$59:AG59)+SUM($B$61:AG64))+SUM($B$81:AG81))&lt;0,((SUM($B$59:AG59)+SUM($B$61:AG64))+SUM($B$81:AG81))*0.18-SUM($A$79:AF79),IF(SUM($B$79:AF79)&lt;0,0-SUM($B$79:AF79),0))</f>
        <v>-2.8691438026726246E-2</v>
      </c>
      <c r="AH79" s="245">
        <f>IF(((SUM($B$59:AH59)+SUM($B$61:AH64))+SUM($B$81:AH81))&lt;0,((SUM($B$59:AH59)+SUM($B$61:AH64))+SUM($B$81:AH81))*0.18-SUM($A$79:AG79),IF(SUM($B$79:AG79)&lt;0,0-SUM($B$79:AG79),0))</f>
        <v>-3.0005494132637978E-2</v>
      </c>
      <c r="AI79" s="245">
        <f>IF(((SUM($B$59:AI59)+SUM($B$61:AI64))+SUM($B$81:AI81))&lt;0,((SUM($B$59:AI59)+SUM($B$61:AI64))+SUM($B$81:AI81))*0.18-SUM($A$79:AH79),IF(SUM($B$79:AH79)&lt;0,0-SUM($B$79:AH79),0))</f>
        <v>-3.1379732303321362E-2</v>
      </c>
      <c r="AJ79" s="245">
        <f>IF(((SUM($B$59:AJ59)+SUM($B$61:AJ64))+SUM($B$81:AJ81))&lt;0,((SUM($B$59:AJ59)+SUM($B$61:AJ64))+SUM($B$81:AJ81))*0.18-SUM($A$79:AI79),IF(SUM($B$79:AI79)&lt;0,0-SUM($B$79:AI79),0))</f>
        <v>-3.2816910184919834E-2</v>
      </c>
      <c r="AK79" s="245">
        <f>IF(((SUM($B$59:AK59)+SUM($B$61:AK64))+SUM($B$81:AK81))&lt;0,((SUM($B$59:AK59)+SUM($B$61:AK64))+SUM($B$81:AK81))*0.18-SUM($A$79:AJ79),IF(SUM($B$79:AJ79)&lt;0,0-SUM($B$79:AJ79),0))</f>
        <v>-3.431991208344698E-2</v>
      </c>
      <c r="AL79" s="245">
        <f>IF(((SUM($B$59:AL59)+SUM($B$61:AL64))+SUM($B$81:AL81))&lt;0,((SUM($B$59:AL59)+SUM($B$61:AL64))+SUM($B$81:AL81))*0.18-SUM($A$79:AK79),IF(SUM($B$79:AK79)&lt;0,0-SUM($B$79:AK79),0))</f>
        <v>-3.5891746170818806E-2</v>
      </c>
      <c r="AM79" s="245">
        <f>IF(((SUM($B$59:AM59)+SUM($B$61:AM64))+SUM($B$81:AM81))&lt;0,((SUM($B$59:AM59)+SUM($B$61:AM64))+SUM($B$81:AM81))*0.18-SUM($A$79:AL79),IF(SUM($B$79:AL79)&lt;0,0-SUM($B$79:AL79),0))</f>
        <v>-3.7535574287176132E-2</v>
      </c>
      <c r="AN79" s="245">
        <f>IF(((SUM($B$59:AN59)+SUM($B$61:AN64))+SUM($B$81:AN81))&lt;0,((SUM($B$59:AN59)+SUM($B$61:AN64))+SUM($B$81:AN81))*0.18-SUM($A$79:AM79),IF(SUM($B$79:AM79)&lt;0,0-SUM($B$79:AM79),0))</f>
        <v>-3.925468772649765E-2</v>
      </c>
      <c r="AO79" s="245">
        <f>IF(((SUM($B$59:AO59)+SUM($B$61:AO64))+SUM($B$81:AO81))&lt;0,((SUM($B$59:AO59)+SUM($B$61:AO64))+SUM($B$81:AO81))*0.18-SUM($A$79:AN79),IF(SUM($B$79:AN79)&lt;0,0-SUM($B$79:AN79),0))</f>
        <v>-4.1052535176277161E-2</v>
      </c>
      <c r="AP79" s="245">
        <f>IF(((SUM($B$59:AP59)+SUM($B$61:AP64))+SUM($B$81:AP81))&lt;0,((SUM($B$59:AP59)+SUM($B$61:AP64))+SUM($B$81:AP81))*0.18-SUM($A$79:AO79),IF(SUM($B$79:AO79)&lt;0,0-SUM($B$79:AO79),0))</f>
        <v>-4.2932721786201E-2</v>
      </c>
    </row>
    <row r="80" spans="1:45" x14ac:dyDescent="0.2">
      <c r="A80" s="253" t="s">
        <v>251</v>
      </c>
      <c r="B80" s="245">
        <f>-B59*(B39)</f>
        <v>0</v>
      </c>
      <c r="C80" s="245">
        <f t="shared" ref="C80:AP80" si="59">-(C59-B59)*$B$39</f>
        <v>0</v>
      </c>
      <c r="D80" s="245">
        <f t="shared" si="59"/>
        <v>0</v>
      </c>
      <c r="E80" s="245">
        <f t="shared" si="59"/>
        <v>0</v>
      </c>
      <c r="F80" s="245">
        <f t="shared" si="59"/>
        <v>0</v>
      </c>
      <c r="G80" s="245">
        <f t="shared" si="59"/>
        <v>0</v>
      </c>
      <c r="H80" s="245">
        <f t="shared" si="59"/>
        <v>0</v>
      </c>
      <c r="I80" s="245">
        <f t="shared" si="59"/>
        <v>0</v>
      </c>
      <c r="J80" s="245">
        <f t="shared" si="59"/>
        <v>0</v>
      </c>
      <c r="K80" s="245">
        <f t="shared" si="59"/>
        <v>0</v>
      </c>
      <c r="L80" s="245">
        <f t="shared" si="59"/>
        <v>0</v>
      </c>
      <c r="M80" s="245">
        <f t="shared" si="59"/>
        <v>0</v>
      </c>
      <c r="N80" s="245">
        <f t="shared" si="59"/>
        <v>0</v>
      </c>
      <c r="O80" s="245">
        <f t="shared" si="59"/>
        <v>0</v>
      </c>
      <c r="P80" s="245">
        <f t="shared" si="59"/>
        <v>0</v>
      </c>
      <c r="Q80" s="245">
        <f t="shared" si="59"/>
        <v>0</v>
      </c>
      <c r="R80" s="245">
        <f t="shared" si="59"/>
        <v>0</v>
      </c>
      <c r="S80" s="245">
        <f t="shared" si="59"/>
        <v>0</v>
      </c>
      <c r="T80" s="245">
        <f t="shared" si="59"/>
        <v>0</v>
      </c>
      <c r="U80" s="245">
        <f t="shared" si="59"/>
        <v>0</v>
      </c>
      <c r="V80" s="245">
        <f t="shared" si="59"/>
        <v>0</v>
      </c>
      <c r="W80" s="245">
        <f t="shared" si="59"/>
        <v>0</v>
      </c>
      <c r="X80" s="245">
        <f t="shared" si="59"/>
        <v>0</v>
      </c>
      <c r="Y80" s="245">
        <f t="shared" si="59"/>
        <v>0</v>
      </c>
      <c r="Z80" s="245">
        <f t="shared" si="59"/>
        <v>0</v>
      </c>
      <c r="AA80" s="245">
        <f t="shared" si="59"/>
        <v>0</v>
      </c>
      <c r="AB80" s="245">
        <f t="shared" si="59"/>
        <v>0</v>
      </c>
      <c r="AC80" s="245">
        <f t="shared" si="59"/>
        <v>0</v>
      </c>
      <c r="AD80" s="245">
        <f t="shared" si="59"/>
        <v>0</v>
      </c>
      <c r="AE80" s="245">
        <f t="shared" si="59"/>
        <v>0</v>
      </c>
      <c r="AF80" s="245">
        <f t="shared" si="59"/>
        <v>0</v>
      </c>
      <c r="AG80" s="245">
        <f t="shared" si="59"/>
        <v>0</v>
      </c>
      <c r="AH80" s="245">
        <f t="shared" si="59"/>
        <v>0</v>
      </c>
      <c r="AI80" s="245">
        <f t="shared" si="59"/>
        <v>0</v>
      </c>
      <c r="AJ80" s="245">
        <f t="shared" si="59"/>
        <v>0</v>
      </c>
      <c r="AK80" s="245">
        <f t="shared" si="59"/>
        <v>0</v>
      </c>
      <c r="AL80" s="245">
        <f t="shared" si="59"/>
        <v>0</v>
      </c>
      <c r="AM80" s="245">
        <f t="shared" si="59"/>
        <v>0</v>
      </c>
      <c r="AN80" s="245">
        <f t="shared" si="59"/>
        <v>0</v>
      </c>
      <c r="AO80" s="245">
        <f t="shared" si="59"/>
        <v>0</v>
      </c>
      <c r="AP80" s="245">
        <f t="shared" si="59"/>
        <v>0</v>
      </c>
    </row>
    <row r="81" spans="1:44" x14ac:dyDescent="0.2">
      <c r="A81" s="253" t="s">
        <v>433</v>
      </c>
      <c r="B81" s="245">
        <f>-$C$126</f>
        <v>-34634831.337924004</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-34634831.337924004</v>
      </c>
      <c r="AR81" s="257"/>
    </row>
    <row r="82" spans="1:44" x14ac:dyDescent="0.2">
      <c r="A82" s="253" t="s">
        <v>250</v>
      </c>
      <c r="B82" s="245">
        <f t="shared" ref="B82:AO82" si="60">B54-B55</f>
        <v>0</v>
      </c>
      <c r="C82" s="245">
        <f t="shared" si="60"/>
        <v>0</v>
      </c>
      <c r="D82" s="245">
        <f t="shared" si="60"/>
        <v>0</v>
      </c>
      <c r="E82" s="245">
        <f t="shared" si="60"/>
        <v>0</v>
      </c>
      <c r="F82" s="245">
        <f t="shared" si="60"/>
        <v>0</v>
      </c>
      <c r="G82" s="245">
        <f t="shared" si="60"/>
        <v>0</v>
      </c>
      <c r="H82" s="245">
        <f t="shared" si="60"/>
        <v>0</v>
      </c>
      <c r="I82" s="245">
        <f t="shared" si="60"/>
        <v>0</v>
      </c>
      <c r="J82" s="245">
        <f t="shared" si="60"/>
        <v>0</v>
      </c>
      <c r="K82" s="245">
        <f t="shared" si="60"/>
        <v>0</v>
      </c>
      <c r="L82" s="245">
        <f t="shared" si="60"/>
        <v>0</v>
      </c>
      <c r="M82" s="245">
        <f t="shared" si="60"/>
        <v>0</v>
      </c>
      <c r="N82" s="245">
        <f t="shared" si="60"/>
        <v>0</v>
      </c>
      <c r="O82" s="245">
        <f t="shared" si="60"/>
        <v>0</v>
      </c>
      <c r="P82" s="245">
        <f t="shared" si="60"/>
        <v>0</v>
      </c>
      <c r="Q82" s="245">
        <f t="shared" si="60"/>
        <v>0</v>
      </c>
      <c r="R82" s="245">
        <f t="shared" si="60"/>
        <v>0</v>
      </c>
      <c r="S82" s="245">
        <f t="shared" si="60"/>
        <v>0</v>
      </c>
      <c r="T82" s="245">
        <f t="shared" si="60"/>
        <v>0</v>
      </c>
      <c r="U82" s="245">
        <f t="shared" si="60"/>
        <v>0</v>
      </c>
      <c r="V82" s="245">
        <f t="shared" si="60"/>
        <v>0</v>
      </c>
      <c r="W82" s="245">
        <f t="shared" si="60"/>
        <v>0</v>
      </c>
      <c r="X82" s="245">
        <f t="shared" si="60"/>
        <v>0</v>
      </c>
      <c r="Y82" s="245">
        <f t="shared" si="60"/>
        <v>0</v>
      </c>
      <c r="Z82" s="245">
        <f t="shared" si="60"/>
        <v>0</v>
      </c>
      <c r="AA82" s="245">
        <f t="shared" si="60"/>
        <v>0</v>
      </c>
      <c r="AB82" s="245">
        <f t="shared" si="60"/>
        <v>0</v>
      </c>
      <c r="AC82" s="245">
        <f t="shared" si="60"/>
        <v>0</v>
      </c>
      <c r="AD82" s="245">
        <f t="shared" si="60"/>
        <v>0</v>
      </c>
      <c r="AE82" s="245">
        <f t="shared" si="60"/>
        <v>0</v>
      </c>
      <c r="AF82" s="245">
        <f t="shared" si="60"/>
        <v>0</v>
      </c>
      <c r="AG82" s="245">
        <f t="shared" si="60"/>
        <v>0</v>
      </c>
      <c r="AH82" s="245">
        <f t="shared" si="60"/>
        <v>0</v>
      </c>
      <c r="AI82" s="245">
        <f t="shared" si="60"/>
        <v>0</v>
      </c>
      <c r="AJ82" s="245">
        <f t="shared" si="60"/>
        <v>0</v>
      </c>
      <c r="AK82" s="245">
        <f t="shared" si="60"/>
        <v>0</v>
      </c>
      <c r="AL82" s="245">
        <f t="shared" si="60"/>
        <v>0</v>
      </c>
      <c r="AM82" s="245">
        <f t="shared" si="60"/>
        <v>0</v>
      </c>
      <c r="AN82" s="245">
        <f t="shared" si="60"/>
        <v>0</v>
      </c>
      <c r="AO82" s="245">
        <f t="shared" si="60"/>
        <v>0</v>
      </c>
      <c r="AP82" s="245">
        <f>AP54-AP55</f>
        <v>0</v>
      </c>
    </row>
    <row r="83" spans="1:44" ht="14.25" x14ac:dyDescent="0.2">
      <c r="A83" s="254" t="s">
        <v>249</v>
      </c>
      <c r="B83" s="252">
        <f>SUM(B75:B82)</f>
        <v>-41561797.605508804</v>
      </c>
      <c r="C83" s="252">
        <f t="shared" ref="C83:V83" si="61">SUM(C75:C82)</f>
        <v>692696.62675848044</v>
      </c>
      <c r="D83" s="252">
        <f t="shared" si="61"/>
        <v>-692696.62675848044</v>
      </c>
      <c r="E83" s="252">
        <f t="shared" si="61"/>
        <v>-4.1429233970120549E-2</v>
      </c>
      <c r="F83" s="252">
        <f t="shared" si="61"/>
        <v>-4.3326675542630255E-2</v>
      </c>
      <c r="G83" s="252">
        <f t="shared" si="61"/>
        <v>692696.5836152439</v>
      </c>
      <c r="H83" s="252">
        <f t="shared" si="61"/>
        <v>-4.6596471569500864E-2</v>
      </c>
      <c r="I83" s="252">
        <f t="shared" si="61"/>
        <v>-4.8730569425970316E-2</v>
      </c>
      <c r="J83" s="252">
        <f t="shared" si="61"/>
        <v>-5.0962409819476306E-2</v>
      </c>
      <c r="K83" s="252">
        <f t="shared" si="61"/>
        <v>-5.3296466358006001E-2</v>
      </c>
      <c r="L83" s="252">
        <f t="shared" si="61"/>
        <v>-5.5737419635988772E-2</v>
      </c>
      <c r="M83" s="252">
        <f t="shared" si="61"/>
        <v>-5.8290169457904994E-2</v>
      </c>
      <c r="N83" s="252">
        <f t="shared" si="61"/>
        <v>-8.0323226051405072E-2</v>
      </c>
      <c r="O83" s="252">
        <f t="shared" si="61"/>
        <v>-8.4001994226127863E-2</v>
      </c>
      <c r="P83" s="252">
        <f t="shared" si="61"/>
        <v>-8.7849249830469489E-2</v>
      </c>
      <c r="Q83" s="252">
        <f t="shared" si="61"/>
        <v>-9.1872705728746951E-2</v>
      </c>
      <c r="R83" s="252">
        <f t="shared" si="61"/>
        <v>-9.6080437768250704E-2</v>
      </c>
      <c r="S83" s="252">
        <f t="shared" si="61"/>
        <v>-0.10048087872564793</v>
      </c>
      <c r="T83" s="252">
        <f t="shared" si="61"/>
        <v>-0.10508285881951451</v>
      </c>
      <c r="U83" s="252">
        <f t="shared" si="61"/>
        <v>-0.10989561025053263</v>
      </c>
      <c r="V83" s="252">
        <f t="shared" si="61"/>
        <v>-0.11492877977434546</v>
      </c>
      <c r="W83" s="252">
        <f>SUM(W75:W82)</f>
        <v>-0.12019246851559728</v>
      </c>
      <c r="X83" s="252">
        <f>SUM(X75:X82)</f>
        <v>-0.12569723010528833</v>
      </c>
      <c r="Y83" s="252">
        <f>SUM(Y75:Y82)</f>
        <v>-0.1314541099127382</v>
      </c>
      <c r="Z83" s="252">
        <f>SUM(Z75:Z82)</f>
        <v>-0.13747464981861413</v>
      </c>
      <c r="AA83" s="252">
        <f t="shared" ref="AA83:AP83" si="62">SUM(AA75:AA82)</f>
        <v>-0.14377092942595482</v>
      </c>
      <c r="AB83" s="252">
        <f t="shared" si="62"/>
        <v>-0.15035557583905756</v>
      </c>
      <c r="AC83" s="252">
        <f t="shared" si="62"/>
        <v>-0.15724179707467556</v>
      </c>
      <c r="AD83" s="252">
        <f t="shared" si="62"/>
        <v>-0.16444340092130005</v>
      </c>
      <c r="AE83" s="252">
        <f t="shared" si="62"/>
        <v>-0.17197483871132135</v>
      </c>
      <c r="AF83" s="252">
        <f t="shared" si="62"/>
        <v>-0.17985121067613363</v>
      </c>
      <c r="AG83" s="252">
        <f t="shared" si="62"/>
        <v>-0.18808831786736846</v>
      </c>
      <c r="AH83" s="252">
        <f t="shared" si="62"/>
        <v>-0.19670268183108419</v>
      </c>
      <c r="AI83" s="252">
        <f t="shared" si="62"/>
        <v>-0.20571157871745527</v>
      </c>
      <c r="AJ83" s="252">
        <f t="shared" si="62"/>
        <v>-0.21513307932764292</v>
      </c>
      <c r="AK83" s="252">
        <f t="shared" si="62"/>
        <v>-0.22498608252499253</v>
      </c>
      <c r="AL83" s="252">
        <f t="shared" si="62"/>
        <v>-0.23529034433886409</v>
      </c>
      <c r="AM83" s="252">
        <f t="shared" si="62"/>
        <v>-0.24606654164381325</v>
      </c>
      <c r="AN83" s="252">
        <f t="shared" si="62"/>
        <v>-0.25733628263697028</v>
      </c>
      <c r="AO83" s="252">
        <f t="shared" si="62"/>
        <v>-0.26912217237986624</v>
      </c>
      <c r="AP83" s="252">
        <f t="shared" si="62"/>
        <v>-0.28144784923642874</v>
      </c>
    </row>
    <row r="84" spans="1:44" ht="14.25" x14ac:dyDescent="0.2">
      <c r="A84" s="254" t="s">
        <v>549</v>
      </c>
      <c r="B84" s="252">
        <f>SUM($B$83:B83)</f>
        <v>-41561797.605508804</v>
      </c>
      <c r="C84" s="252">
        <f>SUM($B$83:C83)</f>
        <v>-40869100.978750326</v>
      </c>
      <c r="D84" s="252">
        <f>SUM($B$83:D83)</f>
        <v>-41561797.605508804</v>
      </c>
      <c r="E84" s="252">
        <f>SUM($B$83:E83)</f>
        <v>-41561797.646938041</v>
      </c>
      <c r="F84" s="252">
        <f>SUM($B$83:F83)</f>
        <v>-41561797.690264717</v>
      </c>
      <c r="G84" s="252">
        <f>SUM($B$83:G83)</f>
        <v>-40869101.106649473</v>
      </c>
      <c r="H84" s="252">
        <f>SUM($B$83:H83)</f>
        <v>-40869101.153245948</v>
      </c>
      <c r="I84" s="252">
        <f>SUM($B$83:I83)</f>
        <v>-40869101.201976515</v>
      </c>
      <c r="J84" s="252">
        <f>SUM($B$83:J83)</f>
        <v>-40869101.252938926</v>
      </c>
      <c r="K84" s="252">
        <f>SUM($B$83:K83)</f>
        <v>-40869101.306235395</v>
      </c>
      <c r="L84" s="252">
        <f>SUM($B$83:L83)</f>
        <v>-40869101.361972816</v>
      </c>
      <c r="M84" s="252">
        <f>SUM($B$83:M83)</f>
        <v>-40869101.420262985</v>
      </c>
      <c r="N84" s="252">
        <f>SUM($B$83:N83)</f>
        <v>-40869101.500586212</v>
      </c>
      <c r="O84" s="252">
        <f>SUM($B$83:O83)</f>
        <v>-40869101.584588207</v>
      </c>
      <c r="P84" s="252">
        <f>SUM($B$83:P83)</f>
        <v>-40869101.672437459</v>
      </c>
      <c r="Q84" s="252">
        <f>SUM($B$83:Q83)</f>
        <v>-40869101.764310166</v>
      </c>
      <c r="R84" s="252">
        <f>SUM($B$83:R83)</f>
        <v>-40869101.860390604</v>
      </c>
      <c r="S84" s="252">
        <f>SUM($B$83:S83)</f>
        <v>-40869101.96087148</v>
      </c>
      <c r="T84" s="252">
        <f>SUM($B$83:T83)</f>
        <v>-40869102.065954342</v>
      </c>
      <c r="U84" s="252">
        <f>SUM($B$83:U83)</f>
        <v>-40869102.175849952</v>
      </c>
      <c r="V84" s="252">
        <f>SUM($B$83:V83)</f>
        <v>-40869102.290778734</v>
      </c>
      <c r="W84" s="252">
        <f>SUM($B$83:W83)</f>
        <v>-40869102.410971202</v>
      </c>
      <c r="X84" s="252">
        <f>SUM($B$83:X83)</f>
        <v>-40869102.536668435</v>
      </c>
      <c r="Y84" s="252">
        <f>SUM($B$83:Y83)</f>
        <v>-40869102.668122545</v>
      </c>
      <c r="Z84" s="252">
        <f>SUM($B$83:Z83)</f>
        <v>-40869102.805597194</v>
      </c>
      <c r="AA84" s="252">
        <f>SUM($B$83:AA83)</f>
        <v>-40869102.949368119</v>
      </c>
      <c r="AB84" s="252">
        <f>SUM($B$83:AB83)</f>
        <v>-40869103.099723697</v>
      </c>
      <c r="AC84" s="252">
        <f>SUM($B$83:AC83)</f>
        <v>-40869103.256965496</v>
      </c>
      <c r="AD84" s="252">
        <f>SUM($B$83:AD83)</f>
        <v>-40869103.421408899</v>
      </c>
      <c r="AE84" s="252">
        <f>SUM($B$83:AE83)</f>
        <v>-40869103.593383737</v>
      </c>
      <c r="AF84" s="252">
        <f>SUM($B$83:AF83)</f>
        <v>-40869103.773234949</v>
      </c>
      <c r="AG84" s="252">
        <f>SUM($B$83:AG83)</f>
        <v>-40869103.961323269</v>
      </c>
      <c r="AH84" s="252">
        <f>SUM($B$83:AH83)</f>
        <v>-40869104.15802595</v>
      </c>
      <c r="AI84" s="252">
        <f>SUM($B$83:AI83)</f>
        <v>-40869104.363737531</v>
      </c>
      <c r="AJ84" s="252">
        <f>SUM($B$83:AJ83)</f>
        <v>-40869104.578870609</v>
      </c>
      <c r="AK84" s="252">
        <f>SUM($B$83:AK83)</f>
        <v>-40869104.803856693</v>
      </c>
      <c r="AL84" s="252">
        <f>SUM($B$83:AL83)</f>
        <v>-40869105.039147034</v>
      </c>
      <c r="AM84" s="252">
        <f>SUM($B$83:AM83)</f>
        <v>-40869105.285213575</v>
      </c>
      <c r="AN84" s="252">
        <f>SUM($B$83:AN83)</f>
        <v>-40869105.542549856</v>
      </c>
      <c r="AO84" s="252">
        <f>SUM($B$83:AO83)</f>
        <v>-40869105.811672032</v>
      </c>
      <c r="AP84" s="252">
        <f>SUM($B$83:AP83)</f>
        <v>-40869106.093119882</v>
      </c>
    </row>
    <row r="85" spans="1:44" x14ac:dyDescent="0.2">
      <c r="A85" s="253" t="s">
        <v>434</v>
      </c>
      <c r="B85" s="335">
        <f>1/POWER((1+$B$44),B73)</f>
        <v>0.9128709291752769</v>
      </c>
      <c r="C85" s="335">
        <f t="shared" ref="C85:AP85" si="63">1/POWER((1+$B$44),C73)</f>
        <v>0.7607257743127307</v>
      </c>
      <c r="D85" s="335">
        <f t="shared" si="63"/>
        <v>0.63393814526060899</v>
      </c>
      <c r="E85" s="335">
        <f t="shared" si="63"/>
        <v>0.52828178771717416</v>
      </c>
      <c r="F85" s="335">
        <f t="shared" si="63"/>
        <v>0.44023482309764517</v>
      </c>
      <c r="G85" s="335">
        <f t="shared" si="63"/>
        <v>0.36686235258137107</v>
      </c>
      <c r="H85" s="335">
        <f t="shared" si="63"/>
        <v>0.30571862715114251</v>
      </c>
      <c r="I85" s="335">
        <f t="shared" si="63"/>
        <v>0.25476552262595203</v>
      </c>
      <c r="J85" s="335">
        <f t="shared" si="63"/>
        <v>0.21230460218829345</v>
      </c>
      <c r="K85" s="335">
        <f t="shared" si="63"/>
        <v>0.17692050182357785</v>
      </c>
      <c r="L85" s="335">
        <f t="shared" si="63"/>
        <v>0.14743375151964822</v>
      </c>
      <c r="M85" s="335">
        <f t="shared" si="63"/>
        <v>0.12286145959970685</v>
      </c>
      <c r="N85" s="335">
        <f t="shared" si="63"/>
        <v>0.10238454966642239</v>
      </c>
      <c r="O85" s="335">
        <f t="shared" si="63"/>
        <v>8.5320458055351975E-2</v>
      </c>
      <c r="P85" s="335">
        <f t="shared" si="63"/>
        <v>7.1100381712793329E-2</v>
      </c>
      <c r="Q85" s="335">
        <f t="shared" si="63"/>
        <v>5.9250318093994447E-2</v>
      </c>
      <c r="R85" s="335">
        <f t="shared" si="63"/>
        <v>4.9375265078328692E-2</v>
      </c>
      <c r="S85" s="335">
        <f t="shared" si="63"/>
        <v>4.1146054231940586E-2</v>
      </c>
      <c r="T85" s="335">
        <f t="shared" si="63"/>
        <v>3.4288378526617161E-2</v>
      </c>
      <c r="U85" s="335">
        <f t="shared" si="63"/>
        <v>2.8573648772180955E-2</v>
      </c>
      <c r="V85" s="335">
        <f t="shared" si="63"/>
        <v>2.3811373976817471E-2</v>
      </c>
      <c r="W85" s="335">
        <f t="shared" si="63"/>
        <v>1.9842811647347896E-2</v>
      </c>
      <c r="X85" s="335">
        <f t="shared" si="63"/>
        <v>1.6535676372789913E-2</v>
      </c>
      <c r="Y85" s="335">
        <f t="shared" si="63"/>
        <v>1.377973031065826E-2</v>
      </c>
      <c r="Z85" s="335">
        <f t="shared" si="63"/>
        <v>1.1483108592215211E-2</v>
      </c>
      <c r="AA85" s="335">
        <f t="shared" si="63"/>
        <v>9.5692571601793501E-3</v>
      </c>
      <c r="AB85" s="335">
        <f t="shared" si="63"/>
        <v>7.9743809668161216E-3</v>
      </c>
      <c r="AC85" s="335">
        <f t="shared" si="63"/>
        <v>6.6453174723467663E-3</v>
      </c>
      <c r="AD85" s="335">
        <f t="shared" si="63"/>
        <v>5.5377645602889755E-3</v>
      </c>
      <c r="AE85" s="335">
        <f t="shared" si="63"/>
        <v>4.6148038002408118E-3</v>
      </c>
      <c r="AF85" s="335">
        <f t="shared" si="63"/>
        <v>3.8456698335340087E-3</v>
      </c>
      <c r="AG85" s="335">
        <f t="shared" si="63"/>
        <v>3.2047248612783424E-3</v>
      </c>
      <c r="AH85" s="335">
        <f t="shared" si="63"/>
        <v>2.6706040510652848E-3</v>
      </c>
      <c r="AI85" s="335">
        <f t="shared" si="63"/>
        <v>2.2255033758877387E-3</v>
      </c>
      <c r="AJ85" s="335">
        <f t="shared" si="63"/>
        <v>1.8545861465731151E-3</v>
      </c>
      <c r="AK85" s="335">
        <f t="shared" si="63"/>
        <v>1.5454884554775956E-3</v>
      </c>
      <c r="AL85" s="335">
        <f t="shared" si="63"/>
        <v>1.2879070462313304E-3</v>
      </c>
      <c r="AM85" s="335">
        <f t="shared" si="63"/>
        <v>1.0732558718594418E-3</v>
      </c>
      <c r="AN85" s="335">
        <f t="shared" si="63"/>
        <v>8.9437989321620114E-4</v>
      </c>
      <c r="AO85" s="335">
        <f t="shared" si="63"/>
        <v>1</v>
      </c>
      <c r="AP85" s="335">
        <f t="shared" si="63"/>
        <v>1</v>
      </c>
    </row>
    <row r="86" spans="1:44" ht="28.5" x14ac:dyDescent="0.2">
      <c r="A86" s="251" t="s">
        <v>550</v>
      </c>
      <c r="B86" s="252">
        <f>B83*B85</f>
        <v>-37940556.798335619</v>
      </c>
      <c r="C86" s="252">
        <f>C83*C85</f>
        <v>526952.17775466165</v>
      </c>
      <c r="D86" s="252">
        <f t="shared" ref="D86:AO86" si="64">D83*D85</f>
        <v>-439126.81479555141</v>
      </c>
      <c r="E86" s="252">
        <f t="shared" si="64"/>
        <v>-2.1886309785488365E-2</v>
      </c>
      <c r="F86" s="252">
        <f t="shared" si="64"/>
        <v>-1.9073911342918901E-2</v>
      </c>
      <c r="G86" s="252">
        <f t="shared" si="64"/>
        <v>254124.2982901668</v>
      </c>
      <c r="H86" s="252">
        <f t="shared" si="64"/>
        <v>-1.4245409318315047E-2</v>
      </c>
      <c r="I86" s="252">
        <f t="shared" si="64"/>
        <v>-1.2414868987667567E-2</v>
      </c>
      <c r="J86" s="252">
        <f t="shared" si="64"/>
        <v>-1.0819554143280697E-2</v>
      </c>
      <c r="K86" s="252">
        <f t="shared" si="64"/>
        <v>-9.4292375734818558E-3</v>
      </c>
      <c r="L86" s="252">
        <f t="shared" si="64"/>
        <v>-8.2175768769587303E-3</v>
      </c>
      <c r="M86" s="252">
        <f t="shared" si="64"/>
        <v>-7.16161529991246E-3</v>
      </c>
      <c r="N86" s="252">
        <f t="shared" si="64"/>
        <v>-8.2238573270273559E-3</v>
      </c>
      <c r="O86" s="252">
        <f t="shared" si="64"/>
        <v>-7.167088624936261E-3</v>
      </c>
      <c r="P86" s="252">
        <f t="shared" si="64"/>
        <v>-6.2461151961289256E-3</v>
      </c>
      <c r="Q86" s="252">
        <f t="shared" si="64"/>
        <v>-5.443487038584203E-3</v>
      </c>
      <c r="R86" s="252">
        <f t="shared" si="64"/>
        <v>-4.7439970836492418E-3</v>
      </c>
      <c r="S86" s="252">
        <f t="shared" si="64"/>
        <v>-4.1343916853185548E-3</v>
      </c>
      <c r="T86" s="252">
        <f t="shared" si="64"/>
        <v>-3.603120839862584E-3</v>
      </c>
      <c r="U86" s="252">
        <f t="shared" si="64"/>
        <v>-3.1401185689032083E-3</v>
      </c>
      <c r="V86" s="252">
        <f t="shared" si="64"/>
        <v>-2.7366121559062357E-3</v>
      </c>
      <c r="W86" s="252">
        <f t="shared" si="64"/>
        <v>-2.3849565141847891E-3</v>
      </c>
      <c r="X86" s="252">
        <f t="shared" si="64"/>
        <v>-2.0784887179771533E-3</v>
      </c>
      <c r="Y86" s="252">
        <f t="shared" si="64"/>
        <v>-1.811402182825161E-3</v>
      </c>
      <c r="Z86" s="252">
        <f t="shared" si="64"/>
        <v>-1.5786363325439052E-3</v>
      </c>
      <c r="AA86" s="252">
        <f t="shared" si="64"/>
        <v>-1.3757809958349582E-3</v>
      </c>
      <c r="AB86" s="252">
        <f t="shared" si="64"/>
        <v>-1.1989926422256586E-3</v>
      </c>
      <c r="AC86" s="252">
        <f t="shared" si="64"/>
        <v>-1.0449216614835462E-3</v>
      </c>
      <c r="AD86" s="252">
        <f t="shared" si="64"/>
        <v>-9.1064883779536695E-4</v>
      </c>
      <c r="AE86" s="252">
        <f t="shared" si="64"/>
        <v>-7.9363013923080649E-4</v>
      </c>
      <c r="AF86" s="252">
        <f t="shared" si="64"/>
        <v>-6.9164837542177678E-4</v>
      </c>
      <c r="AG86" s="252">
        <f t="shared" si="64"/>
        <v>-6.0277130838557911E-4</v>
      </c>
      <c r="AH86" s="252">
        <f t="shared" si="64"/>
        <v>-5.2531497895349924E-4</v>
      </c>
      <c r="AI86" s="252">
        <f t="shared" si="64"/>
        <v>-4.5781181289489297E-4</v>
      </c>
      <c r="AJ86" s="252">
        <f t="shared" si="64"/>
        <v>-3.9898282859066156E-4</v>
      </c>
      <c r="AK86" s="252">
        <f t="shared" si="64"/>
        <v>-3.4771339318550557E-4</v>
      </c>
      <c r="AL86" s="252">
        <f t="shared" si="64"/>
        <v>-3.030320923842191E-4</v>
      </c>
      <c r="AM86" s="252">
        <f t="shared" si="64"/>
        <v>-2.6409236068736843E-4</v>
      </c>
      <c r="AN86" s="252">
        <f t="shared" si="64"/>
        <v>-2.3015639698550764E-4</v>
      </c>
      <c r="AO86" s="252">
        <f t="shared" si="64"/>
        <v>-0.26912217237986624</v>
      </c>
      <c r="AP86" s="252">
        <f>AP83*AP85</f>
        <v>-0.28144784923642874</v>
      </c>
    </row>
    <row r="87" spans="1:44" ht="14.25" x14ac:dyDescent="0.2">
      <c r="A87" s="251" t="s">
        <v>551</v>
      </c>
      <c r="B87" s="252">
        <f>SUM($B$86:B86)</f>
        <v>-37940556.798335619</v>
      </c>
      <c r="C87" s="252">
        <f>SUM($B$86:C86)</f>
        <v>-37413604.620580956</v>
      </c>
      <c r="D87" s="252">
        <f>SUM($B$86:D86)</f>
        <v>-37852731.43537651</v>
      </c>
      <c r="E87" s="252">
        <f>SUM($B$86:E86)</f>
        <v>-37852731.457262821</v>
      </c>
      <c r="F87" s="252">
        <f>SUM($B$86:F86)</f>
        <v>-37852731.476336733</v>
      </c>
      <c r="G87" s="252">
        <f>SUM($B$86:G86)</f>
        <v>-37598607.178046569</v>
      </c>
      <c r="H87" s="252">
        <f>SUM($B$86:H86)</f>
        <v>-37598607.192291975</v>
      </c>
      <c r="I87" s="252">
        <f>SUM($B$86:I86)</f>
        <v>-37598607.204706848</v>
      </c>
      <c r="J87" s="252">
        <f>SUM($B$86:J86)</f>
        <v>-37598607.215526402</v>
      </c>
      <c r="K87" s="252">
        <f>SUM($B$86:K86)</f>
        <v>-37598607.224955641</v>
      </c>
      <c r="L87" s="252">
        <f>SUM($B$86:L86)</f>
        <v>-37598607.233173214</v>
      </c>
      <c r="M87" s="252">
        <f>SUM($B$86:M86)</f>
        <v>-37598607.240334831</v>
      </c>
      <c r="N87" s="252">
        <f>SUM($B$86:N86)</f>
        <v>-37598607.248558685</v>
      </c>
      <c r="O87" s="252">
        <f>SUM($B$86:O86)</f>
        <v>-37598607.255725771</v>
      </c>
      <c r="P87" s="252">
        <f>SUM($B$86:P86)</f>
        <v>-37598607.261971883</v>
      </c>
      <c r="Q87" s="252">
        <f>SUM($B$86:Q86)</f>
        <v>-37598607.267415367</v>
      </c>
      <c r="R87" s="252">
        <f>SUM($B$86:R86)</f>
        <v>-37598607.272159368</v>
      </c>
      <c r="S87" s="252">
        <f>SUM($B$86:S86)</f>
        <v>-37598607.276293762</v>
      </c>
      <c r="T87" s="252">
        <f>SUM($B$86:T86)</f>
        <v>-37598607.279896885</v>
      </c>
      <c r="U87" s="252">
        <f>SUM($B$86:U86)</f>
        <v>-37598607.283037007</v>
      </c>
      <c r="V87" s="252">
        <f>SUM($B$86:V86)</f>
        <v>-37598607.28577362</v>
      </c>
      <c r="W87" s="252">
        <f>SUM($B$86:W86)</f>
        <v>-37598607.288158573</v>
      </c>
      <c r="X87" s="252">
        <f>SUM($B$86:X86)</f>
        <v>-37598607.290237062</v>
      </c>
      <c r="Y87" s="252">
        <f>SUM($B$86:Y86)</f>
        <v>-37598607.292048462</v>
      </c>
      <c r="Z87" s="252">
        <f>SUM($B$86:Z86)</f>
        <v>-37598607.293627098</v>
      </c>
      <c r="AA87" s="252">
        <f>SUM($B$86:AA86)</f>
        <v>-37598607.295002878</v>
      </c>
      <c r="AB87" s="252">
        <f>SUM($B$86:AB86)</f>
        <v>-37598607.29620187</v>
      </c>
      <c r="AC87" s="252">
        <f>SUM($B$86:AC86)</f>
        <v>-37598607.297246791</v>
      </c>
      <c r="AD87" s="252">
        <f>SUM($B$86:AD86)</f>
        <v>-37598607.298157439</v>
      </c>
      <c r="AE87" s="252">
        <f>SUM($B$86:AE86)</f>
        <v>-37598607.298951067</v>
      </c>
      <c r="AF87" s="252">
        <f>SUM($B$86:AF86)</f>
        <v>-37598607.299642712</v>
      </c>
      <c r="AG87" s="252">
        <f>SUM($B$86:AG86)</f>
        <v>-37598607.300245486</v>
      </c>
      <c r="AH87" s="252">
        <f>SUM($B$86:AH86)</f>
        <v>-37598607.300770804</v>
      </c>
      <c r="AI87" s="252">
        <f>SUM($B$86:AI86)</f>
        <v>-37598607.301228613</v>
      </c>
      <c r="AJ87" s="252">
        <f>SUM($B$86:AJ86)</f>
        <v>-37598607.301627599</v>
      </c>
      <c r="AK87" s="252">
        <f>SUM($B$86:AK86)</f>
        <v>-37598607.30197531</v>
      </c>
      <c r="AL87" s="252">
        <f>SUM($B$86:AL86)</f>
        <v>-37598607.30227834</v>
      </c>
      <c r="AM87" s="252">
        <f>SUM($B$86:AM86)</f>
        <v>-37598607.302542433</v>
      </c>
      <c r="AN87" s="252">
        <f>SUM($B$86:AN86)</f>
        <v>-37598607.302772589</v>
      </c>
      <c r="AO87" s="252">
        <f>SUM($B$86:AO86)</f>
        <v>-37598607.571894765</v>
      </c>
      <c r="AP87" s="252">
        <f>SUM($B$86:AP86)</f>
        <v>-37598607.853342615</v>
      </c>
    </row>
    <row r="88" spans="1:44" ht="14.25" x14ac:dyDescent="0.2">
      <c r="A88" s="251" t="s">
        <v>552</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553</v>
      </c>
      <c r="B89" s="261">
        <f>IF(AND(B84&gt;0,A84&lt;0),(B74-(B84/(B84-A84))),0)</f>
        <v>0</v>
      </c>
      <c r="C89" s="261">
        <f t="shared" ref="C89:AP89" si="65">IF(AND(C84&gt;0,B84&lt;0),(C74-(C84/(C84-B84))),0)</f>
        <v>0</v>
      </c>
      <c r="D89" s="261">
        <f>IF(AND(D84&gt;0,C84&lt;0),(D74-(D84/(D84-C84))),0)</f>
        <v>0</v>
      </c>
      <c r="E89" s="261">
        <f t="shared" si="65"/>
        <v>0</v>
      </c>
      <c r="F89" s="261">
        <f t="shared" si="65"/>
        <v>0</v>
      </c>
      <c r="G89" s="261">
        <f t="shared" si="65"/>
        <v>0</v>
      </c>
      <c r="H89" s="261">
        <f>IF(AND(H84&gt;0,G84&lt;0),(H74-(H84/(H84-G84))),0)</f>
        <v>0</v>
      </c>
      <c r="I89" s="261">
        <f t="shared" si="65"/>
        <v>0</v>
      </c>
      <c r="J89" s="261">
        <f t="shared" si="65"/>
        <v>0</v>
      </c>
      <c r="K89" s="261">
        <f t="shared" si="65"/>
        <v>0</v>
      </c>
      <c r="L89" s="261">
        <f t="shared" si="65"/>
        <v>0</v>
      </c>
      <c r="M89" s="261">
        <f t="shared" si="65"/>
        <v>0</v>
      </c>
      <c r="N89" s="261">
        <f t="shared" si="65"/>
        <v>0</v>
      </c>
      <c r="O89" s="261">
        <f t="shared" si="65"/>
        <v>0</v>
      </c>
      <c r="P89" s="261">
        <f t="shared" si="65"/>
        <v>0</v>
      </c>
      <c r="Q89" s="261">
        <f t="shared" si="65"/>
        <v>0</v>
      </c>
      <c r="R89" s="261">
        <f t="shared" si="65"/>
        <v>0</v>
      </c>
      <c r="S89" s="261">
        <f t="shared" si="65"/>
        <v>0</v>
      </c>
      <c r="T89" s="261">
        <f t="shared" si="65"/>
        <v>0</v>
      </c>
      <c r="U89" s="261">
        <f t="shared" si="65"/>
        <v>0</v>
      </c>
      <c r="V89" s="261">
        <f t="shared" si="65"/>
        <v>0</v>
      </c>
      <c r="W89" s="261">
        <f t="shared" si="65"/>
        <v>0</v>
      </c>
      <c r="X89" s="261">
        <f t="shared" si="65"/>
        <v>0</v>
      </c>
      <c r="Y89" s="261">
        <f t="shared" si="65"/>
        <v>0</v>
      </c>
      <c r="Z89" s="261">
        <f t="shared" si="65"/>
        <v>0</v>
      </c>
      <c r="AA89" s="261">
        <f t="shared" si="65"/>
        <v>0</v>
      </c>
      <c r="AB89" s="261">
        <f t="shared" si="65"/>
        <v>0</v>
      </c>
      <c r="AC89" s="261">
        <f t="shared" si="65"/>
        <v>0</v>
      </c>
      <c r="AD89" s="261">
        <f t="shared" si="65"/>
        <v>0</v>
      </c>
      <c r="AE89" s="261">
        <f t="shared" si="65"/>
        <v>0</v>
      </c>
      <c r="AF89" s="261">
        <f t="shared" si="65"/>
        <v>0</v>
      </c>
      <c r="AG89" s="261">
        <f t="shared" si="65"/>
        <v>0</v>
      </c>
      <c r="AH89" s="261">
        <f t="shared" si="65"/>
        <v>0</v>
      </c>
      <c r="AI89" s="261">
        <f t="shared" si="65"/>
        <v>0</v>
      </c>
      <c r="AJ89" s="261">
        <f t="shared" si="65"/>
        <v>0</v>
      </c>
      <c r="AK89" s="261">
        <f t="shared" si="65"/>
        <v>0</v>
      </c>
      <c r="AL89" s="261">
        <f t="shared" si="65"/>
        <v>0</v>
      </c>
      <c r="AM89" s="261">
        <f t="shared" si="65"/>
        <v>0</v>
      </c>
      <c r="AN89" s="261">
        <f t="shared" si="65"/>
        <v>0</v>
      </c>
      <c r="AO89" s="261">
        <f t="shared" si="65"/>
        <v>0</v>
      </c>
      <c r="AP89" s="261">
        <f t="shared" si="65"/>
        <v>0</v>
      </c>
    </row>
    <row r="90" spans="1:44" ht="15" thickBot="1" x14ac:dyDescent="0.25">
      <c r="A90" s="262" t="s">
        <v>554</v>
      </c>
      <c r="B90" s="263">
        <f t="shared" ref="B90:AP90" si="66">IF(AND(B87&gt;0,A87&lt;0),(B74-(B87/(B87-A87))),0)</f>
        <v>0</v>
      </c>
      <c r="C90" s="263">
        <f t="shared" si="66"/>
        <v>0</v>
      </c>
      <c r="D90" s="263">
        <f t="shared" si="66"/>
        <v>0</v>
      </c>
      <c r="E90" s="263">
        <f t="shared" si="66"/>
        <v>0</v>
      </c>
      <c r="F90" s="263">
        <f t="shared" si="66"/>
        <v>0</v>
      </c>
      <c r="G90" s="263">
        <f t="shared" si="66"/>
        <v>0</v>
      </c>
      <c r="H90" s="263">
        <f t="shared" si="66"/>
        <v>0</v>
      </c>
      <c r="I90" s="263">
        <f t="shared" si="66"/>
        <v>0</v>
      </c>
      <c r="J90" s="263">
        <f t="shared" si="66"/>
        <v>0</v>
      </c>
      <c r="K90" s="263">
        <f t="shared" si="66"/>
        <v>0</v>
      </c>
      <c r="L90" s="263">
        <f t="shared" si="66"/>
        <v>0</v>
      </c>
      <c r="M90" s="263">
        <f t="shared" si="66"/>
        <v>0</v>
      </c>
      <c r="N90" s="263">
        <f t="shared" si="66"/>
        <v>0</v>
      </c>
      <c r="O90" s="263">
        <f t="shared" si="66"/>
        <v>0</v>
      </c>
      <c r="P90" s="263">
        <f t="shared" si="66"/>
        <v>0</v>
      </c>
      <c r="Q90" s="263">
        <f t="shared" si="66"/>
        <v>0</v>
      </c>
      <c r="R90" s="263">
        <f t="shared" si="66"/>
        <v>0</v>
      </c>
      <c r="S90" s="263">
        <f t="shared" si="66"/>
        <v>0</v>
      </c>
      <c r="T90" s="263">
        <f t="shared" si="66"/>
        <v>0</v>
      </c>
      <c r="U90" s="263">
        <f t="shared" si="66"/>
        <v>0</v>
      </c>
      <c r="V90" s="263">
        <f t="shared" si="66"/>
        <v>0</v>
      </c>
      <c r="W90" s="263">
        <f t="shared" si="66"/>
        <v>0</v>
      </c>
      <c r="X90" s="263">
        <f t="shared" si="66"/>
        <v>0</v>
      </c>
      <c r="Y90" s="263">
        <f t="shared" si="66"/>
        <v>0</v>
      </c>
      <c r="Z90" s="263">
        <f t="shared" si="66"/>
        <v>0</v>
      </c>
      <c r="AA90" s="263">
        <f t="shared" si="66"/>
        <v>0</v>
      </c>
      <c r="AB90" s="263">
        <f t="shared" si="66"/>
        <v>0</v>
      </c>
      <c r="AC90" s="263">
        <f t="shared" si="66"/>
        <v>0</v>
      </c>
      <c r="AD90" s="263">
        <f t="shared" si="66"/>
        <v>0</v>
      </c>
      <c r="AE90" s="263">
        <f t="shared" si="66"/>
        <v>0</v>
      </c>
      <c r="AF90" s="263">
        <f t="shared" si="66"/>
        <v>0</v>
      </c>
      <c r="AG90" s="263">
        <f t="shared" si="66"/>
        <v>0</v>
      </c>
      <c r="AH90" s="263">
        <f t="shared" si="66"/>
        <v>0</v>
      </c>
      <c r="AI90" s="263">
        <f t="shared" si="66"/>
        <v>0</v>
      </c>
      <c r="AJ90" s="263">
        <f t="shared" si="66"/>
        <v>0</v>
      </c>
      <c r="AK90" s="263">
        <f t="shared" si="66"/>
        <v>0</v>
      </c>
      <c r="AL90" s="263">
        <f t="shared" si="66"/>
        <v>0</v>
      </c>
      <c r="AM90" s="263">
        <f t="shared" si="66"/>
        <v>0</v>
      </c>
      <c r="AN90" s="263">
        <f t="shared" si="66"/>
        <v>0</v>
      </c>
      <c r="AO90" s="263">
        <f t="shared" si="66"/>
        <v>0</v>
      </c>
      <c r="AP90" s="263">
        <f t="shared" si="66"/>
        <v>0</v>
      </c>
    </row>
    <row r="91" spans="1:44" x14ac:dyDescent="0.2">
      <c r="B91" s="264">
        <v>2027</v>
      </c>
      <c r="C91" s="264">
        <f>B91+1</f>
        <v>2028</v>
      </c>
      <c r="D91" s="191">
        <f t="shared" ref="D91:AP92" si="67">C91+1</f>
        <v>2029</v>
      </c>
      <c r="E91" s="191">
        <f t="shared" si="67"/>
        <v>2030</v>
      </c>
      <c r="F91" s="191">
        <f t="shared" si="67"/>
        <v>2031</v>
      </c>
      <c r="G91" s="191">
        <f t="shared" si="67"/>
        <v>2032</v>
      </c>
      <c r="H91" s="191">
        <f t="shared" si="67"/>
        <v>2033</v>
      </c>
      <c r="I91" s="191">
        <f t="shared" si="67"/>
        <v>2034</v>
      </c>
      <c r="J91" s="191">
        <f t="shared" si="67"/>
        <v>2035</v>
      </c>
      <c r="K91" s="191">
        <f t="shared" si="67"/>
        <v>2036</v>
      </c>
      <c r="L91" s="191">
        <f t="shared" si="67"/>
        <v>2037</v>
      </c>
      <c r="M91" s="191">
        <f t="shared" si="67"/>
        <v>2038</v>
      </c>
      <c r="N91" s="191">
        <f t="shared" si="67"/>
        <v>2039</v>
      </c>
      <c r="O91" s="191">
        <f t="shared" si="67"/>
        <v>2040</v>
      </c>
      <c r="P91" s="191">
        <f t="shared" si="67"/>
        <v>2041</v>
      </c>
      <c r="Q91" s="191">
        <f t="shared" si="67"/>
        <v>2042</v>
      </c>
      <c r="R91" s="191">
        <f t="shared" si="67"/>
        <v>2043</v>
      </c>
      <c r="S91" s="191">
        <f t="shared" si="67"/>
        <v>2044</v>
      </c>
      <c r="T91" s="191">
        <f t="shared" si="67"/>
        <v>2045</v>
      </c>
      <c r="U91" s="191">
        <f t="shared" si="67"/>
        <v>2046</v>
      </c>
      <c r="V91" s="191">
        <f t="shared" si="67"/>
        <v>2047</v>
      </c>
      <c r="W91" s="191">
        <f t="shared" si="67"/>
        <v>2048</v>
      </c>
      <c r="X91" s="191">
        <f t="shared" si="67"/>
        <v>2049</v>
      </c>
      <c r="Y91" s="191">
        <f t="shared" si="67"/>
        <v>2050</v>
      </c>
      <c r="Z91" s="191">
        <f t="shared" si="67"/>
        <v>2051</v>
      </c>
      <c r="AA91" s="191">
        <f t="shared" si="67"/>
        <v>2052</v>
      </c>
      <c r="AB91" s="191">
        <f t="shared" si="67"/>
        <v>2053</v>
      </c>
      <c r="AC91" s="191">
        <f t="shared" si="67"/>
        <v>2054</v>
      </c>
      <c r="AD91" s="191">
        <f t="shared" si="67"/>
        <v>2055</v>
      </c>
      <c r="AE91" s="191">
        <f t="shared" si="67"/>
        <v>2056</v>
      </c>
      <c r="AF91" s="191">
        <f t="shared" si="67"/>
        <v>2057</v>
      </c>
      <c r="AG91" s="191">
        <f t="shared" si="67"/>
        <v>2058</v>
      </c>
      <c r="AH91" s="191">
        <f t="shared" si="67"/>
        <v>2059</v>
      </c>
      <c r="AI91" s="191">
        <f t="shared" si="67"/>
        <v>2060</v>
      </c>
      <c r="AJ91" s="191">
        <f t="shared" si="67"/>
        <v>2061</v>
      </c>
      <c r="AK91" s="191">
        <f t="shared" si="67"/>
        <v>2062</v>
      </c>
      <c r="AL91" s="191">
        <f t="shared" si="67"/>
        <v>2063</v>
      </c>
      <c r="AM91" s="191">
        <f t="shared" si="67"/>
        <v>2064</v>
      </c>
      <c r="AN91" s="191">
        <f t="shared" si="67"/>
        <v>2065</v>
      </c>
      <c r="AO91" s="191">
        <f t="shared" si="67"/>
        <v>2066</v>
      </c>
      <c r="AP91" s="191">
        <f t="shared" si="67"/>
        <v>2067</v>
      </c>
    </row>
    <row r="92" spans="1:44" ht="12.75" x14ac:dyDescent="0.2">
      <c r="A92" s="265" t="s">
        <v>555</v>
      </c>
      <c r="B92" s="266">
        <v>1</v>
      </c>
      <c r="C92" s="266">
        <f>B92+1</f>
        <v>2</v>
      </c>
      <c r="D92" s="266">
        <f t="shared" si="67"/>
        <v>3</v>
      </c>
      <c r="E92" s="266">
        <f t="shared" si="67"/>
        <v>4</v>
      </c>
      <c r="F92" s="266">
        <f t="shared" si="67"/>
        <v>5</v>
      </c>
      <c r="G92" s="266">
        <f t="shared" si="67"/>
        <v>6</v>
      </c>
      <c r="H92" s="266">
        <f t="shared" si="67"/>
        <v>7</v>
      </c>
      <c r="I92" s="266">
        <f t="shared" si="67"/>
        <v>8</v>
      </c>
      <c r="J92" s="266">
        <f t="shared" si="67"/>
        <v>9</v>
      </c>
      <c r="K92" s="266">
        <f t="shared" si="67"/>
        <v>10</v>
      </c>
      <c r="L92" s="266">
        <f t="shared" si="67"/>
        <v>11</v>
      </c>
      <c r="M92" s="266"/>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556</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557</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558</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559</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48.75" customHeight="1" x14ac:dyDescent="0.2">
      <c r="A97" s="423" t="s">
        <v>560</v>
      </c>
      <c r="B97" s="423"/>
      <c r="C97" s="423"/>
      <c r="D97" s="423"/>
      <c r="E97" s="423"/>
      <c r="F97" s="423"/>
      <c r="G97" s="423"/>
      <c r="H97" s="423"/>
      <c r="I97" s="423"/>
      <c r="J97" s="423"/>
      <c r="K97" s="423"/>
      <c r="L97" s="423"/>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hidden="1" thickBot="1" x14ac:dyDescent="0.25">
      <c r="C98" s="268"/>
    </row>
    <row r="99" spans="1:71" s="274" customFormat="1" ht="16.5" hidden="1" thickTop="1" x14ac:dyDescent="0.2">
      <c r="A99" s="269" t="s">
        <v>561</v>
      </c>
      <c r="B99" s="270">
        <f>B81*B85</f>
        <v>-31617130.665279683</v>
      </c>
      <c r="C99" s="271">
        <f>C81*C85</f>
        <v>0</v>
      </c>
      <c r="D99" s="271">
        <f t="shared" ref="D99:AP99" si="68">D81*D85</f>
        <v>0</v>
      </c>
      <c r="E99" s="271">
        <f t="shared" si="68"/>
        <v>0</v>
      </c>
      <c r="F99" s="271">
        <f t="shared" si="68"/>
        <v>0</v>
      </c>
      <c r="G99" s="271">
        <f t="shared" si="68"/>
        <v>0</v>
      </c>
      <c r="H99" s="271">
        <f t="shared" si="68"/>
        <v>0</v>
      </c>
      <c r="I99" s="271">
        <f t="shared" si="68"/>
        <v>0</v>
      </c>
      <c r="J99" s="271">
        <f>J81*J85</f>
        <v>0</v>
      </c>
      <c r="K99" s="271">
        <f t="shared" si="68"/>
        <v>0</v>
      </c>
      <c r="L99" s="271">
        <f>L81*L85</f>
        <v>0</v>
      </c>
      <c r="M99" s="271">
        <f t="shared" si="68"/>
        <v>0</v>
      </c>
      <c r="N99" s="271">
        <f t="shared" si="68"/>
        <v>0</v>
      </c>
      <c r="O99" s="271">
        <f t="shared" si="68"/>
        <v>0</v>
      </c>
      <c r="P99" s="271">
        <f t="shared" si="68"/>
        <v>0</v>
      </c>
      <c r="Q99" s="271">
        <f t="shared" si="68"/>
        <v>0</v>
      </c>
      <c r="R99" s="271">
        <f t="shared" si="68"/>
        <v>0</v>
      </c>
      <c r="S99" s="271">
        <f t="shared" si="68"/>
        <v>0</v>
      </c>
      <c r="T99" s="271">
        <f t="shared" si="68"/>
        <v>0</v>
      </c>
      <c r="U99" s="271">
        <f t="shared" si="68"/>
        <v>0</v>
      </c>
      <c r="V99" s="271">
        <f t="shared" si="68"/>
        <v>0</v>
      </c>
      <c r="W99" s="271">
        <f t="shared" si="68"/>
        <v>0</v>
      </c>
      <c r="X99" s="271">
        <f t="shared" si="68"/>
        <v>0</v>
      </c>
      <c r="Y99" s="271">
        <f t="shared" si="68"/>
        <v>0</v>
      </c>
      <c r="Z99" s="271">
        <f t="shared" si="68"/>
        <v>0</v>
      </c>
      <c r="AA99" s="271">
        <f t="shared" si="68"/>
        <v>0</v>
      </c>
      <c r="AB99" s="271">
        <f t="shared" si="68"/>
        <v>0</v>
      </c>
      <c r="AC99" s="271">
        <f t="shared" si="68"/>
        <v>0</v>
      </c>
      <c r="AD99" s="271">
        <f t="shared" si="68"/>
        <v>0</v>
      </c>
      <c r="AE99" s="271">
        <f t="shared" si="68"/>
        <v>0</v>
      </c>
      <c r="AF99" s="271">
        <f t="shared" si="68"/>
        <v>0</v>
      </c>
      <c r="AG99" s="271">
        <f t="shared" si="68"/>
        <v>0</v>
      </c>
      <c r="AH99" s="271">
        <f t="shared" si="68"/>
        <v>0</v>
      </c>
      <c r="AI99" s="271">
        <f t="shared" si="68"/>
        <v>0</v>
      </c>
      <c r="AJ99" s="271">
        <f t="shared" si="68"/>
        <v>0</v>
      </c>
      <c r="AK99" s="271">
        <f t="shared" si="68"/>
        <v>0</v>
      </c>
      <c r="AL99" s="271">
        <f t="shared" si="68"/>
        <v>0</v>
      </c>
      <c r="AM99" s="271">
        <f t="shared" si="68"/>
        <v>0</v>
      </c>
      <c r="AN99" s="271">
        <f t="shared" si="68"/>
        <v>0</v>
      </c>
      <c r="AO99" s="271">
        <f t="shared" si="68"/>
        <v>0</v>
      </c>
      <c r="AP99" s="271">
        <f t="shared" si="68"/>
        <v>0</v>
      </c>
      <c r="AQ99" s="272">
        <f>SUM(B99:AP99)</f>
        <v>-31617130.665279683</v>
      </c>
      <c r="AR99" s="273"/>
      <c r="AS99" s="273"/>
    </row>
    <row r="100" spans="1:71" s="277" customFormat="1" hidden="1" x14ac:dyDescent="0.2">
      <c r="A100" s="275">
        <f>AQ99</f>
        <v>-31617130.665279683</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hidden="1" x14ac:dyDescent="0.2">
      <c r="A101" s="275">
        <f>AP87</f>
        <v>-37598607.853342615</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hidden="1" x14ac:dyDescent="0.2">
      <c r="A102" s="278" t="s">
        <v>562</v>
      </c>
      <c r="B102" s="279">
        <f>(A101+-A100)/-A100</f>
        <v>-0.18918469393655271</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hidden="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hidden="1" x14ac:dyDescent="0.2">
      <c r="A104" s="281" t="s">
        <v>563</v>
      </c>
      <c r="B104" s="281" t="s">
        <v>564</v>
      </c>
      <c r="C104" s="281" t="s">
        <v>565</v>
      </c>
      <c r="D104" s="281" t="s">
        <v>566</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hidden="1" x14ac:dyDescent="0.2">
      <c r="A105" s="283">
        <f>G30/1000/1000</f>
        <v>-37.598607233173212</v>
      </c>
      <c r="B105" s="284">
        <f>L88</f>
        <v>0</v>
      </c>
      <c r="C105" s="285" t="str">
        <f>G28</f>
        <v>не окупается</v>
      </c>
      <c r="D105" s="285" t="str">
        <f>G29</f>
        <v>не окупается</v>
      </c>
      <c r="E105" s="193" t="s">
        <v>567</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hidden="1"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hidden="1" x14ac:dyDescent="0.2">
      <c r="A107" s="287"/>
      <c r="B107" s="288">
        <v>2016</v>
      </c>
      <c r="C107" s="288">
        <v>2017</v>
      </c>
      <c r="D107" s="289">
        <f t="shared" ref="D107:AP107" si="69">C107+1</f>
        <v>2018</v>
      </c>
      <c r="E107" s="289">
        <f t="shared" si="69"/>
        <v>2019</v>
      </c>
      <c r="F107" s="289">
        <f t="shared" si="69"/>
        <v>2020</v>
      </c>
      <c r="G107" s="289">
        <f t="shared" si="69"/>
        <v>2021</v>
      </c>
      <c r="H107" s="289">
        <f t="shared" si="69"/>
        <v>2022</v>
      </c>
      <c r="I107" s="289">
        <f t="shared" si="69"/>
        <v>2023</v>
      </c>
      <c r="J107" s="289">
        <f t="shared" si="69"/>
        <v>2024</v>
      </c>
      <c r="K107" s="289">
        <f t="shared" si="69"/>
        <v>2025</v>
      </c>
      <c r="L107" s="289">
        <f t="shared" si="69"/>
        <v>2026</v>
      </c>
      <c r="M107" s="289">
        <f t="shared" si="69"/>
        <v>2027</v>
      </c>
      <c r="N107" s="289">
        <f t="shared" si="69"/>
        <v>2028</v>
      </c>
      <c r="O107" s="289">
        <f t="shared" si="69"/>
        <v>2029</v>
      </c>
      <c r="P107" s="289">
        <f t="shared" si="69"/>
        <v>2030</v>
      </c>
      <c r="Q107" s="289">
        <f t="shared" si="69"/>
        <v>2031</v>
      </c>
      <c r="R107" s="289">
        <f t="shared" si="69"/>
        <v>2032</v>
      </c>
      <c r="S107" s="289">
        <f t="shared" si="69"/>
        <v>2033</v>
      </c>
      <c r="T107" s="289">
        <f t="shared" si="69"/>
        <v>2034</v>
      </c>
      <c r="U107" s="289">
        <f t="shared" si="69"/>
        <v>2035</v>
      </c>
      <c r="V107" s="289">
        <f t="shared" si="69"/>
        <v>2036</v>
      </c>
      <c r="W107" s="289">
        <f t="shared" si="69"/>
        <v>2037</v>
      </c>
      <c r="X107" s="289">
        <f t="shared" si="69"/>
        <v>2038</v>
      </c>
      <c r="Y107" s="289">
        <f t="shared" si="69"/>
        <v>2039</v>
      </c>
      <c r="Z107" s="289">
        <f t="shared" si="69"/>
        <v>2040</v>
      </c>
      <c r="AA107" s="289">
        <f t="shared" si="69"/>
        <v>2041</v>
      </c>
      <c r="AB107" s="289">
        <f t="shared" si="69"/>
        <v>2042</v>
      </c>
      <c r="AC107" s="289">
        <f t="shared" si="69"/>
        <v>2043</v>
      </c>
      <c r="AD107" s="289">
        <f t="shared" si="69"/>
        <v>2044</v>
      </c>
      <c r="AE107" s="289">
        <f t="shared" si="69"/>
        <v>2045</v>
      </c>
      <c r="AF107" s="289">
        <f t="shared" si="69"/>
        <v>2046</v>
      </c>
      <c r="AG107" s="289">
        <f t="shared" si="69"/>
        <v>2047</v>
      </c>
      <c r="AH107" s="289">
        <f t="shared" si="69"/>
        <v>2048</v>
      </c>
      <c r="AI107" s="289">
        <f t="shared" si="69"/>
        <v>2049</v>
      </c>
      <c r="AJ107" s="289">
        <f t="shared" si="69"/>
        <v>2050</v>
      </c>
      <c r="AK107" s="289">
        <f t="shared" si="69"/>
        <v>2051</v>
      </c>
      <c r="AL107" s="289">
        <f t="shared" si="69"/>
        <v>2052</v>
      </c>
      <c r="AM107" s="289">
        <f t="shared" si="69"/>
        <v>2053</v>
      </c>
      <c r="AN107" s="289">
        <f t="shared" si="69"/>
        <v>2054</v>
      </c>
      <c r="AO107" s="289">
        <f t="shared" si="69"/>
        <v>2055</v>
      </c>
      <c r="AP107" s="289">
        <f t="shared" si="69"/>
        <v>2056</v>
      </c>
      <c r="AT107" s="277"/>
      <c r="AU107" s="277"/>
      <c r="AV107" s="277"/>
      <c r="AW107" s="277"/>
      <c r="AX107" s="277"/>
      <c r="AY107" s="277"/>
      <c r="AZ107" s="277"/>
      <c r="BA107" s="277"/>
      <c r="BB107" s="277"/>
      <c r="BC107" s="277"/>
      <c r="BD107" s="277"/>
      <c r="BE107" s="277"/>
      <c r="BF107" s="277"/>
      <c r="BG107" s="277"/>
    </row>
    <row r="108" spans="1:71" ht="12.75" hidden="1" x14ac:dyDescent="0.2">
      <c r="A108" s="291" t="e">
        <f t="shared" ref="A108:F108" si="70">A109*$B$111*$B$112*1000</f>
        <v>#VALUE!</v>
      </c>
      <c r="B108" s="291">
        <f t="shared" si="70"/>
        <v>0</v>
      </c>
      <c r="C108" s="291">
        <f t="shared" si="70"/>
        <v>0</v>
      </c>
      <c r="D108" s="291">
        <f t="shared" si="70"/>
        <v>0</v>
      </c>
      <c r="E108" s="291">
        <f t="shared" si="70"/>
        <v>0</v>
      </c>
      <c r="F108" s="291">
        <f t="shared" si="70"/>
        <v>0</v>
      </c>
      <c r="G108" s="291">
        <f>G109*$B$111*$B$112*1000</f>
        <v>0</v>
      </c>
      <c r="H108" s="291">
        <f>H109*$B$111*$B$112*1000</f>
        <v>0</v>
      </c>
      <c r="I108" s="291">
        <f t="shared" ref="I108:AP108" si="71">I109*$B$111*$B$112*1000</f>
        <v>0</v>
      </c>
      <c r="J108" s="291">
        <f t="shared" si="71"/>
        <v>0</v>
      </c>
      <c r="K108" s="291">
        <f t="shared" si="71"/>
        <v>0</v>
      </c>
      <c r="L108" s="291">
        <f t="shared" si="71"/>
        <v>0</v>
      </c>
      <c r="M108" s="291">
        <f t="shared" si="71"/>
        <v>0</v>
      </c>
      <c r="N108" s="291">
        <f t="shared" si="71"/>
        <v>0</v>
      </c>
      <c r="O108" s="291">
        <f t="shared" si="71"/>
        <v>0</v>
      </c>
      <c r="P108" s="291">
        <f t="shared" si="71"/>
        <v>0</v>
      </c>
      <c r="Q108" s="291">
        <f t="shared" si="71"/>
        <v>0</v>
      </c>
      <c r="R108" s="291">
        <f t="shared" si="71"/>
        <v>0</v>
      </c>
      <c r="S108" s="291">
        <f t="shared" si="71"/>
        <v>0</v>
      </c>
      <c r="T108" s="291">
        <f t="shared" si="71"/>
        <v>0</v>
      </c>
      <c r="U108" s="291">
        <f t="shared" si="71"/>
        <v>0</v>
      </c>
      <c r="V108" s="291">
        <f t="shared" si="71"/>
        <v>0</v>
      </c>
      <c r="W108" s="291">
        <f t="shared" si="71"/>
        <v>0</v>
      </c>
      <c r="X108" s="291">
        <f t="shared" si="71"/>
        <v>0</v>
      </c>
      <c r="Y108" s="291">
        <f t="shared" si="71"/>
        <v>0</v>
      </c>
      <c r="Z108" s="291">
        <f t="shared" si="71"/>
        <v>0</v>
      </c>
      <c r="AA108" s="291">
        <f t="shared" si="71"/>
        <v>0</v>
      </c>
      <c r="AB108" s="291">
        <f t="shared" si="71"/>
        <v>0</v>
      </c>
      <c r="AC108" s="291">
        <f t="shared" si="71"/>
        <v>0</v>
      </c>
      <c r="AD108" s="291">
        <f t="shared" si="71"/>
        <v>0</v>
      </c>
      <c r="AE108" s="291">
        <f t="shared" si="71"/>
        <v>0</v>
      </c>
      <c r="AF108" s="291">
        <f t="shared" si="71"/>
        <v>0</v>
      </c>
      <c r="AG108" s="291">
        <f t="shared" si="71"/>
        <v>0</v>
      </c>
      <c r="AH108" s="291">
        <f t="shared" si="71"/>
        <v>0</v>
      </c>
      <c r="AI108" s="291">
        <f t="shared" si="71"/>
        <v>0</v>
      </c>
      <c r="AJ108" s="291">
        <f t="shared" si="71"/>
        <v>0</v>
      </c>
      <c r="AK108" s="291">
        <f t="shared" si="71"/>
        <v>0</v>
      </c>
      <c r="AL108" s="291">
        <f t="shared" si="71"/>
        <v>0</v>
      </c>
      <c r="AM108" s="291">
        <f t="shared" si="71"/>
        <v>0</v>
      </c>
      <c r="AN108" s="291">
        <f t="shared" si="71"/>
        <v>0</v>
      </c>
      <c r="AO108" s="291">
        <f t="shared" si="71"/>
        <v>0</v>
      </c>
      <c r="AP108" s="291">
        <f t="shared" si="71"/>
        <v>0</v>
      </c>
      <c r="AT108" s="277"/>
      <c r="AU108" s="277"/>
      <c r="AV108" s="277"/>
      <c r="AW108" s="277"/>
      <c r="AX108" s="277"/>
      <c r="AY108" s="277"/>
      <c r="AZ108" s="277"/>
      <c r="BA108" s="277"/>
      <c r="BB108" s="277"/>
      <c r="BC108" s="277"/>
      <c r="BD108" s="277"/>
      <c r="BE108" s="277"/>
      <c r="BF108" s="277"/>
      <c r="BG108" s="277"/>
    </row>
    <row r="109" spans="1:71" ht="12.75" hidden="1" x14ac:dyDescent="0.2">
      <c r="A109" s="290" t="s">
        <v>568</v>
      </c>
      <c r="B109" s="289"/>
      <c r="C109" s="289">
        <f>B109+$I$120*C113</f>
        <v>0</v>
      </c>
      <c r="D109" s="289">
        <f>C109+$I$120*D113</f>
        <v>0</v>
      </c>
      <c r="E109" s="289">
        <f>D109+$I$120*E113</f>
        <v>0</v>
      </c>
      <c r="F109" s="289">
        <f t="shared" ref="F109:AP109" si="72">E109+$I$120*F113</f>
        <v>0</v>
      </c>
      <c r="G109" s="289">
        <f>F109+$I$120*G113</f>
        <v>0</v>
      </c>
      <c r="H109" s="289">
        <f>G109+$I$120*H113</f>
        <v>0</v>
      </c>
      <c r="I109" s="289">
        <f t="shared" si="72"/>
        <v>0</v>
      </c>
      <c r="J109" s="289">
        <f t="shared" si="72"/>
        <v>0</v>
      </c>
      <c r="K109" s="289">
        <f t="shared" si="72"/>
        <v>0</v>
      </c>
      <c r="L109" s="289">
        <f t="shared" si="72"/>
        <v>0</v>
      </c>
      <c r="M109" s="289">
        <f t="shared" si="72"/>
        <v>0</v>
      </c>
      <c r="N109" s="289">
        <f t="shared" si="72"/>
        <v>0</v>
      </c>
      <c r="O109" s="289">
        <f t="shared" si="72"/>
        <v>0</v>
      </c>
      <c r="P109" s="289">
        <f t="shared" si="72"/>
        <v>0</v>
      </c>
      <c r="Q109" s="289">
        <f t="shared" si="72"/>
        <v>0</v>
      </c>
      <c r="R109" s="289">
        <f t="shared" si="72"/>
        <v>0</v>
      </c>
      <c r="S109" s="289">
        <f t="shared" si="72"/>
        <v>0</v>
      </c>
      <c r="T109" s="289">
        <f t="shared" si="72"/>
        <v>0</v>
      </c>
      <c r="U109" s="289">
        <f t="shared" si="72"/>
        <v>0</v>
      </c>
      <c r="V109" s="289">
        <f t="shared" si="72"/>
        <v>0</v>
      </c>
      <c r="W109" s="289">
        <f t="shared" si="72"/>
        <v>0</v>
      </c>
      <c r="X109" s="289">
        <f t="shared" si="72"/>
        <v>0</v>
      </c>
      <c r="Y109" s="289">
        <f t="shared" si="72"/>
        <v>0</v>
      </c>
      <c r="Z109" s="289">
        <f t="shared" si="72"/>
        <v>0</v>
      </c>
      <c r="AA109" s="289">
        <f t="shared" si="72"/>
        <v>0</v>
      </c>
      <c r="AB109" s="289">
        <f t="shared" si="72"/>
        <v>0</v>
      </c>
      <c r="AC109" s="289">
        <f t="shared" si="72"/>
        <v>0</v>
      </c>
      <c r="AD109" s="289">
        <f t="shared" si="72"/>
        <v>0</v>
      </c>
      <c r="AE109" s="289">
        <f t="shared" si="72"/>
        <v>0</v>
      </c>
      <c r="AF109" s="289">
        <f t="shared" si="72"/>
        <v>0</v>
      </c>
      <c r="AG109" s="289">
        <f t="shared" si="72"/>
        <v>0</v>
      </c>
      <c r="AH109" s="289">
        <f t="shared" si="72"/>
        <v>0</v>
      </c>
      <c r="AI109" s="289">
        <f t="shared" si="72"/>
        <v>0</v>
      </c>
      <c r="AJ109" s="289">
        <f t="shared" si="72"/>
        <v>0</v>
      </c>
      <c r="AK109" s="289">
        <f t="shared" si="72"/>
        <v>0</v>
      </c>
      <c r="AL109" s="289">
        <f t="shared" si="72"/>
        <v>0</v>
      </c>
      <c r="AM109" s="289">
        <f t="shared" si="72"/>
        <v>0</v>
      </c>
      <c r="AN109" s="289">
        <f t="shared" si="72"/>
        <v>0</v>
      </c>
      <c r="AO109" s="289">
        <f t="shared" si="72"/>
        <v>0</v>
      </c>
      <c r="AP109" s="289">
        <f t="shared" si="72"/>
        <v>0</v>
      </c>
      <c r="AT109" s="277"/>
      <c r="AU109" s="277"/>
      <c r="AV109" s="277"/>
      <c r="AW109" s="277"/>
      <c r="AX109" s="277"/>
      <c r="AY109" s="277"/>
      <c r="AZ109" s="277"/>
      <c r="BA109" s="277"/>
      <c r="BB109" s="277"/>
      <c r="BC109" s="277"/>
      <c r="BD109" s="277"/>
      <c r="BE109" s="277"/>
      <c r="BF109" s="277"/>
      <c r="BG109" s="277"/>
    </row>
    <row r="110" spans="1:71" ht="12.75" hidden="1" x14ac:dyDescent="0.2">
      <c r="A110" s="290" t="s">
        <v>569</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hidden="1" x14ac:dyDescent="0.2">
      <c r="A111" s="290" t="s">
        <v>570</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hidden="1" x14ac:dyDescent="0.2">
      <c r="A112" s="290" t="s">
        <v>571</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hidden="1" x14ac:dyDescent="0.2">
      <c r="A113" s="293" t="s">
        <v>572</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hidden="1"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hidden="1"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hidden="1" x14ac:dyDescent="0.2">
      <c r="A116" s="287"/>
      <c r="B116" s="424" t="s">
        <v>573</v>
      </c>
      <c r="C116" s="425"/>
      <c r="D116" s="424" t="s">
        <v>574</v>
      </c>
      <c r="E116" s="425"/>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hidden="1" x14ac:dyDescent="0.2">
      <c r="A117" s="290" t="s">
        <v>575</v>
      </c>
      <c r="B117" s="296">
        <v>0</v>
      </c>
      <c r="C117" s="287" t="s">
        <v>576</v>
      </c>
      <c r="D117" s="296">
        <f>1.25*2</f>
        <v>2.5</v>
      </c>
      <c r="E117" s="287" t="s">
        <v>576</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hidden="1" x14ac:dyDescent="0.2">
      <c r="A118" s="290" t="s">
        <v>575</v>
      </c>
      <c r="B118" s="287">
        <f>$B$110*B117</f>
        <v>0</v>
      </c>
      <c r="C118" s="287" t="s">
        <v>126</v>
      </c>
      <c r="D118" s="287">
        <f>$B$110*D117</f>
        <v>2.3250000000000002</v>
      </c>
      <c r="E118" s="287" t="s">
        <v>126</v>
      </c>
      <c r="F118" s="290" t="s">
        <v>577</v>
      </c>
      <c r="G118" s="287">
        <v>0</v>
      </c>
      <c r="H118" s="287" t="s">
        <v>576</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hidden="1" x14ac:dyDescent="0.2">
      <c r="A119" s="287"/>
      <c r="B119" s="287"/>
      <c r="C119" s="287"/>
      <c r="D119" s="287"/>
      <c r="E119" s="287"/>
      <c r="F119" s="290" t="s">
        <v>578</v>
      </c>
      <c r="G119" s="324">
        <f>I119/$B$110</f>
        <v>0</v>
      </c>
      <c r="H119" s="287" t="s">
        <v>576</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hidden="1" x14ac:dyDescent="0.2">
      <c r="A120" s="297"/>
      <c r="B120" s="298"/>
      <c r="C120" s="298"/>
      <c r="D120" s="298"/>
      <c r="E120" s="298"/>
      <c r="F120" s="299" t="s">
        <v>579</v>
      </c>
      <c r="G120" s="287">
        <f>G118</f>
        <v>0</v>
      </c>
      <c r="H120" s="287" t="s">
        <v>576</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hidden="1"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idden="1" x14ac:dyDescent="0.2">
      <c r="A122" s="301" t="s">
        <v>580</v>
      </c>
      <c r="B122" s="332">
        <f>'6.2. Паспорт фин осв ввод'!C24</f>
        <v>34.634831337924005</v>
      </c>
      <c r="C122" s="193"/>
      <c r="D122" s="416" t="s">
        <v>284</v>
      </c>
      <c r="E122" s="302" t="s">
        <v>581</v>
      </c>
      <c r="F122" s="303">
        <v>35</v>
      </c>
      <c r="G122" s="417"/>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hidden="1" x14ac:dyDescent="0.2">
      <c r="A123" s="301" t="s">
        <v>284</v>
      </c>
      <c r="B123" s="304">
        <v>30</v>
      </c>
      <c r="C123" s="193"/>
      <c r="D123" s="416"/>
      <c r="E123" s="302" t="s">
        <v>582</v>
      </c>
      <c r="F123" s="303">
        <v>30</v>
      </c>
      <c r="G123" s="417"/>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hidden="1" x14ac:dyDescent="0.2">
      <c r="A124" s="301" t="s">
        <v>583</v>
      </c>
      <c r="B124" s="304" t="s">
        <v>541</v>
      </c>
      <c r="C124" s="305" t="s">
        <v>584</v>
      </c>
      <c r="D124" s="416"/>
      <c r="E124" s="302" t="s">
        <v>585</v>
      </c>
      <c r="F124" s="303">
        <v>30</v>
      </c>
      <c r="G124" s="417"/>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hidden="1" x14ac:dyDescent="0.2">
      <c r="A125" s="306"/>
      <c r="B125" s="307"/>
      <c r="C125" s="305"/>
      <c r="D125" s="416"/>
      <c r="E125" s="302" t="s">
        <v>586</v>
      </c>
      <c r="F125" s="303">
        <v>30</v>
      </c>
      <c r="G125" s="417"/>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hidden="1" x14ac:dyDescent="0.2">
      <c r="A126" s="301" t="s">
        <v>587</v>
      </c>
      <c r="B126" s="308">
        <f>'6.2. Паспорт фин осв ввод'!C24</f>
        <v>34.634831337924005</v>
      </c>
      <c r="C126" s="308">
        <f>'6.2. Паспорт фин осв ввод'!C24*1000000</f>
        <v>34634831.337924004</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hidden="1" x14ac:dyDescent="0.2">
      <c r="A127" s="301" t="s">
        <v>588</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hidden="1"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hidden="1" x14ac:dyDescent="0.2">
      <c r="A129" s="301" t="s">
        <v>589</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hidden="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hidden="1" x14ac:dyDescent="0.2">
      <c r="A131" s="313" t="s">
        <v>624</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hidden="1"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hidden="1"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hidden="1" x14ac:dyDescent="0.2">
      <c r="A134" s="301" t="s">
        <v>590</v>
      </c>
      <c r="C134" s="282" t="s">
        <v>641</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hidden="1" x14ac:dyDescent="0.2">
      <c r="A135" s="301"/>
      <c r="B135" s="315">
        <v>2016</v>
      </c>
      <c r="C135" s="315">
        <f>B135+1</f>
        <v>2017</v>
      </c>
      <c r="D135" s="315">
        <f t="shared" ref="D135:AY135" si="73">C135+1</f>
        <v>2018</v>
      </c>
      <c r="E135" s="315">
        <f t="shared" si="73"/>
        <v>2019</v>
      </c>
      <c r="F135" s="315">
        <f t="shared" si="73"/>
        <v>2020</v>
      </c>
      <c r="G135" s="315">
        <f t="shared" si="73"/>
        <v>2021</v>
      </c>
      <c r="H135" s="315">
        <f t="shared" si="73"/>
        <v>2022</v>
      </c>
      <c r="I135" s="315">
        <f t="shared" si="73"/>
        <v>2023</v>
      </c>
      <c r="J135" s="315">
        <f t="shared" si="73"/>
        <v>2024</v>
      </c>
      <c r="K135" s="315">
        <f t="shared" si="73"/>
        <v>2025</v>
      </c>
      <c r="L135" s="315">
        <f t="shared" si="73"/>
        <v>2026</v>
      </c>
      <c r="M135" s="315">
        <f t="shared" si="73"/>
        <v>2027</v>
      </c>
      <c r="N135" s="315">
        <f t="shared" si="73"/>
        <v>2028</v>
      </c>
      <c r="O135" s="315">
        <f t="shared" si="73"/>
        <v>2029</v>
      </c>
      <c r="P135" s="315">
        <f t="shared" si="73"/>
        <v>2030</v>
      </c>
      <c r="Q135" s="315">
        <f t="shared" si="73"/>
        <v>2031</v>
      </c>
      <c r="R135" s="315">
        <f t="shared" si="73"/>
        <v>2032</v>
      </c>
      <c r="S135" s="315">
        <f t="shared" si="73"/>
        <v>2033</v>
      </c>
      <c r="T135" s="315">
        <f t="shared" si="73"/>
        <v>2034</v>
      </c>
      <c r="U135" s="315">
        <f t="shared" si="73"/>
        <v>2035</v>
      </c>
      <c r="V135" s="315">
        <f t="shared" si="73"/>
        <v>2036</v>
      </c>
      <c r="W135" s="315">
        <f t="shared" si="73"/>
        <v>2037</v>
      </c>
      <c r="X135" s="315">
        <f t="shared" si="73"/>
        <v>2038</v>
      </c>
      <c r="Y135" s="315">
        <f t="shared" si="73"/>
        <v>2039</v>
      </c>
      <c r="Z135" s="315">
        <f t="shared" si="73"/>
        <v>2040</v>
      </c>
      <c r="AA135" s="315">
        <f t="shared" si="73"/>
        <v>2041</v>
      </c>
      <c r="AB135" s="315">
        <f t="shared" si="73"/>
        <v>2042</v>
      </c>
      <c r="AC135" s="315">
        <f t="shared" si="73"/>
        <v>2043</v>
      </c>
      <c r="AD135" s="315">
        <f t="shared" si="73"/>
        <v>2044</v>
      </c>
      <c r="AE135" s="315">
        <f t="shared" si="73"/>
        <v>2045</v>
      </c>
      <c r="AF135" s="315">
        <f t="shared" si="73"/>
        <v>2046</v>
      </c>
      <c r="AG135" s="315">
        <f t="shared" si="73"/>
        <v>2047</v>
      </c>
      <c r="AH135" s="315">
        <f t="shared" si="73"/>
        <v>2048</v>
      </c>
      <c r="AI135" s="315">
        <f t="shared" si="73"/>
        <v>2049</v>
      </c>
      <c r="AJ135" s="315">
        <f t="shared" si="73"/>
        <v>2050</v>
      </c>
      <c r="AK135" s="315">
        <f t="shared" si="73"/>
        <v>2051</v>
      </c>
      <c r="AL135" s="315">
        <f t="shared" si="73"/>
        <v>2052</v>
      </c>
      <c r="AM135" s="315">
        <f t="shared" si="73"/>
        <v>2053</v>
      </c>
      <c r="AN135" s="315">
        <f t="shared" si="73"/>
        <v>2054</v>
      </c>
      <c r="AO135" s="315">
        <f t="shared" si="73"/>
        <v>2055</v>
      </c>
      <c r="AP135" s="315">
        <f t="shared" si="73"/>
        <v>2056</v>
      </c>
      <c r="AQ135" s="315">
        <f t="shared" si="73"/>
        <v>2057</v>
      </c>
      <c r="AR135" s="315">
        <f t="shared" si="73"/>
        <v>2058</v>
      </c>
      <c r="AS135" s="315">
        <f t="shared" si="73"/>
        <v>2059</v>
      </c>
      <c r="AT135" s="315">
        <f t="shared" si="73"/>
        <v>2060</v>
      </c>
      <c r="AU135" s="315">
        <f t="shared" si="73"/>
        <v>2061</v>
      </c>
      <c r="AV135" s="315">
        <f t="shared" si="73"/>
        <v>2062</v>
      </c>
      <c r="AW135" s="315">
        <f t="shared" si="73"/>
        <v>2063</v>
      </c>
      <c r="AX135" s="315">
        <f t="shared" si="73"/>
        <v>2064</v>
      </c>
      <c r="AY135" s="315">
        <f t="shared" si="73"/>
        <v>2065</v>
      </c>
    </row>
    <row r="136" spans="1:51" ht="12.75" hidden="1" x14ac:dyDescent="0.2">
      <c r="A136" s="301" t="s">
        <v>591</v>
      </c>
      <c r="B136" s="316"/>
      <c r="C136" s="317"/>
      <c r="D136" s="317">
        <v>4.5999999999999999E-2</v>
      </c>
      <c r="E136" s="317">
        <v>4.3999999999999997E-2</v>
      </c>
      <c r="F136" s="317">
        <v>6.2E-2</v>
      </c>
      <c r="G136" s="317">
        <v>5.0999999999999997E-2</v>
      </c>
      <c r="H136" s="317">
        <v>0.14631427330593999</v>
      </c>
      <c r="I136" s="317">
        <v>6.9688748240430004E-2</v>
      </c>
      <c r="J136" s="317">
        <v>5.2726091890100003E-2</v>
      </c>
      <c r="K136" s="317">
        <v>4.7619843182130001E-2</v>
      </c>
      <c r="L136" s="317">
        <v>4.57995653007E-2</v>
      </c>
      <c r="M136" s="317">
        <v>4.57995653007E-2</v>
      </c>
      <c r="N136" s="317">
        <v>4.57995653007E-2</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hidden="1" x14ac:dyDescent="0.2">
      <c r="A137" s="301" t="s">
        <v>592</v>
      </c>
      <c r="B137" s="318"/>
      <c r="C137" s="319">
        <f>(1+B137)*(1+C136)-1</f>
        <v>0</v>
      </c>
      <c r="D137" s="319">
        <f>(1+C137)*(1+D136)-1</f>
        <v>4.6000000000000041E-2</v>
      </c>
      <c r="E137" s="319">
        <f>(1+D137)*(1+E136)-1</f>
        <v>9.2024000000000106E-2</v>
      </c>
      <c r="F137" s="319">
        <f t="shared" ref="F137:AY137" si="74">(1+E137)*(1+F136)-1</f>
        <v>0.1597294880000002</v>
      </c>
      <c r="G137" s="319">
        <f>(1+F137)*(1+G136)-1</f>
        <v>0.21887569188800016</v>
      </c>
      <c r="H137" s="319">
        <f t="shared" si="74"/>
        <v>0.39721460299686773</v>
      </c>
      <c r="I137" s="319">
        <f t="shared" si="74"/>
        <v>0.49458473970296879</v>
      </c>
      <c r="J137" s="319">
        <f t="shared" si="74"/>
        <v>0.57338835202608873</v>
      </c>
      <c r="K137" s="319">
        <f t="shared" si="74"/>
        <v>0.64831285861416088</v>
      </c>
      <c r="L137" s="319">
        <f t="shared" si="74"/>
        <v>0.72380487101824365</v>
      </c>
      <c r="M137" s="319">
        <f t="shared" si="74"/>
        <v>0.80275438477410832</v>
      </c>
      <c r="N137" s="319">
        <f t="shared" si="74"/>
        <v>0.88531975194069323</v>
      </c>
      <c r="O137" s="319">
        <f t="shared" si="74"/>
        <v>0.97166657703240045</v>
      </c>
      <c r="P137" s="319">
        <f t="shared" si="74"/>
        <v>1.0619680491784034</v>
      </c>
      <c r="Q137" s="319">
        <f t="shared" si="74"/>
        <v>1.1564052894947063</v>
      </c>
      <c r="R137" s="319">
        <f t="shared" si="74"/>
        <v>1.2551677143656939</v>
      </c>
      <c r="S137" s="319">
        <f t="shared" si="74"/>
        <v>1.3584534153638157</v>
      </c>
      <c r="T137" s="319">
        <f t="shared" si="74"/>
        <v>1.4664695565694297</v>
      </c>
      <c r="U137" s="319">
        <f t="shared" si="74"/>
        <v>1.5794327900877199</v>
      </c>
      <c r="V137" s="319">
        <f t="shared" si="74"/>
        <v>1.6975696905961088</v>
      </c>
      <c r="W137" s="319">
        <f t="shared" si="74"/>
        <v>1.8211172097937545</v>
      </c>
      <c r="X137" s="319">
        <f t="shared" si="74"/>
        <v>1.950323151664632</v>
      </c>
      <c r="Y137" s="319">
        <f t="shared" si="74"/>
        <v>2.0854466695074634</v>
      </c>
      <c r="Z137" s="319">
        <f t="shared" si="74"/>
        <v>2.2267587857293978</v>
      </c>
      <c r="AA137" s="319">
        <f t="shared" si="74"/>
        <v>2.3745429354460188</v>
      </c>
      <c r="AB137" s="319">
        <f t="shared" si="74"/>
        <v>2.5290955349779942</v>
      </c>
      <c r="AC137" s="319">
        <f t="shared" si="74"/>
        <v>2.6907265763846273</v>
      </c>
      <c r="AD137" s="319">
        <f t="shared" si="74"/>
        <v>2.8597602492267837</v>
      </c>
      <c r="AE137" s="319">
        <f t="shared" si="74"/>
        <v>3.0365355908062917</v>
      </c>
      <c r="AF137" s="319">
        <f t="shared" si="74"/>
        <v>3.2214071661860242</v>
      </c>
      <c r="AG137" s="319">
        <f t="shared" si="74"/>
        <v>3.4147457793546039</v>
      </c>
      <c r="AH137" s="319">
        <f t="shared" si="74"/>
        <v>3.6169392169621446</v>
      </c>
      <c r="AI137" s="319">
        <f t="shared" si="74"/>
        <v>3.8283930261187651</v>
      </c>
      <c r="AJ137" s="319">
        <f t="shared" si="74"/>
        <v>4.0495313278159353</v>
      </c>
      <c r="AK137" s="319">
        <f t="shared" si="74"/>
        <v>4.2807976676021715</v>
      </c>
      <c r="AL137" s="319">
        <f t="shared" si="74"/>
        <v>4.5226559052193007</v>
      </c>
      <c r="AM137" s="319">
        <f t="shared" si="74"/>
        <v>4.7755911449836885</v>
      </c>
      <c r="AN137" s="319">
        <f t="shared" si="74"/>
        <v>5.0401107087785135</v>
      </c>
      <c r="AO137" s="319">
        <f t="shared" si="74"/>
        <v>5.3167451536086725</v>
      </c>
      <c r="AP137" s="319">
        <f t="shared" si="74"/>
        <v>5.6060493357592529</v>
      </c>
      <c r="AQ137" s="319">
        <f t="shared" si="74"/>
        <v>5.9086035236920047</v>
      </c>
      <c r="AR137" s="319">
        <f t="shared" si="74"/>
        <v>6.2250145619119825</v>
      </c>
      <c r="AS137" s="319">
        <f t="shared" si="74"/>
        <v>6.555917088138778</v>
      </c>
      <c r="AT137" s="319">
        <f t="shared" si="74"/>
        <v>6.9019748062236648</v>
      </c>
      <c r="AU137" s="319">
        <f t="shared" si="74"/>
        <v>7.2638818173657906</v>
      </c>
      <c r="AV137" s="319">
        <f t="shared" si="74"/>
        <v>7.6423640122975023</v>
      </c>
      <c r="AW137" s="319">
        <f>(1+AV137)*(1+AW136)-1</f>
        <v>8.0381805272311411</v>
      </c>
      <c r="AX137" s="319">
        <f t="shared" si="74"/>
        <v>8.4521252664875792</v>
      </c>
      <c r="AY137" s="319">
        <f t="shared" si="74"/>
        <v>8.8850284948604727</v>
      </c>
    </row>
    <row r="138" spans="1:51" hidden="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hidden="1" x14ac:dyDescent="0.2">
      <c r="A139" s="300"/>
      <c r="B139" s="316">
        <v>2016</v>
      </c>
      <c r="C139" s="316">
        <f>B139+1</f>
        <v>2017</v>
      </c>
      <c r="D139" s="316">
        <f t="shared" ref="D139:S140" si="75">C139+1</f>
        <v>2018</v>
      </c>
      <c r="E139" s="316">
        <f t="shared" si="75"/>
        <v>2019</v>
      </c>
      <c r="F139" s="316">
        <f t="shared" si="75"/>
        <v>2020</v>
      </c>
      <c r="G139" s="316">
        <f t="shared" si="75"/>
        <v>2021</v>
      </c>
      <c r="H139" s="316">
        <f t="shared" si="75"/>
        <v>2022</v>
      </c>
      <c r="I139" s="316">
        <f t="shared" si="75"/>
        <v>2023</v>
      </c>
      <c r="J139" s="316">
        <f t="shared" si="75"/>
        <v>2024</v>
      </c>
      <c r="K139" s="316">
        <f t="shared" si="75"/>
        <v>2025</v>
      </c>
      <c r="L139" s="316">
        <f t="shared" si="75"/>
        <v>2026</v>
      </c>
      <c r="M139" s="316">
        <f t="shared" si="75"/>
        <v>2027</v>
      </c>
      <c r="N139" s="316">
        <f t="shared" si="75"/>
        <v>2028</v>
      </c>
      <c r="O139" s="316">
        <f t="shared" si="75"/>
        <v>2029</v>
      </c>
      <c r="P139" s="316">
        <f t="shared" si="75"/>
        <v>2030</v>
      </c>
      <c r="Q139" s="316">
        <f t="shared" si="75"/>
        <v>2031</v>
      </c>
      <c r="R139" s="316">
        <f t="shared" si="75"/>
        <v>2032</v>
      </c>
      <c r="S139" s="316">
        <f t="shared" si="75"/>
        <v>2033</v>
      </c>
      <c r="T139" s="316">
        <f t="shared" ref="T139:AI140" si="76">S139+1</f>
        <v>2034</v>
      </c>
      <c r="U139" s="316">
        <f t="shared" si="76"/>
        <v>2035</v>
      </c>
      <c r="V139" s="316">
        <f t="shared" si="76"/>
        <v>2036</v>
      </c>
      <c r="W139" s="316">
        <f t="shared" si="76"/>
        <v>2037</v>
      </c>
      <c r="X139" s="316">
        <f t="shared" si="76"/>
        <v>2038</v>
      </c>
      <c r="Y139" s="316">
        <f t="shared" si="76"/>
        <v>2039</v>
      </c>
      <c r="Z139" s="316">
        <f t="shared" si="76"/>
        <v>2040</v>
      </c>
      <c r="AA139" s="316">
        <f t="shared" si="76"/>
        <v>2041</v>
      </c>
      <c r="AB139" s="316">
        <f t="shared" si="76"/>
        <v>2042</v>
      </c>
      <c r="AC139" s="316">
        <f t="shared" si="76"/>
        <v>2043</v>
      </c>
      <c r="AD139" s="316">
        <f t="shared" si="76"/>
        <v>2044</v>
      </c>
      <c r="AE139" s="316">
        <f t="shared" si="76"/>
        <v>2045</v>
      </c>
      <c r="AF139" s="316">
        <f t="shared" si="76"/>
        <v>2046</v>
      </c>
      <c r="AG139" s="316">
        <f t="shared" si="76"/>
        <v>2047</v>
      </c>
      <c r="AH139" s="316">
        <f t="shared" si="76"/>
        <v>2048</v>
      </c>
      <c r="AI139" s="316">
        <f t="shared" si="76"/>
        <v>2049</v>
      </c>
      <c r="AJ139" s="316">
        <f t="shared" ref="AJ139:AY140" si="77">AI139+1</f>
        <v>2050</v>
      </c>
      <c r="AK139" s="316">
        <f t="shared" si="77"/>
        <v>2051</v>
      </c>
      <c r="AL139" s="316">
        <f t="shared" si="77"/>
        <v>2052</v>
      </c>
      <c r="AM139" s="316">
        <f t="shared" si="77"/>
        <v>2053</v>
      </c>
      <c r="AN139" s="316">
        <f t="shared" si="77"/>
        <v>2054</v>
      </c>
      <c r="AO139" s="316">
        <f t="shared" si="77"/>
        <v>2055</v>
      </c>
      <c r="AP139" s="316">
        <f t="shared" si="77"/>
        <v>2056</v>
      </c>
      <c r="AQ139" s="316">
        <f t="shared" si="77"/>
        <v>2057</v>
      </c>
      <c r="AR139" s="316">
        <f t="shared" si="77"/>
        <v>2058</v>
      </c>
      <c r="AS139" s="316">
        <f t="shared" si="77"/>
        <v>2059</v>
      </c>
      <c r="AT139" s="316">
        <f t="shared" si="77"/>
        <v>2060</v>
      </c>
      <c r="AU139" s="316">
        <f t="shared" si="77"/>
        <v>2061</v>
      </c>
      <c r="AV139" s="316">
        <f t="shared" si="77"/>
        <v>2062</v>
      </c>
      <c r="AW139" s="316">
        <f t="shared" si="77"/>
        <v>2063</v>
      </c>
      <c r="AX139" s="316">
        <f t="shared" si="77"/>
        <v>2064</v>
      </c>
      <c r="AY139" s="316">
        <f t="shared" si="77"/>
        <v>2065</v>
      </c>
    </row>
    <row r="140" spans="1:51" hidden="1" x14ac:dyDescent="0.2">
      <c r="A140" s="300"/>
      <c r="B140" s="322">
        <v>0</v>
      </c>
      <c r="C140" s="322">
        <v>0</v>
      </c>
      <c r="D140" s="322">
        <v>0</v>
      </c>
      <c r="E140" s="322">
        <v>0</v>
      </c>
      <c r="F140" s="322">
        <v>0</v>
      </c>
      <c r="G140" s="322">
        <v>0</v>
      </c>
      <c r="H140" s="322">
        <v>0</v>
      </c>
      <c r="I140" s="322">
        <v>0</v>
      </c>
      <c r="J140" s="322">
        <v>0</v>
      </c>
      <c r="K140" s="322">
        <v>0</v>
      </c>
      <c r="L140" s="322">
        <v>0</v>
      </c>
      <c r="M140" s="322">
        <v>1</v>
      </c>
      <c r="N140" s="322">
        <f t="shared" si="75"/>
        <v>2</v>
      </c>
      <c r="O140" s="322">
        <f t="shared" si="75"/>
        <v>3</v>
      </c>
      <c r="P140" s="322">
        <f t="shared" si="75"/>
        <v>4</v>
      </c>
      <c r="Q140" s="322">
        <f t="shared" si="75"/>
        <v>5</v>
      </c>
      <c r="R140" s="322">
        <f t="shared" si="75"/>
        <v>6</v>
      </c>
      <c r="S140" s="322">
        <f t="shared" si="75"/>
        <v>7</v>
      </c>
      <c r="T140" s="322">
        <f t="shared" si="76"/>
        <v>8</v>
      </c>
      <c r="U140" s="322">
        <f t="shared" si="76"/>
        <v>9</v>
      </c>
      <c r="V140" s="322">
        <f t="shared" si="76"/>
        <v>10</v>
      </c>
      <c r="W140" s="322">
        <f t="shared" si="76"/>
        <v>11</v>
      </c>
      <c r="X140" s="322">
        <f t="shared" si="76"/>
        <v>12</v>
      </c>
      <c r="Y140" s="322">
        <f t="shared" si="76"/>
        <v>13</v>
      </c>
      <c r="Z140" s="322">
        <f t="shared" si="76"/>
        <v>14</v>
      </c>
      <c r="AA140" s="322">
        <f t="shared" si="76"/>
        <v>15</v>
      </c>
      <c r="AB140" s="322">
        <f t="shared" si="76"/>
        <v>16</v>
      </c>
      <c r="AC140" s="322">
        <f t="shared" si="76"/>
        <v>17</v>
      </c>
      <c r="AD140" s="322">
        <f t="shared" si="76"/>
        <v>18</v>
      </c>
      <c r="AE140" s="322">
        <f t="shared" si="76"/>
        <v>19</v>
      </c>
      <c r="AF140" s="322">
        <f t="shared" si="76"/>
        <v>20</v>
      </c>
      <c r="AG140" s="322">
        <f t="shared" si="76"/>
        <v>21</v>
      </c>
      <c r="AH140" s="322">
        <f t="shared" si="76"/>
        <v>22</v>
      </c>
      <c r="AI140" s="322">
        <f t="shared" si="76"/>
        <v>23</v>
      </c>
      <c r="AJ140" s="322">
        <f t="shared" si="77"/>
        <v>24</v>
      </c>
      <c r="AK140" s="322">
        <f t="shared" si="77"/>
        <v>25</v>
      </c>
      <c r="AL140" s="322">
        <f t="shared" si="77"/>
        <v>26</v>
      </c>
      <c r="AM140" s="322">
        <f t="shared" si="77"/>
        <v>27</v>
      </c>
      <c r="AN140" s="322">
        <f t="shared" si="77"/>
        <v>28</v>
      </c>
      <c r="AO140" s="322">
        <f t="shared" si="77"/>
        <v>29</v>
      </c>
      <c r="AP140" s="322">
        <f>AO140+1</f>
        <v>30</v>
      </c>
      <c r="AQ140" s="322">
        <f t="shared" si="77"/>
        <v>31</v>
      </c>
      <c r="AR140" s="322">
        <f t="shared" si="77"/>
        <v>32</v>
      </c>
      <c r="AS140" s="322">
        <f t="shared" si="77"/>
        <v>33</v>
      </c>
      <c r="AT140" s="322">
        <f t="shared" si="77"/>
        <v>34</v>
      </c>
      <c r="AU140" s="322">
        <f t="shared" si="77"/>
        <v>35</v>
      </c>
      <c r="AV140" s="322">
        <f t="shared" si="77"/>
        <v>36</v>
      </c>
      <c r="AW140" s="322">
        <f t="shared" si="77"/>
        <v>37</v>
      </c>
      <c r="AX140" s="322">
        <f t="shared" si="77"/>
        <v>38</v>
      </c>
      <c r="AY140" s="322">
        <f t="shared" si="77"/>
        <v>39</v>
      </c>
    </row>
    <row r="141" spans="1:51" ht="15" hidden="1" x14ac:dyDescent="0.2">
      <c r="A141" s="300"/>
      <c r="B141" s="323">
        <f>AVERAGE(A140:B140)</f>
        <v>0</v>
      </c>
      <c r="C141" s="323">
        <f>AVERAGE(B140:C140)</f>
        <v>0</v>
      </c>
      <c r="D141" s="323">
        <f>AVERAGE(C140:D140)</f>
        <v>0</v>
      </c>
      <c r="E141" s="323">
        <f>AVERAGE(D140:E140)</f>
        <v>0</v>
      </c>
      <c r="F141" s="323">
        <f t="shared" ref="F141:AO141" si="78">AVERAGE(E140:F140)</f>
        <v>0</v>
      </c>
      <c r="G141" s="323">
        <f t="shared" si="78"/>
        <v>0</v>
      </c>
      <c r="H141" s="323">
        <f>AVERAGE(G140:H140)</f>
        <v>0</v>
      </c>
      <c r="I141" s="323">
        <f t="shared" si="78"/>
        <v>0</v>
      </c>
      <c r="J141" s="323">
        <f t="shared" si="78"/>
        <v>0</v>
      </c>
      <c r="K141" s="323">
        <f t="shared" si="78"/>
        <v>0</v>
      </c>
      <c r="L141" s="323">
        <f t="shared" si="78"/>
        <v>0</v>
      </c>
      <c r="M141" s="323">
        <f t="shared" si="78"/>
        <v>0.5</v>
      </c>
      <c r="N141" s="323">
        <f t="shared" si="78"/>
        <v>1.5</v>
      </c>
      <c r="O141" s="323">
        <f t="shared" si="78"/>
        <v>2.5</v>
      </c>
      <c r="P141" s="323">
        <f t="shared" si="78"/>
        <v>3.5</v>
      </c>
      <c r="Q141" s="323">
        <f t="shared" si="78"/>
        <v>4.5</v>
      </c>
      <c r="R141" s="323">
        <f t="shared" si="78"/>
        <v>5.5</v>
      </c>
      <c r="S141" s="323">
        <f t="shared" si="78"/>
        <v>6.5</v>
      </c>
      <c r="T141" s="323">
        <f t="shared" si="78"/>
        <v>7.5</v>
      </c>
      <c r="U141" s="323">
        <f t="shared" si="78"/>
        <v>8.5</v>
      </c>
      <c r="V141" s="323">
        <f t="shared" si="78"/>
        <v>9.5</v>
      </c>
      <c r="W141" s="323">
        <f t="shared" si="78"/>
        <v>10.5</v>
      </c>
      <c r="X141" s="323">
        <f t="shared" si="78"/>
        <v>11.5</v>
      </c>
      <c r="Y141" s="323">
        <f t="shared" si="78"/>
        <v>12.5</v>
      </c>
      <c r="Z141" s="323">
        <f t="shared" si="78"/>
        <v>13.5</v>
      </c>
      <c r="AA141" s="323">
        <f t="shared" si="78"/>
        <v>14.5</v>
      </c>
      <c r="AB141" s="323">
        <f t="shared" si="78"/>
        <v>15.5</v>
      </c>
      <c r="AC141" s="323">
        <f t="shared" si="78"/>
        <v>16.5</v>
      </c>
      <c r="AD141" s="323">
        <f t="shared" si="78"/>
        <v>17.5</v>
      </c>
      <c r="AE141" s="323">
        <f t="shared" si="78"/>
        <v>18.5</v>
      </c>
      <c r="AF141" s="323">
        <f t="shared" si="78"/>
        <v>19.5</v>
      </c>
      <c r="AG141" s="323">
        <f t="shared" si="78"/>
        <v>20.5</v>
      </c>
      <c r="AH141" s="323">
        <f t="shared" si="78"/>
        <v>21.5</v>
      </c>
      <c r="AI141" s="323">
        <f t="shared" si="78"/>
        <v>22.5</v>
      </c>
      <c r="AJ141" s="323">
        <f t="shared" si="78"/>
        <v>23.5</v>
      </c>
      <c r="AK141" s="323">
        <f t="shared" si="78"/>
        <v>24.5</v>
      </c>
      <c r="AL141" s="323">
        <f t="shared" si="78"/>
        <v>25.5</v>
      </c>
      <c r="AM141" s="323">
        <f t="shared" si="78"/>
        <v>26.5</v>
      </c>
      <c r="AN141" s="323">
        <f t="shared" si="78"/>
        <v>27.5</v>
      </c>
      <c r="AO141" s="323">
        <f t="shared" si="78"/>
        <v>28.5</v>
      </c>
      <c r="AP141" s="323">
        <f>AVERAGE(AO140:AP140)</f>
        <v>29.5</v>
      </c>
      <c r="AQ141" s="323">
        <f t="shared" ref="AQ141:AY141" si="79">AVERAGE(AP140:AQ140)</f>
        <v>30.5</v>
      </c>
      <c r="AR141" s="323">
        <f t="shared" si="79"/>
        <v>31.5</v>
      </c>
      <c r="AS141" s="323">
        <f t="shared" si="79"/>
        <v>32.5</v>
      </c>
      <c r="AT141" s="323">
        <f t="shared" si="79"/>
        <v>33.5</v>
      </c>
      <c r="AU141" s="323">
        <f t="shared" si="79"/>
        <v>34.5</v>
      </c>
      <c r="AV141" s="323">
        <f t="shared" si="79"/>
        <v>35.5</v>
      </c>
      <c r="AW141" s="323">
        <f t="shared" si="79"/>
        <v>36.5</v>
      </c>
      <c r="AX141" s="323">
        <f t="shared" si="79"/>
        <v>37.5</v>
      </c>
      <c r="AY141" s="323">
        <f t="shared" si="79"/>
        <v>38.5</v>
      </c>
    </row>
    <row r="142" spans="1:51" ht="12.75" hidden="1"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hidden="1"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hidden="1"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hidden="1"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hidden="1"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hidden="1"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hidden="1"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hidden="1"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hidden="1"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hidden="1"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hidden="1"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hidden="1"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hidden="1"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hidden="1"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hidden="1"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hidden="1"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hidden="1"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hidden="1"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hidden="1"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hidden="1"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hidden="1"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hidden="1"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hidden="1"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hidden="1"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hidden="1"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hidden="1"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hidden="1"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hidden="1"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hidden="1"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hidden="1"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hidden="1"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hidden="1"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hidden="1"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hidden="1"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hidden="1"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hidden="1"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hidden="1"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hidden="1"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hidden="1"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hidden="1"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hidden="1"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hidden="1"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hidden="1"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hidden="1"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hidden="1"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hidden="1"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hidden="1"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hidden="1"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hidden="1"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hidden="1"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hidden="1"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hidden="1"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hidden="1"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hidden="1"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hidden="1"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hidden="1"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hidden="1"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hidden="1"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hidden="1"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hidden="1"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hidden="1"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hidden="1"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hidden="1"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O54"/>
  <sheetViews>
    <sheetView view="pageBreakPreview" topLeftCell="A43" zoomScale="80" zoomScaleSheetLayoutView="80" workbookViewId="0">
      <selection activeCell="A11" sqref="A11:I11"/>
    </sheetView>
  </sheetViews>
  <sheetFormatPr defaultRowHeight="15.75" x14ac:dyDescent="0.25"/>
  <cols>
    <col min="1" max="1" width="9.140625" style="32"/>
    <col min="2" max="2" width="37.7109375" style="32" customWidth="1"/>
    <col min="3" max="4" width="18.5703125" style="32" customWidth="1"/>
    <col min="5" max="6" width="16" style="32" customWidth="1"/>
    <col min="7" max="8" width="18.28515625" style="32" customWidth="1"/>
    <col min="9" max="9" width="64.85546875" style="32" customWidth="1"/>
    <col min="10" max="249" width="9.140625" style="32"/>
    <col min="250" max="250" width="37.7109375" style="32" customWidth="1"/>
    <col min="251" max="251" width="9.140625" style="32"/>
    <col min="252" max="252" width="12.85546875" style="32" customWidth="1"/>
    <col min="253" max="254" width="0" style="32" hidden="1" customWidth="1"/>
    <col min="255" max="255" width="18.28515625" style="32" customWidth="1"/>
    <col min="256" max="256" width="64.85546875" style="32" customWidth="1"/>
    <col min="257" max="260" width="9.140625" style="32"/>
    <col min="261" max="261" width="14.85546875" style="32" customWidth="1"/>
    <col min="262" max="505" width="9.140625" style="32"/>
    <col min="506" max="506" width="37.7109375" style="32" customWidth="1"/>
    <col min="507" max="507" width="9.140625" style="32"/>
    <col min="508" max="508" width="12.85546875" style="32" customWidth="1"/>
    <col min="509" max="510" width="0" style="32" hidden="1" customWidth="1"/>
    <col min="511" max="511" width="18.28515625" style="32" customWidth="1"/>
    <col min="512" max="512" width="64.85546875" style="32" customWidth="1"/>
    <col min="513" max="516" width="9.140625" style="32"/>
    <col min="517" max="517" width="14.85546875" style="32" customWidth="1"/>
    <col min="518" max="761" width="9.140625" style="32"/>
    <col min="762" max="762" width="37.7109375" style="32" customWidth="1"/>
    <col min="763" max="763" width="9.140625" style="32"/>
    <col min="764" max="764" width="12.85546875" style="32" customWidth="1"/>
    <col min="765" max="766" width="0" style="32" hidden="1" customWidth="1"/>
    <col min="767" max="767" width="18.28515625" style="32" customWidth="1"/>
    <col min="768" max="768" width="64.85546875" style="32" customWidth="1"/>
    <col min="769" max="772" width="9.140625" style="32"/>
    <col min="773" max="773" width="14.85546875" style="32" customWidth="1"/>
    <col min="774" max="1017" width="9.140625" style="32"/>
    <col min="1018" max="1018" width="37.7109375" style="32" customWidth="1"/>
    <col min="1019" max="1019" width="9.140625" style="32"/>
    <col min="1020" max="1020" width="12.85546875" style="32" customWidth="1"/>
    <col min="1021" max="1022" width="0" style="32" hidden="1" customWidth="1"/>
    <col min="1023" max="1023" width="18.28515625" style="32" customWidth="1"/>
    <col min="1024" max="1024" width="64.85546875" style="32" customWidth="1"/>
    <col min="1025" max="1028" width="9.140625" style="32"/>
    <col min="1029" max="1029" width="14.85546875" style="32" customWidth="1"/>
    <col min="1030" max="1273" width="9.140625" style="32"/>
    <col min="1274" max="1274" width="37.7109375" style="32" customWidth="1"/>
    <col min="1275" max="1275" width="9.140625" style="32"/>
    <col min="1276" max="1276" width="12.85546875" style="32" customWidth="1"/>
    <col min="1277" max="1278" width="0" style="32" hidden="1" customWidth="1"/>
    <col min="1279" max="1279" width="18.28515625" style="32" customWidth="1"/>
    <col min="1280" max="1280" width="64.85546875" style="32" customWidth="1"/>
    <col min="1281" max="1284" width="9.140625" style="32"/>
    <col min="1285" max="1285" width="14.85546875" style="32" customWidth="1"/>
    <col min="1286" max="1529" width="9.140625" style="32"/>
    <col min="1530" max="1530" width="37.7109375" style="32" customWidth="1"/>
    <col min="1531" max="1531" width="9.140625" style="32"/>
    <col min="1532" max="1532" width="12.85546875" style="32" customWidth="1"/>
    <col min="1533" max="1534" width="0" style="32" hidden="1" customWidth="1"/>
    <col min="1535" max="1535" width="18.28515625" style="32" customWidth="1"/>
    <col min="1536" max="1536" width="64.85546875" style="32" customWidth="1"/>
    <col min="1537" max="1540" width="9.140625" style="32"/>
    <col min="1541" max="1541" width="14.85546875" style="32" customWidth="1"/>
    <col min="1542" max="1785" width="9.140625" style="32"/>
    <col min="1786" max="1786" width="37.7109375" style="32" customWidth="1"/>
    <col min="1787" max="1787" width="9.140625" style="32"/>
    <col min="1788" max="1788" width="12.85546875" style="32" customWidth="1"/>
    <col min="1789" max="1790" width="0" style="32" hidden="1" customWidth="1"/>
    <col min="1791" max="1791" width="18.28515625" style="32" customWidth="1"/>
    <col min="1792" max="1792" width="64.85546875" style="32" customWidth="1"/>
    <col min="1793" max="1796" width="9.140625" style="32"/>
    <col min="1797" max="1797" width="14.85546875" style="32" customWidth="1"/>
    <col min="1798" max="2041" width="9.140625" style="32"/>
    <col min="2042" max="2042" width="37.7109375" style="32" customWidth="1"/>
    <col min="2043" max="2043" width="9.140625" style="32"/>
    <col min="2044" max="2044" width="12.85546875" style="32" customWidth="1"/>
    <col min="2045" max="2046" width="0" style="32" hidden="1" customWidth="1"/>
    <col min="2047" max="2047" width="18.28515625" style="32" customWidth="1"/>
    <col min="2048" max="2048" width="64.85546875" style="32" customWidth="1"/>
    <col min="2049" max="2052" width="9.140625" style="32"/>
    <col min="2053" max="2053" width="14.85546875" style="32" customWidth="1"/>
    <col min="2054" max="2297" width="9.140625" style="32"/>
    <col min="2298" max="2298" width="37.7109375" style="32" customWidth="1"/>
    <col min="2299" max="2299" width="9.140625" style="32"/>
    <col min="2300" max="2300" width="12.85546875" style="32" customWidth="1"/>
    <col min="2301" max="2302" width="0" style="32" hidden="1" customWidth="1"/>
    <col min="2303" max="2303" width="18.28515625" style="32" customWidth="1"/>
    <col min="2304" max="2304" width="64.85546875" style="32" customWidth="1"/>
    <col min="2305" max="2308" width="9.140625" style="32"/>
    <col min="2309" max="2309" width="14.85546875" style="32" customWidth="1"/>
    <col min="2310" max="2553" width="9.140625" style="32"/>
    <col min="2554" max="2554" width="37.7109375" style="32" customWidth="1"/>
    <col min="2555" max="2555" width="9.140625" style="32"/>
    <col min="2556" max="2556" width="12.85546875" style="32" customWidth="1"/>
    <col min="2557" max="2558" width="0" style="32" hidden="1" customWidth="1"/>
    <col min="2559" max="2559" width="18.28515625" style="32" customWidth="1"/>
    <col min="2560" max="2560" width="64.85546875" style="32" customWidth="1"/>
    <col min="2561" max="2564" width="9.140625" style="32"/>
    <col min="2565" max="2565" width="14.85546875" style="32" customWidth="1"/>
    <col min="2566" max="2809" width="9.140625" style="32"/>
    <col min="2810" max="2810" width="37.7109375" style="32" customWidth="1"/>
    <col min="2811" max="2811" width="9.140625" style="32"/>
    <col min="2812" max="2812" width="12.85546875" style="32" customWidth="1"/>
    <col min="2813" max="2814" width="0" style="32" hidden="1" customWidth="1"/>
    <col min="2815" max="2815" width="18.28515625" style="32" customWidth="1"/>
    <col min="2816" max="2816" width="64.85546875" style="32" customWidth="1"/>
    <col min="2817" max="2820" width="9.140625" style="32"/>
    <col min="2821" max="2821" width="14.85546875" style="32" customWidth="1"/>
    <col min="2822" max="3065" width="9.140625" style="32"/>
    <col min="3066" max="3066" width="37.7109375" style="32" customWidth="1"/>
    <col min="3067" max="3067" width="9.140625" style="32"/>
    <col min="3068" max="3068" width="12.85546875" style="32" customWidth="1"/>
    <col min="3069" max="3070" width="0" style="32" hidden="1" customWidth="1"/>
    <col min="3071" max="3071" width="18.28515625" style="32" customWidth="1"/>
    <col min="3072" max="3072" width="64.85546875" style="32" customWidth="1"/>
    <col min="3073" max="3076" width="9.140625" style="32"/>
    <col min="3077" max="3077" width="14.85546875" style="32" customWidth="1"/>
    <col min="3078" max="3321" width="9.140625" style="32"/>
    <col min="3322" max="3322" width="37.7109375" style="32" customWidth="1"/>
    <col min="3323" max="3323" width="9.140625" style="32"/>
    <col min="3324" max="3324" width="12.85546875" style="32" customWidth="1"/>
    <col min="3325" max="3326" width="0" style="32" hidden="1" customWidth="1"/>
    <col min="3327" max="3327" width="18.28515625" style="32" customWidth="1"/>
    <col min="3328" max="3328" width="64.85546875" style="32" customWidth="1"/>
    <col min="3329" max="3332" width="9.140625" style="32"/>
    <col min="3333" max="3333" width="14.85546875" style="32" customWidth="1"/>
    <col min="3334" max="3577" width="9.140625" style="32"/>
    <col min="3578" max="3578" width="37.7109375" style="32" customWidth="1"/>
    <col min="3579" max="3579" width="9.140625" style="32"/>
    <col min="3580" max="3580" width="12.85546875" style="32" customWidth="1"/>
    <col min="3581" max="3582" width="0" style="32" hidden="1" customWidth="1"/>
    <col min="3583" max="3583" width="18.28515625" style="32" customWidth="1"/>
    <col min="3584" max="3584" width="64.85546875" style="32" customWidth="1"/>
    <col min="3585" max="3588" width="9.140625" style="32"/>
    <col min="3589" max="3589" width="14.85546875" style="32" customWidth="1"/>
    <col min="3590" max="3833" width="9.140625" style="32"/>
    <col min="3834" max="3834" width="37.7109375" style="32" customWidth="1"/>
    <col min="3835" max="3835" width="9.140625" style="32"/>
    <col min="3836" max="3836" width="12.85546875" style="32" customWidth="1"/>
    <col min="3837" max="3838" width="0" style="32" hidden="1" customWidth="1"/>
    <col min="3839" max="3839" width="18.28515625" style="32" customWidth="1"/>
    <col min="3840" max="3840" width="64.85546875" style="32" customWidth="1"/>
    <col min="3841" max="3844" width="9.140625" style="32"/>
    <col min="3845" max="3845" width="14.85546875" style="32" customWidth="1"/>
    <col min="3846" max="4089" width="9.140625" style="32"/>
    <col min="4090" max="4090" width="37.7109375" style="32" customWidth="1"/>
    <col min="4091" max="4091" width="9.140625" style="32"/>
    <col min="4092" max="4092" width="12.85546875" style="32" customWidth="1"/>
    <col min="4093" max="4094" width="0" style="32" hidden="1" customWidth="1"/>
    <col min="4095" max="4095" width="18.28515625" style="32" customWidth="1"/>
    <col min="4096" max="4096" width="64.85546875" style="32" customWidth="1"/>
    <col min="4097" max="4100" width="9.140625" style="32"/>
    <col min="4101" max="4101" width="14.85546875" style="32" customWidth="1"/>
    <col min="4102" max="4345" width="9.140625" style="32"/>
    <col min="4346" max="4346" width="37.7109375" style="32" customWidth="1"/>
    <col min="4347" max="4347" width="9.140625" style="32"/>
    <col min="4348" max="4348" width="12.85546875" style="32" customWidth="1"/>
    <col min="4349" max="4350" width="0" style="32" hidden="1" customWidth="1"/>
    <col min="4351" max="4351" width="18.28515625" style="32" customWidth="1"/>
    <col min="4352" max="4352" width="64.85546875" style="32" customWidth="1"/>
    <col min="4353" max="4356" width="9.140625" style="32"/>
    <col min="4357" max="4357" width="14.85546875" style="32" customWidth="1"/>
    <col min="4358" max="4601" width="9.140625" style="32"/>
    <col min="4602" max="4602" width="37.7109375" style="32" customWidth="1"/>
    <col min="4603" max="4603" width="9.140625" style="32"/>
    <col min="4604" max="4604" width="12.85546875" style="32" customWidth="1"/>
    <col min="4605" max="4606" width="0" style="32" hidden="1" customWidth="1"/>
    <col min="4607" max="4607" width="18.28515625" style="32" customWidth="1"/>
    <col min="4608" max="4608" width="64.85546875" style="32" customWidth="1"/>
    <col min="4609" max="4612" width="9.140625" style="32"/>
    <col min="4613" max="4613" width="14.85546875" style="32" customWidth="1"/>
    <col min="4614" max="4857" width="9.140625" style="32"/>
    <col min="4858" max="4858" width="37.7109375" style="32" customWidth="1"/>
    <col min="4859" max="4859" width="9.140625" style="32"/>
    <col min="4860" max="4860" width="12.85546875" style="32" customWidth="1"/>
    <col min="4861" max="4862" width="0" style="32" hidden="1" customWidth="1"/>
    <col min="4863" max="4863" width="18.28515625" style="32" customWidth="1"/>
    <col min="4864" max="4864" width="64.85546875" style="32" customWidth="1"/>
    <col min="4865" max="4868" width="9.140625" style="32"/>
    <col min="4869" max="4869" width="14.85546875" style="32" customWidth="1"/>
    <col min="4870" max="5113" width="9.140625" style="32"/>
    <col min="5114" max="5114" width="37.7109375" style="32" customWidth="1"/>
    <col min="5115" max="5115" width="9.140625" style="32"/>
    <col min="5116" max="5116" width="12.85546875" style="32" customWidth="1"/>
    <col min="5117" max="5118" width="0" style="32" hidden="1" customWidth="1"/>
    <col min="5119" max="5119" width="18.28515625" style="32" customWidth="1"/>
    <col min="5120" max="5120" width="64.85546875" style="32" customWidth="1"/>
    <col min="5121" max="5124" width="9.140625" style="32"/>
    <col min="5125" max="5125" width="14.85546875" style="32" customWidth="1"/>
    <col min="5126" max="5369" width="9.140625" style="32"/>
    <col min="5370" max="5370" width="37.7109375" style="32" customWidth="1"/>
    <col min="5371" max="5371" width="9.140625" style="32"/>
    <col min="5372" max="5372" width="12.85546875" style="32" customWidth="1"/>
    <col min="5373" max="5374" width="0" style="32" hidden="1" customWidth="1"/>
    <col min="5375" max="5375" width="18.28515625" style="32" customWidth="1"/>
    <col min="5376" max="5376" width="64.85546875" style="32" customWidth="1"/>
    <col min="5377" max="5380" width="9.140625" style="32"/>
    <col min="5381" max="5381" width="14.85546875" style="32" customWidth="1"/>
    <col min="5382" max="5625" width="9.140625" style="32"/>
    <col min="5626" max="5626" width="37.7109375" style="32" customWidth="1"/>
    <col min="5627" max="5627" width="9.140625" style="32"/>
    <col min="5628" max="5628" width="12.85546875" style="32" customWidth="1"/>
    <col min="5629" max="5630" width="0" style="32" hidden="1" customWidth="1"/>
    <col min="5631" max="5631" width="18.28515625" style="32" customWidth="1"/>
    <col min="5632" max="5632" width="64.85546875" style="32" customWidth="1"/>
    <col min="5633" max="5636" width="9.140625" style="32"/>
    <col min="5637" max="5637" width="14.85546875" style="32" customWidth="1"/>
    <col min="5638" max="5881" width="9.140625" style="32"/>
    <col min="5882" max="5882" width="37.7109375" style="32" customWidth="1"/>
    <col min="5883" max="5883" width="9.140625" style="32"/>
    <col min="5884" max="5884" width="12.85546875" style="32" customWidth="1"/>
    <col min="5885" max="5886" width="0" style="32" hidden="1" customWidth="1"/>
    <col min="5887" max="5887" width="18.28515625" style="32" customWidth="1"/>
    <col min="5888" max="5888" width="64.85546875" style="32" customWidth="1"/>
    <col min="5889" max="5892" width="9.140625" style="32"/>
    <col min="5893" max="5893" width="14.85546875" style="32" customWidth="1"/>
    <col min="5894" max="6137" width="9.140625" style="32"/>
    <col min="6138" max="6138" width="37.7109375" style="32" customWidth="1"/>
    <col min="6139" max="6139" width="9.140625" style="32"/>
    <col min="6140" max="6140" width="12.85546875" style="32" customWidth="1"/>
    <col min="6141" max="6142" width="0" style="32" hidden="1" customWidth="1"/>
    <col min="6143" max="6143" width="18.28515625" style="32" customWidth="1"/>
    <col min="6144" max="6144" width="64.85546875" style="32" customWidth="1"/>
    <col min="6145" max="6148" width="9.140625" style="32"/>
    <col min="6149" max="6149" width="14.85546875" style="32" customWidth="1"/>
    <col min="6150" max="6393" width="9.140625" style="32"/>
    <col min="6394" max="6394" width="37.7109375" style="32" customWidth="1"/>
    <col min="6395" max="6395" width="9.140625" style="32"/>
    <col min="6396" max="6396" width="12.85546875" style="32" customWidth="1"/>
    <col min="6397" max="6398" width="0" style="32" hidden="1" customWidth="1"/>
    <col min="6399" max="6399" width="18.28515625" style="32" customWidth="1"/>
    <col min="6400" max="6400" width="64.85546875" style="32" customWidth="1"/>
    <col min="6401" max="6404" width="9.140625" style="32"/>
    <col min="6405" max="6405" width="14.85546875" style="32" customWidth="1"/>
    <col min="6406" max="6649" width="9.140625" style="32"/>
    <col min="6650" max="6650" width="37.7109375" style="32" customWidth="1"/>
    <col min="6651" max="6651" width="9.140625" style="32"/>
    <col min="6652" max="6652" width="12.85546875" style="32" customWidth="1"/>
    <col min="6653" max="6654" width="0" style="32" hidden="1" customWidth="1"/>
    <col min="6655" max="6655" width="18.28515625" style="32" customWidth="1"/>
    <col min="6656" max="6656" width="64.85546875" style="32" customWidth="1"/>
    <col min="6657" max="6660" width="9.140625" style="32"/>
    <col min="6661" max="6661" width="14.85546875" style="32" customWidth="1"/>
    <col min="6662" max="6905" width="9.140625" style="32"/>
    <col min="6906" max="6906" width="37.7109375" style="32" customWidth="1"/>
    <col min="6907" max="6907" width="9.140625" style="32"/>
    <col min="6908" max="6908" width="12.85546875" style="32" customWidth="1"/>
    <col min="6909" max="6910" width="0" style="32" hidden="1" customWidth="1"/>
    <col min="6911" max="6911" width="18.28515625" style="32" customWidth="1"/>
    <col min="6912" max="6912" width="64.85546875" style="32" customWidth="1"/>
    <col min="6913" max="6916" width="9.140625" style="32"/>
    <col min="6917" max="6917" width="14.85546875" style="32" customWidth="1"/>
    <col min="6918" max="7161" width="9.140625" style="32"/>
    <col min="7162" max="7162" width="37.7109375" style="32" customWidth="1"/>
    <col min="7163" max="7163" width="9.140625" style="32"/>
    <col min="7164" max="7164" width="12.85546875" style="32" customWidth="1"/>
    <col min="7165" max="7166" width="0" style="32" hidden="1" customWidth="1"/>
    <col min="7167" max="7167" width="18.28515625" style="32" customWidth="1"/>
    <col min="7168" max="7168" width="64.85546875" style="32" customWidth="1"/>
    <col min="7169" max="7172" width="9.140625" style="32"/>
    <col min="7173" max="7173" width="14.85546875" style="32" customWidth="1"/>
    <col min="7174" max="7417" width="9.140625" style="32"/>
    <col min="7418" max="7418" width="37.7109375" style="32" customWidth="1"/>
    <col min="7419" max="7419" width="9.140625" style="32"/>
    <col min="7420" max="7420" width="12.85546875" style="32" customWidth="1"/>
    <col min="7421" max="7422" width="0" style="32" hidden="1" customWidth="1"/>
    <col min="7423" max="7423" width="18.28515625" style="32" customWidth="1"/>
    <col min="7424" max="7424" width="64.85546875" style="32" customWidth="1"/>
    <col min="7425" max="7428" width="9.140625" style="32"/>
    <col min="7429" max="7429" width="14.85546875" style="32" customWidth="1"/>
    <col min="7430" max="7673" width="9.140625" style="32"/>
    <col min="7674" max="7674" width="37.7109375" style="32" customWidth="1"/>
    <col min="7675" max="7675" width="9.140625" style="32"/>
    <col min="7676" max="7676" width="12.85546875" style="32" customWidth="1"/>
    <col min="7677" max="7678" width="0" style="32" hidden="1" customWidth="1"/>
    <col min="7679" max="7679" width="18.28515625" style="32" customWidth="1"/>
    <col min="7680" max="7680" width="64.85546875" style="32" customWidth="1"/>
    <col min="7681" max="7684" width="9.140625" style="32"/>
    <col min="7685" max="7685" width="14.85546875" style="32" customWidth="1"/>
    <col min="7686" max="7929" width="9.140625" style="32"/>
    <col min="7930" max="7930" width="37.7109375" style="32" customWidth="1"/>
    <col min="7931" max="7931" width="9.140625" style="32"/>
    <col min="7932" max="7932" width="12.85546875" style="32" customWidth="1"/>
    <col min="7933" max="7934" width="0" style="32" hidden="1" customWidth="1"/>
    <col min="7935" max="7935" width="18.28515625" style="32" customWidth="1"/>
    <col min="7936" max="7936" width="64.85546875" style="32" customWidth="1"/>
    <col min="7937" max="7940" width="9.140625" style="32"/>
    <col min="7941" max="7941" width="14.85546875" style="32" customWidth="1"/>
    <col min="7942" max="8185" width="9.140625" style="32"/>
    <col min="8186" max="8186" width="37.7109375" style="32" customWidth="1"/>
    <col min="8187" max="8187" width="9.140625" style="32"/>
    <col min="8188" max="8188" width="12.85546875" style="32" customWidth="1"/>
    <col min="8189" max="8190" width="0" style="32" hidden="1" customWidth="1"/>
    <col min="8191" max="8191" width="18.28515625" style="32" customWidth="1"/>
    <col min="8192" max="8192" width="64.85546875" style="32" customWidth="1"/>
    <col min="8193" max="8196" width="9.140625" style="32"/>
    <col min="8197" max="8197" width="14.85546875" style="32" customWidth="1"/>
    <col min="8198" max="8441" width="9.140625" style="32"/>
    <col min="8442" max="8442" width="37.7109375" style="32" customWidth="1"/>
    <col min="8443" max="8443" width="9.140625" style="32"/>
    <col min="8444" max="8444" width="12.85546875" style="32" customWidth="1"/>
    <col min="8445" max="8446" width="0" style="32" hidden="1" customWidth="1"/>
    <col min="8447" max="8447" width="18.28515625" style="32" customWidth="1"/>
    <col min="8448" max="8448" width="64.85546875" style="32" customWidth="1"/>
    <col min="8449" max="8452" width="9.140625" style="32"/>
    <col min="8453" max="8453" width="14.85546875" style="32" customWidth="1"/>
    <col min="8454" max="8697" width="9.140625" style="32"/>
    <col min="8698" max="8698" width="37.7109375" style="32" customWidth="1"/>
    <col min="8699" max="8699" width="9.140625" style="32"/>
    <col min="8700" max="8700" width="12.85546875" style="32" customWidth="1"/>
    <col min="8701" max="8702" width="0" style="32" hidden="1" customWidth="1"/>
    <col min="8703" max="8703" width="18.28515625" style="32" customWidth="1"/>
    <col min="8704" max="8704" width="64.85546875" style="32" customWidth="1"/>
    <col min="8705" max="8708" width="9.140625" style="32"/>
    <col min="8709" max="8709" width="14.85546875" style="32" customWidth="1"/>
    <col min="8710" max="8953" width="9.140625" style="32"/>
    <col min="8954" max="8954" width="37.7109375" style="32" customWidth="1"/>
    <col min="8955" max="8955" width="9.140625" style="32"/>
    <col min="8956" max="8956" width="12.85546875" style="32" customWidth="1"/>
    <col min="8957" max="8958" width="0" style="32" hidden="1" customWidth="1"/>
    <col min="8959" max="8959" width="18.28515625" style="32" customWidth="1"/>
    <col min="8960" max="8960" width="64.85546875" style="32" customWidth="1"/>
    <col min="8961" max="8964" width="9.140625" style="32"/>
    <col min="8965" max="8965" width="14.85546875" style="32" customWidth="1"/>
    <col min="8966" max="9209" width="9.140625" style="32"/>
    <col min="9210" max="9210" width="37.7109375" style="32" customWidth="1"/>
    <col min="9211" max="9211" width="9.140625" style="32"/>
    <col min="9212" max="9212" width="12.85546875" style="32" customWidth="1"/>
    <col min="9213" max="9214" width="0" style="32" hidden="1" customWidth="1"/>
    <col min="9215" max="9215" width="18.28515625" style="32" customWidth="1"/>
    <col min="9216" max="9216" width="64.85546875" style="32" customWidth="1"/>
    <col min="9217" max="9220" width="9.140625" style="32"/>
    <col min="9221" max="9221" width="14.85546875" style="32" customWidth="1"/>
    <col min="9222" max="9465" width="9.140625" style="32"/>
    <col min="9466" max="9466" width="37.7109375" style="32" customWidth="1"/>
    <col min="9467" max="9467" width="9.140625" style="32"/>
    <col min="9468" max="9468" width="12.85546875" style="32" customWidth="1"/>
    <col min="9469" max="9470" width="0" style="32" hidden="1" customWidth="1"/>
    <col min="9471" max="9471" width="18.28515625" style="32" customWidth="1"/>
    <col min="9472" max="9472" width="64.85546875" style="32" customWidth="1"/>
    <col min="9473" max="9476" width="9.140625" style="32"/>
    <col min="9477" max="9477" width="14.85546875" style="32" customWidth="1"/>
    <col min="9478" max="9721" width="9.140625" style="32"/>
    <col min="9722" max="9722" width="37.7109375" style="32" customWidth="1"/>
    <col min="9723" max="9723" width="9.140625" style="32"/>
    <col min="9724" max="9724" width="12.85546875" style="32" customWidth="1"/>
    <col min="9725" max="9726" width="0" style="32" hidden="1" customWidth="1"/>
    <col min="9727" max="9727" width="18.28515625" style="32" customWidth="1"/>
    <col min="9728" max="9728" width="64.85546875" style="32" customWidth="1"/>
    <col min="9729" max="9732" width="9.140625" style="32"/>
    <col min="9733" max="9733" width="14.85546875" style="32" customWidth="1"/>
    <col min="9734" max="9977" width="9.140625" style="32"/>
    <col min="9978" max="9978" width="37.7109375" style="32" customWidth="1"/>
    <col min="9979" max="9979" width="9.140625" style="32"/>
    <col min="9980" max="9980" width="12.85546875" style="32" customWidth="1"/>
    <col min="9981" max="9982" width="0" style="32" hidden="1" customWidth="1"/>
    <col min="9983" max="9983" width="18.28515625" style="32" customWidth="1"/>
    <col min="9984" max="9984" width="64.85546875" style="32" customWidth="1"/>
    <col min="9985" max="9988" width="9.140625" style="32"/>
    <col min="9989" max="9989" width="14.85546875" style="32" customWidth="1"/>
    <col min="9990" max="10233" width="9.140625" style="32"/>
    <col min="10234" max="10234" width="37.7109375" style="32" customWidth="1"/>
    <col min="10235" max="10235" width="9.140625" style="32"/>
    <col min="10236" max="10236" width="12.85546875" style="32" customWidth="1"/>
    <col min="10237" max="10238" width="0" style="32" hidden="1" customWidth="1"/>
    <col min="10239" max="10239" width="18.28515625" style="32" customWidth="1"/>
    <col min="10240" max="10240" width="64.85546875" style="32" customWidth="1"/>
    <col min="10241" max="10244" width="9.140625" style="32"/>
    <col min="10245" max="10245" width="14.85546875" style="32" customWidth="1"/>
    <col min="10246" max="10489" width="9.140625" style="32"/>
    <col min="10490" max="10490" width="37.7109375" style="32" customWidth="1"/>
    <col min="10491" max="10491" width="9.140625" style="32"/>
    <col min="10492" max="10492" width="12.85546875" style="32" customWidth="1"/>
    <col min="10493" max="10494" width="0" style="32" hidden="1" customWidth="1"/>
    <col min="10495" max="10495" width="18.28515625" style="32" customWidth="1"/>
    <col min="10496" max="10496" width="64.85546875" style="32" customWidth="1"/>
    <col min="10497" max="10500" width="9.140625" style="32"/>
    <col min="10501" max="10501" width="14.85546875" style="32" customWidth="1"/>
    <col min="10502" max="10745" width="9.140625" style="32"/>
    <col min="10746" max="10746" width="37.7109375" style="32" customWidth="1"/>
    <col min="10747" max="10747" width="9.140625" style="32"/>
    <col min="10748" max="10748" width="12.85546875" style="32" customWidth="1"/>
    <col min="10749" max="10750" width="0" style="32" hidden="1" customWidth="1"/>
    <col min="10751" max="10751" width="18.28515625" style="32" customWidth="1"/>
    <col min="10752" max="10752" width="64.85546875" style="32" customWidth="1"/>
    <col min="10753" max="10756" width="9.140625" style="32"/>
    <col min="10757" max="10757" width="14.85546875" style="32" customWidth="1"/>
    <col min="10758" max="11001" width="9.140625" style="32"/>
    <col min="11002" max="11002" width="37.7109375" style="32" customWidth="1"/>
    <col min="11003" max="11003" width="9.140625" style="32"/>
    <col min="11004" max="11004" width="12.85546875" style="32" customWidth="1"/>
    <col min="11005" max="11006" width="0" style="32" hidden="1" customWidth="1"/>
    <col min="11007" max="11007" width="18.28515625" style="32" customWidth="1"/>
    <col min="11008" max="11008" width="64.85546875" style="32" customWidth="1"/>
    <col min="11009" max="11012" width="9.140625" style="32"/>
    <col min="11013" max="11013" width="14.85546875" style="32" customWidth="1"/>
    <col min="11014" max="11257" width="9.140625" style="32"/>
    <col min="11258" max="11258" width="37.7109375" style="32" customWidth="1"/>
    <col min="11259" max="11259" width="9.140625" style="32"/>
    <col min="11260" max="11260" width="12.85546875" style="32" customWidth="1"/>
    <col min="11261" max="11262" width="0" style="32" hidden="1" customWidth="1"/>
    <col min="11263" max="11263" width="18.28515625" style="32" customWidth="1"/>
    <col min="11264" max="11264" width="64.85546875" style="32" customWidth="1"/>
    <col min="11265" max="11268" width="9.140625" style="32"/>
    <col min="11269" max="11269" width="14.85546875" style="32" customWidth="1"/>
    <col min="11270" max="11513" width="9.140625" style="32"/>
    <col min="11514" max="11514" width="37.7109375" style="32" customWidth="1"/>
    <col min="11515" max="11515" width="9.140625" style="32"/>
    <col min="11516" max="11516" width="12.85546875" style="32" customWidth="1"/>
    <col min="11517" max="11518" width="0" style="32" hidden="1" customWidth="1"/>
    <col min="11519" max="11519" width="18.28515625" style="32" customWidth="1"/>
    <col min="11520" max="11520" width="64.85546875" style="32" customWidth="1"/>
    <col min="11521" max="11524" width="9.140625" style="32"/>
    <col min="11525" max="11525" width="14.85546875" style="32" customWidth="1"/>
    <col min="11526" max="11769" width="9.140625" style="32"/>
    <col min="11770" max="11770" width="37.7109375" style="32" customWidth="1"/>
    <col min="11771" max="11771" width="9.140625" style="32"/>
    <col min="11772" max="11772" width="12.85546875" style="32" customWidth="1"/>
    <col min="11773" max="11774" width="0" style="32" hidden="1" customWidth="1"/>
    <col min="11775" max="11775" width="18.28515625" style="32" customWidth="1"/>
    <col min="11776" max="11776" width="64.85546875" style="32" customWidth="1"/>
    <col min="11777" max="11780" width="9.140625" style="32"/>
    <col min="11781" max="11781" width="14.85546875" style="32" customWidth="1"/>
    <col min="11782" max="12025" width="9.140625" style="32"/>
    <col min="12026" max="12026" width="37.7109375" style="32" customWidth="1"/>
    <col min="12027" max="12027" width="9.140625" style="32"/>
    <col min="12028" max="12028" width="12.85546875" style="32" customWidth="1"/>
    <col min="12029" max="12030" width="0" style="32" hidden="1" customWidth="1"/>
    <col min="12031" max="12031" width="18.28515625" style="32" customWidth="1"/>
    <col min="12032" max="12032" width="64.85546875" style="32" customWidth="1"/>
    <col min="12033" max="12036" width="9.140625" style="32"/>
    <col min="12037" max="12037" width="14.85546875" style="32" customWidth="1"/>
    <col min="12038" max="12281" width="9.140625" style="32"/>
    <col min="12282" max="12282" width="37.7109375" style="32" customWidth="1"/>
    <col min="12283" max="12283" width="9.140625" style="32"/>
    <col min="12284" max="12284" width="12.85546875" style="32" customWidth="1"/>
    <col min="12285" max="12286" width="0" style="32" hidden="1" customWidth="1"/>
    <col min="12287" max="12287" width="18.28515625" style="32" customWidth="1"/>
    <col min="12288" max="12288" width="64.85546875" style="32" customWidth="1"/>
    <col min="12289" max="12292" width="9.140625" style="32"/>
    <col min="12293" max="12293" width="14.85546875" style="32" customWidth="1"/>
    <col min="12294" max="12537" width="9.140625" style="32"/>
    <col min="12538" max="12538" width="37.7109375" style="32" customWidth="1"/>
    <col min="12539" max="12539" width="9.140625" style="32"/>
    <col min="12540" max="12540" width="12.85546875" style="32" customWidth="1"/>
    <col min="12541" max="12542" width="0" style="32" hidden="1" customWidth="1"/>
    <col min="12543" max="12543" width="18.28515625" style="32" customWidth="1"/>
    <col min="12544" max="12544" width="64.85546875" style="32" customWidth="1"/>
    <col min="12545" max="12548" width="9.140625" style="32"/>
    <col min="12549" max="12549" width="14.85546875" style="32" customWidth="1"/>
    <col min="12550" max="12793" width="9.140625" style="32"/>
    <col min="12794" max="12794" width="37.7109375" style="32" customWidth="1"/>
    <col min="12795" max="12795" width="9.140625" style="32"/>
    <col min="12796" max="12796" width="12.85546875" style="32" customWidth="1"/>
    <col min="12797" max="12798" width="0" style="32" hidden="1" customWidth="1"/>
    <col min="12799" max="12799" width="18.28515625" style="32" customWidth="1"/>
    <col min="12800" max="12800" width="64.85546875" style="32" customWidth="1"/>
    <col min="12801" max="12804" width="9.140625" style="32"/>
    <col min="12805" max="12805" width="14.85546875" style="32" customWidth="1"/>
    <col min="12806" max="13049" width="9.140625" style="32"/>
    <col min="13050" max="13050" width="37.7109375" style="32" customWidth="1"/>
    <col min="13051" max="13051" width="9.140625" style="32"/>
    <col min="13052" max="13052" width="12.85546875" style="32" customWidth="1"/>
    <col min="13053" max="13054" width="0" style="32" hidden="1" customWidth="1"/>
    <col min="13055" max="13055" width="18.28515625" style="32" customWidth="1"/>
    <col min="13056" max="13056" width="64.85546875" style="32" customWidth="1"/>
    <col min="13057" max="13060" width="9.140625" style="32"/>
    <col min="13061" max="13061" width="14.85546875" style="32" customWidth="1"/>
    <col min="13062" max="13305" width="9.140625" style="32"/>
    <col min="13306" max="13306" width="37.7109375" style="32" customWidth="1"/>
    <col min="13307" max="13307" width="9.140625" style="32"/>
    <col min="13308" max="13308" width="12.85546875" style="32" customWidth="1"/>
    <col min="13309" max="13310" width="0" style="32" hidden="1" customWidth="1"/>
    <col min="13311" max="13311" width="18.28515625" style="32" customWidth="1"/>
    <col min="13312" max="13312" width="64.85546875" style="32" customWidth="1"/>
    <col min="13313" max="13316" width="9.140625" style="32"/>
    <col min="13317" max="13317" width="14.85546875" style="32" customWidth="1"/>
    <col min="13318" max="13561" width="9.140625" style="32"/>
    <col min="13562" max="13562" width="37.7109375" style="32" customWidth="1"/>
    <col min="13563" max="13563" width="9.140625" style="32"/>
    <col min="13564" max="13564" width="12.85546875" style="32" customWidth="1"/>
    <col min="13565" max="13566" width="0" style="32" hidden="1" customWidth="1"/>
    <col min="13567" max="13567" width="18.28515625" style="32" customWidth="1"/>
    <col min="13568" max="13568" width="64.85546875" style="32" customWidth="1"/>
    <col min="13569" max="13572" width="9.140625" style="32"/>
    <col min="13573" max="13573" width="14.85546875" style="32" customWidth="1"/>
    <col min="13574" max="13817" width="9.140625" style="32"/>
    <col min="13818" max="13818" width="37.7109375" style="32" customWidth="1"/>
    <col min="13819" max="13819" width="9.140625" style="32"/>
    <col min="13820" max="13820" width="12.85546875" style="32" customWidth="1"/>
    <col min="13821" max="13822" width="0" style="32" hidden="1" customWidth="1"/>
    <col min="13823" max="13823" width="18.28515625" style="32" customWidth="1"/>
    <col min="13824" max="13824" width="64.85546875" style="32" customWidth="1"/>
    <col min="13825" max="13828" width="9.140625" style="32"/>
    <col min="13829" max="13829" width="14.85546875" style="32" customWidth="1"/>
    <col min="13830" max="14073" width="9.140625" style="32"/>
    <col min="14074" max="14074" width="37.7109375" style="32" customWidth="1"/>
    <col min="14075" max="14075" width="9.140625" style="32"/>
    <col min="14076" max="14076" width="12.85546875" style="32" customWidth="1"/>
    <col min="14077" max="14078" width="0" style="32" hidden="1" customWidth="1"/>
    <col min="14079" max="14079" width="18.28515625" style="32" customWidth="1"/>
    <col min="14080" max="14080" width="64.85546875" style="32" customWidth="1"/>
    <col min="14081" max="14084" width="9.140625" style="32"/>
    <col min="14085" max="14085" width="14.85546875" style="32" customWidth="1"/>
    <col min="14086" max="14329" width="9.140625" style="32"/>
    <col min="14330" max="14330" width="37.7109375" style="32" customWidth="1"/>
    <col min="14331" max="14331" width="9.140625" style="32"/>
    <col min="14332" max="14332" width="12.85546875" style="32" customWidth="1"/>
    <col min="14333" max="14334" width="0" style="32" hidden="1" customWidth="1"/>
    <col min="14335" max="14335" width="18.28515625" style="32" customWidth="1"/>
    <col min="14336" max="14336" width="64.85546875" style="32" customWidth="1"/>
    <col min="14337" max="14340" width="9.140625" style="32"/>
    <col min="14341" max="14341" width="14.85546875" style="32" customWidth="1"/>
    <col min="14342" max="14585" width="9.140625" style="32"/>
    <col min="14586" max="14586" width="37.7109375" style="32" customWidth="1"/>
    <col min="14587" max="14587" width="9.140625" style="32"/>
    <col min="14588" max="14588" width="12.85546875" style="32" customWidth="1"/>
    <col min="14589" max="14590" width="0" style="32" hidden="1" customWidth="1"/>
    <col min="14591" max="14591" width="18.28515625" style="32" customWidth="1"/>
    <col min="14592" max="14592" width="64.85546875" style="32" customWidth="1"/>
    <col min="14593" max="14596" width="9.140625" style="32"/>
    <col min="14597" max="14597" width="14.85546875" style="32" customWidth="1"/>
    <col min="14598" max="14841" width="9.140625" style="32"/>
    <col min="14842" max="14842" width="37.7109375" style="32" customWidth="1"/>
    <col min="14843" max="14843" width="9.140625" style="32"/>
    <col min="14844" max="14844" width="12.85546875" style="32" customWidth="1"/>
    <col min="14845" max="14846" width="0" style="32" hidden="1" customWidth="1"/>
    <col min="14847" max="14847" width="18.28515625" style="32" customWidth="1"/>
    <col min="14848" max="14848" width="64.85546875" style="32" customWidth="1"/>
    <col min="14849" max="14852" width="9.140625" style="32"/>
    <col min="14853" max="14853" width="14.85546875" style="32" customWidth="1"/>
    <col min="14854" max="15097" width="9.140625" style="32"/>
    <col min="15098" max="15098" width="37.7109375" style="32" customWidth="1"/>
    <col min="15099" max="15099" width="9.140625" style="32"/>
    <col min="15100" max="15100" width="12.85546875" style="32" customWidth="1"/>
    <col min="15101" max="15102" width="0" style="32" hidden="1" customWidth="1"/>
    <col min="15103" max="15103" width="18.28515625" style="32" customWidth="1"/>
    <col min="15104" max="15104" width="64.85546875" style="32" customWidth="1"/>
    <col min="15105" max="15108" width="9.140625" style="32"/>
    <col min="15109" max="15109" width="14.85546875" style="32" customWidth="1"/>
    <col min="15110" max="15353" width="9.140625" style="32"/>
    <col min="15354" max="15354" width="37.7109375" style="32" customWidth="1"/>
    <col min="15355" max="15355" width="9.140625" style="32"/>
    <col min="15356" max="15356" width="12.85546875" style="32" customWidth="1"/>
    <col min="15357" max="15358" width="0" style="32" hidden="1" customWidth="1"/>
    <col min="15359" max="15359" width="18.28515625" style="32" customWidth="1"/>
    <col min="15360" max="15360" width="64.85546875" style="32" customWidth="1"/>
    <col min="15361" max="15364" width="9.140625" style="32"/>
    <col min="15365" max="15365" width="14.85546875" style="32" customWidth="1"/>
    <col min="15366" max="15609" width="9.140625" style="32"/>
    <col min="15610" max="15610" width="37.7109375" style="32" customWidth="1"/>
    <col min="15611" max="15611" width="9.140625" style="32"/>
    <col min="15612" max="15612" width="12.85546875" style="32" customWidth="1"/>
    <col min="15613" max="15614" width="0" style="32" hidden="1" customWidth="1"/>
    <col min="15615" max="15615" width="18.28515625" style="32" customWidth="1"/>
    <col min="15616" max="15616" width="64.85546875" style="32" customWidth="1"/>
    <col min="15617" max="15620" width="9.140625" style="32"/>
    <col min="15621" max="15621" width="14.85546875" style="32" customWidth="1"/>
    <col min="15622" max="15865" width="9.140625" style="32"/>
    <col min="15866" max="15866" width="37.7109375" style="32" customWidth="1"/>
    <col min="15867" max="15867" width="9.140625" style="32"/>
    <col min="15868" max="15868" width="12.85546875" style="32" customWidth="1"/>
    <col min="15869" max="15870" width="0" style="32" hidden="1" customWidth="1"/>
    <col min="15871" max="15871" width="18.28515625" style="32" customWidth="1"/>
    <col min="15872" max="15872" width="64.85546875" style="32" customWidth="1"/>
    <col min="15873" max="15876" width="9.140625" style="32"/>
    <col min="15877" max="15877" width="14.85546875" style="32" customWidth="1"/>
    <col min="15878" max="16121" width="9.140625" style="32"/>
    <col min="16122" max="16122" width="37.7109375" style="32" customWidth="1"/>
    <col min="16123" max="16123" width="9.140625" style="32"/>
    <col min="16124" max="16124" width="12.85546875" style="32" customWidth="1"/>
    <col min="16125" max="16126" width="0" style="32" hidden="1" customWidth="1"/>
    <col min="16127" max="16127" width="18.28515625" style="32" customWidth="1"/>
    <col min="16128" max="16128" width="64.85546875" style="32" customWidth="1"/>
    <col min="16129" max="16132" width="9.140625" style="32"/>
    <col min="16133" max="16133" width="14.85546875" style="32" customWidth="1"/>
    <col min="16134" max="16384" width="9.140625" style="32"/>
  </cols>
  <sheetData>
    <row r="1" spans="1:41" ht="18.75" x14ac:dyDescent="0.25">
      <c r="I1" s="21" t="s">
        <v>66</v>
      </c>
    </row>
    <row r="2" spans="1:41" ht="18.75" x14ac:dyDescent="0.3">
      <c r="I2" s="12" t="s">
        <v>8</v>
      </c>
    </row>
    <row r="3" spans="1:41" ht="18.75" x14ac:dyDescent="0.3">
      <c r="I3" s="12" t="s">
        <v>65</v>
      </c>
    </row>
    <row r="4" spans="1:41" ht="18.75" x14ac:dyDescent="0.3">
      <c r="I4" s="12"/>
    </row>
    <row r="5" spans="1:41" x14ac:dyDescent="0.25">
      <c r="A5" s="361" t="str">
        <f>'1. паспорт местоположение'!A5:C5</f>
        <v>Год раскрытия информации: 2024 год</v>
      </c>
      <c r="B5" s="361"/>
      <c r="C5" s="361"/>
      <c r="D5" s="361"/>
      <c r="E5" s="361"/>
      <c r="F5" s="361"/>
      <c r="G5" s="361"/>
      <c r="H5" s="361"/>
      <c r="I5" s="361"/>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row>
    <row r="6" spans="1:41" ht="18.75" x14ac:dyDescent="0.3">
      <c r="I6" s="12"/>
    </row>
    <row r="7" spans="1:41" ht="18.75" x14ac:dyDescent="0.25">
      <c r="A7" s="372" t="s">
        <v>7</v>
      </c>
      <c r="B7" s="372"/>
      <c r="C7" s="372"/>
      <c r="D7" s="372"/>
      <c r="E7" s="372"/>
      <c r="F7" s="372"/>
      <c r="G7" s="372"/>
      <c r="H7" s="372"/>
      <c r="I7" s="372"/>
    </row>
    <row r="8" spans="1:41" ht="18.75" x14ac:dyDescent="0.25">
      <c r="A8" s="372"/>
      <c r="B8" s="372"/>
      <c r="C8" s="372"/>
      <c r="D8" s="372"/>
      <c r="E8" s="372"/>
      <c r="F8" s="372"/>
      <c r="G8" s="372"/>
      <c r="H8" s="372"/>
      <c r="I8" s="372"/>
    </row>
    <row r="9" spans="1:41" x14ac:dyDescent="0.25">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row>
    <row r="10" spans="1:41" x14ac:dyDescent="0.25">
      <c r="A10" s="368" t="s">
        <v>6</v>
      </c>
      <c r="B10" s="368"/>
      <c r="C10" s="368"/>
      <c r="D10" s="368"/>
      <c r="E10" s="368"/>
      <c r="F10" s="368"/>
      <c r="G10" s="368"/>
      <c r="H10" s="368"/>
      <c r="I10" s="368"/>
    </row>
    <row r="11" spans="1:41" ht="18.75" x14ac:dyDescent="0.25">
      <c r="A11" s="372"/>
      <c r="B11" s="372"/>
      <c r="C11" s="372"/>
      <c r="D11" s="372"/>
      <c r="E11" s="372"/>
      <c r="F11" s="372"/>
      <c r="G11" s="372"/>
      <c r="H11" s="372"/>
      <c r="I11" s="372"/>
    </row>
    <row r="12" spans="1:41" x14ac:dyDescent="0.25">
      <c r="A12" s="373" t="str">
        <f>'1. паспорт местоположение'!A12:C12</f>
        <v>O 24-05</v>
      </c>
      <c r="B12" s="373"/>
      <c r="C12" s="373"/>
      <c r="D12" s="373"/>
      <c r="E12" s="373"/>
      <c r="F12" s="373"/>
      <c r="G12" s="373"/>
      <c r="H12" s="373"/>
      <c r="I12" s="373"/>
    </row>
    <row r="13" spans="1:41" x14ac:dyDescent="0.25">
      <c r="A13" s="368" t="s">
        <v>5</v>
      </c>
      <c r="B13" s="368"/>
      <c r="C13" s="368"/>
      <c r="D13" s="368"/>
      <c r="E13" s="368"/>
      <c r="F13" s="368"/>
      <c r="G13" s="368"/>
      <c r="H13" s="368"/>
      <c r="I13" s="368"/>
    </row>
    <row r="14" spans="1:41" ht="18.75" x14ac:dyDescent="0.25">
      <c r="A14" s="369"/>
      <c r="B14" s="369"/>
      <c r="C14" s="369"/>
      <c r="D14" s="369"/>
      <c r="E14" s="369"/>
      <c r="F14" s="369"/>
      <c r="G14" s="369"/>
      <c r="H14" s="369"/>
      <c r="I14" s="369"/>
    </row>
    <row r="15" spans="1:41" x14ac:dyDescent="0.25">
      <c r="A15" s="366" t="str">
        <f>'1. паспорт местоположение'!A15:C15</f>
        <v>Реконструкция  распределительного пункта 10 кВ РП 37 с монтажом 9 элегазовых выключателей нагрузки 10 кВ, шкафов НКУ-0,4 с автоматическими выключателями и АВР,по адресу г. Калининград, ул. Ю. Маточкина, д. 12 а</v>
      </c>
      <c r="B15" s="366"/>
      <c r="C15" s="366"/>
      <c r="D15" s="366"/>
      <c r="E15" s="366"/>
      <c r="F15" s="366"/>
      <c r="G15" s="366"/>
      <c r="H15" s="366"/>
      <c r="I15" s="366"/>
    </row>
    <row r="16" spans="1:41" x14ac:dyDescent="0.25">
      <c r="A16" s="362" t="s">
        <v>4</v>
      </c>
      <c r="B16" s="362"/>
      <c r="C16" s="362"/>
      <c r="D16" s="362"/>
      <c r="E16" s="362"/>
      <c r="F16" s="362"/>
      <c r="G16" s="362"/>
      <c r="H16" s="362"/>
      <c r="I16" s="362"/>
    </row>
    <row r="17" spans="1:9" ht="15.75" customHeight="1" x14ac:dyDescent="0.25"/>
    <row r="18" spans="1:9" x14ac:dyDescent="0.25">
      <c r="I18" s="24"/>
    </row>
    <row r="19" spans="1:9" ht="15.75" customHeight="1" x14ac:dyDescent="0.25">
      <c r="A19" s="426" t="s">
        <v>392</v>
      </c>
      <c r="B19" s="426"/>
      <c r="C19" s="426"/>
      <c r="D19" s="426"/>
      <c r="E19" s="426"/>
      <c r="F19" s="426"/>
      <c r="G19" s="426"/>
      <c r="H19" s="426"/>
      <c r="I19" s="426"/>
    </row>
    <row r="20" spans="1:9" x14ac:dyDescent="0.25">
      <c r="A20" s="35"/>
      <c r="B20" s="35"/>
      <c r="C20" s="35"/>
      <c r="D20" s="35"/>
    </row>
    <row r="21" spans="1:9" ht="28.5" customHeight="1" x14ac:dyDescent="0.25">
      <c r="A21" s="427" t="s">
        <v>199</v>
      </c>
      <c r="B21" s="427" t="s">
        <v>484</v>
      </c>
      <c r="C21" s="432" t="s">
        <v>351</v>
      </c>
      <c r="D21" s="433"/>
      <c r="E21" s="433"/>
      <c r="F21" s="434"/>
      <c r="G21" s="427" t="s">
        <v>198</v>
      </c>
      <c r="H21" s="428" t="s">
        <v>352</v>
      </c>
      <c r="I21" s="427" t="s">
        <v>197</v>
      </c>
    </row>
    <row r="22" spans="1:9" ht="58.5" customHeight="1" x14ac:dyDescent="0.25">
      <c r="A22" s="427"/>
      <c r="B22" s="427"/>
      <c r="C22" s="431" t="s">
        <v>2</v>
      </c>
      <c r="D22" s="431"/>
      <c r="E22" s="431" t="s">
        <v>535</v>
      </c>
      <c r="F22" s="431"/>
      <c r="G22" s="427"/>
      <c r="H22" s="429"/>
      <c r="I22" s="427"/>
    </row>
    <row r="23" spans="1:9" ht="31.5" x14ac:dyDescent="0.25">
      <c r="A23" s="427"/>
      <c r="B23" s="427"/>
      <c r="C23" s="159" t="s">
        <v>196</v>
      </c>
      <c r="D23" s="159" t="s">
        <v>195</v>
      </c>
      <c r="E23" s="159" t="s">
        <v>196</v>
      </c>
      <c r="F23" s="159" t="s">
        <v>195</v>
      </c>
      <c r="G23" s="427"/>
      <c r="H23" s="430"/>
      <c r="I23" s="427"/>
    </row>
    <row r="24" spans="1:9" x14ac:dyDescent="0.25">
      <c r="A24" s="160">
        <v>1</v>
      </c>
      <c r="B24" s="160">
        <v>2</v>
      </c>
      <c r="C24" s="159">
        <v>3</v>
      </c>
      <c r="D24" s="159">
        <v>4</v>
      </c>
      <c r="E24" s="159">
        <v>5</v>
      </c>
      <c r="F24" s="159">
        <v>6</v>
      </c>
      <c r="G24" s="159">
        <v>7</v>
      </c>
      <c r="H24" s="159">
        <v>8</v>
      </c>
      <c r="I24" s="159">
        <v>9</v>
      </c>
    </row>
    <row r="25" spans="1:9" x14ac:dyDescent="0.25">
      <c r="A25" s="159">
        <v>1</v>
      </c>
      <c r="B25" s="164" t="s">
        <v>194</v>
      </c>
      <c r="C25" s="165"/>
      <c r="D25" s="165"/>
      <c r="E25" s="165"/>
      <c r="F25" s="165"/>
      <c r="G25" s="175"/>
      <c r="H25" s="155"/>
      <c r="I25" s="156"/>
    </row>
    <row r="26" spans="1:9" x14ac:dyDescent="0.25">
      <c r="A26" s="159" t="s">
        <v>485</v>
      </c>
      <c r="B26" s="168" t="s">
        <v>486</v>
      </c>
      <c r="C26" s="165" t="s">
        <v>435</v>
      </c>
      <c r="D26" s="165" t="s">
        <v>435</v>
      </c>
      <c r="E26" s="165" t="s">
        <v>537</v>
      </c>
      <c r="F26" s="165" t="s">
        <v>537</v>
      </c>
      <c r="G26" s="176"/>
      <c r="H26" s="155"/>
      <c r="I26" s="156"/>
    </row>
    <row r="27" spans="1:9" ht="31.5" x14ac:dyDescent="0.25">
      <c r="A27" s="159" t="s">
        <v>487</v>
      </c>
      <c r="B27" s="168" t="s">
        <v>488</v>
      </c>
      <c r="C27" s="165" t="s">
        <v>435</v>
      </c>
      <c r="D27" s="165" t="s">
        <v>435</v>
      </c>
      <c r="E27" s="165" t="s">
        <v>537</v>
      </c>
      <c r="F27" s="165" t="s">
        <v>537</v>
      </c>
      <c r="G27" s="176"/>
      <c r="H27" s="155"/>
      <c r="I27" s="156"/>
    </row>
    <row r="28" spans="1:9" ht="63" x14ac:dyDescent="0.25">
      <c r="A28" s="159" t="s">
        <v>490</v>
      </c>
      <c r="B28" s="168" t="s">
        <v>489</v>
      </c>
      <c r="C28" s="165" t="s">
        <v>435</v>
      </c>
      <c r="D28" s="165" t="s">
        <v>435</v>
      </c>
      <c r="E28" s="165" t="s">
        <v>537</v>
      </c>
      <c r="F28" s="165" t="s">
        <v>537</v>
      </c>
      <c r="G28" s="176"/>
      <c r="H28" s="155"/>
      <c r="I28" s="156"/>
    </row>
    <row r="29" spans="1:9" ht="31.5" x14ac:dyDescent="0.25">
      <c r="A29" s="159" t="s">
        <v>492</v>
      </c>
      <c r="B29" s="168" t="s">
        <v>491</v>
      </c>
      <c r="C29" s="165" t="s">
        <v>435</v>
      </c>
      <c r="D29" s="165" t="s">
        <v>435</v>
      </c>
      <c r="E29" s="165" t="s">
        <v>537</v>
      </c>
      <c r="F29" s="165" t="s">
        <v>537</v>
      </c>
      <c r="G29" s="176"/>
      <c r="H29" s="155"/>
      <c r="I29" s="156"/>
    </row>
    <row r="30" spans="1:9" ht="31.5" x14ac:dyDescent="0.25">
      <c r="A30" s="159" t="s">
        <v>494</v>
      </c>
      <c r="B30" s="168" t="s">
        <v>493</v>
      </c>
      <c r="C30" s="165" t="s">
        <v>435</v>
      </c>
      <c r="D30" s="165" t="s">
        <v>435</v>
      </c>
      <c r="E30" s="165" t="s">
        <v>537</v>
      </c>
      <c r="F30" s="165" t="s">
        <v>537</v>
      </c>
      <c r="G30" s="176"/>
      <c r="H30" s="155"/>
      <c r="I30" s="156"/>
    </row>
    <row r="31" spans="1:9" ht="31.5" x14ac:dyDescent="0.25">
      <c r="A31" s="159" t="s">
        <v>496</v>
      </c>
      <c r="B31" s="168" t="s">
        <v>495</v>
      </c>
      <c r="C31" s="165" t="s">
        <v>435</v>
      </c>
      <c r="D31" s="165" t="s">
        <v>435</v>
      </c>
      <c r="E31" s="165" t="s">
        <v>537</v>
      </c>
      <c r="F31" s="165" t="s">
        <v>537</v>
      </c>
      <c r="G31" s="176"/>
      <c r="H31" s="155"/>
      <c r="I31" s="156"/>
    </row>
    <row r="32" spans="1:9" ht="31.5" x14ac:dyDescent="0.25">
      <c r="A32" s="159" t="s">
        <v>498</v>
      </c>
      <c r="B32" s="168" t="s">
        <v>497</v>
      </c>
      <c r="C32" s="165" t="s">
        <v>435</v>
      </c>
      <c r="D32" s="165" t="s">
        <v>435</v>
      </c>
      <c r="E32" s="165" t="s">
        <v>537</v>
      </c>
      <c r="F32" s="165" t="s">
        <v>537</v>
      </c>
      <c r="G32" s="176"/>
      <c r="H32" s="155"/>
      <c r="I32" s="156"/>
    </row>
    <row r="33" spans="1:9" ht="47.25" x14ac:dyDescent="0.25">
      <c r="A33" s="159" t="s">
        <v>500</v>
      </c>
      <c r="B33" s="168" t="s">
        <v>499</v>
      </c>
      <c r="C33" s="165" t="s">
        <v>435</v>
      </c>
      <c r="D33" s="165" t="s">
        <v>435</v>
      </c>
      <c r="E33" s="165" t="s">
        <v>537</v>
      </c>
      <c r="F33" s="165" t="s">
        <v>537</v>
      </c>
      <c r="G33" s="176"/>
      <c r="H33" s="155"/>
      <c r="I33" s="156"/>
    </row>
    <row r="34" spans="1:9" ht="63" x14ac:dyDescent="0.25">
      <c r="A34" s="159" t="s">
        <v>502</v>
      </c>
      <c r="B34" s="168" t="s">
        <v>501</v>
      </c>
      <c r="C34" s="165" t="s">
        <v>435</v>
      </c>
      <c r="D34" s="165" t="s">
        <v>435</v>
      </c>
      <c r="E34" s="165" t="s">
        <v>537</v>
      </c>
      <c r="F34" s="165" t="s">
        <v>537</v>
      </c>
      <c r="G34" s="176"/>
      <c r="H34" s="157"/>
      <c r="I34" s="157"/>
    </row>
    <row r="35" spans="1:9" ht="31.5" x14ac:dyDescent="0.25">
      <c r="A35" s="159" t="s">
        <v>503</v>
      </c>
      <c r="B35" s="168" t="s">
        <v>193</v>
      </c>
      <c r="C35" s="165" t="s">
        <v>435</v>
      </c>
      <c r="D35" s="165"/>
      <c r="E35" s="165" t="s">
        <v>537</v>
      </c>
      <c r="F35" s="165" t="s">
        <v>537</v>
      </c>
      <c r="G35" s="176"/>
      <c r="H35" s="157"/>
      <c r="I35" s="157"/>
    </row>
    <row r="36" spans="1:9" ht="31.5" x14ac:dyDescent="0.25">
      <c r="A36" s="159" t="s">
        <v>505</v>
      </c>
      <c r="B36" s="168" t="s">
        <v>504</v>
      </c>
      <c r="C36" s="165" t="s">
        <v>435</v>
      </c>
      <c r="D36" s="165" t="s">
        <v>435</v>
      </c>
      <c r="E36" s="165" t="s">
        <v>537</v>
      </c>
      <c r="F36" s="165" t="s">
        <v>537</v>
      </c>
      <c r="G36" s="176"/>
      <c r="H36" s="167"/>
      <c r="I36" s="156"/>
    </row>
    <row r="37" spans="1:9" x14ac:dyDescent="0.25">
      <c r="A37" s="159" t="s">
        <v>506</v>
      </c>
      <c r="B37" s="168" t="s">
        <v>192</v>
      </c>
      <c r="C37" s="165" t="s">
        <v>435</v>
      </c>
      <c r="D37" s="165" t="s">
        <v>435</v>
      </c>
      <c r="E37" s="165" t="s">
        <v>537</v>
      </c>
      <c r="F37" s="165" t="s">
        <v>537</v>
      </c>
      <c r="G37" s="176"/>
      <c r="H37" s="158"/>
      <c r="I37" s="156"/>
    </row>
    <row r="38" spans="1:9" x14ac:dyDescent="0.25">
      <c r="A38" s="166" t="s">
        <v>507</v>
      </c>
      <c r="B38" s="169" t="s">
        <v>191</v>
      </c>
      <c r="C38" s="165"/>
      <c r="D38" s="165"/>
      <c r="E38" s="165" t="s">
        <v>537</v>
      </c>
      <c r="F38" s="165" t="s">
        <v>537</v>
      </c>
      <c r="G38" s="176"/>
      <c r="H38" s="156"/>
      <c r="I38" s="156"/>
    </row>
    <row r="39" spans="1:9" ht="63" x14ac:dyDescent="0.25">
      <c r="A39" s="159" t="s">
        <v>509</v>
      </c>
      <c r="B39" s="168" t="s">
        <v>508</v>
      </c>
      <c r="C39" s="165"/>
      <c r="D39" s="165"/>
      <c r="E39" s="165" t="s">
        <v>537</v>
      </c>
      <c r="F39" s="165" t="s">
        <v>537</v>
      </c>
      <c r="G39" s="176"/>
      <c r="H39" s="156"/>
      <c r="I39" s="156"/>
    </row>
    <row r="40" spans="1:9" x14ac:dyDescent="0.25">
      <c r="A40" s="159" t="s">
        <v>511</v>
      </c>
      <c r="B40" s="168" t="s">
        <v>510</v>
      </c>
      <c r="C40" s="165">
        <v>46462</v>
      </c>
      <c r="D40" s="165">
        <v>46568</v>
      </c>
      <c r="E40" s="165" t="s">
        <v>537</v>
      </c>
      <c r="F40" s="165" t="s">
        <v>537</v>
      </c>
      <c r="G40" s="176"/>
      <c r="H40" s="156"/>
      <c r="I40" s="156"/>
    </row>
    <row r="41" spans="1:9" ht="47.25" x14ac:dyDescent="0.25">
      <c r="A41" s="159" t="s">
        <v>513</v>
      </c>
      <c r="B41" s="169" t="s">
        <v>512</v>
      </c>
      <c r="C41" s="165"/>
      <c r="D41" s="165"/>
      <c r="E41" s="165" t="s">
        <v>537</v>
      </c>
      <c r="F41" s="165" t="s">
        <v>537</v>
      </c>
      <c r="G41" s="176"/>
      <c r="H41" s="156"/>
      <c r="I41" s="156"/>
    </row>
    <row r="42" spans="1:9" ht="31.5" x14ac:dyDescent="0.25">
      <c r="A42" s="159" t="s">
        <v>515</v>
      </c>
      <c r="B42" s="168" t="s">
        <v>514</v>
      </c>
      <c r="C42" s="165" t="s">
        <v>435</v>
      </c>
      <c r="D42" s="165" t="s">
        <v>435</v>
      </c>
      <c r="E42" s="165" t="s">
        <v>537</v>
      </c>
      <c r="F42" s="165" t="s">
        <v>537</v>
      </c>
      <c r="G42" s="176"/>
      <c r="H42" s="156"/>
      <c r="I42" s="156"/>
    </row>
    <row r="43" spans="1:9" x14ac:dyDescent="0.25">
      <c r="A43" s="159" t="s">
        <v>516</v>
      </c>
      <c r="B43" s="168" t="s">
        <v>190</v>
      </c>
      <c r="C43" s="187" t="s">
        <v>435</v>
      </c>
      <c r="D43" s="187" t="s">
        <v>435</v>
      </c>
      <c r="E43" s="187" t="s">
        <v>537</v>
      </c>
      <c r="F43" s="187" t="s">
        <v>537</v>
      </c>
      <c r="G43" s="176"/>
      <c r="H43" s="156"/>
      <c r="I43" s="156"/>
    </row>
    <row r="44" spans="1:9" x14ac:dyDescent="0.25">
      <c r="A44" s="159" t="s">
        <v>517</v>
      </c>
      <c r="B44" s="168" t="s">
        <v>189</v>
      </c>
      <c r="C44" s="187" t="s">
        <v>435</v>
      </c>
      <c r="D44" s="187" t="s">
        <v>435</v>
      </c>
      <c r="E44" s="187" t="s">
        <v>537</v>
      </c>
      <c r="F44" s="187" t="s">
        <v>537</v>
      </c>
      <c r="G44" s="176"/>
      <c r="H44" s="156"/>
      <c r="I44" s="156"/>
    </row>
    <row r="45" spans="1:9" ht="78.75" x14ac:dyDescent="0.25">
      <c r="A45" s="159" t="s">
        <v>519</v>
      </c>
      <c r="B45" s="168" t="s">
        <v>518</v>
      </c>
      <c r="C45" s="187" t="s">
        <v>435</v>
      </c>
      <c r="D45" s="187" t="s">
        <v>435</v>
      </c>
      <c r="E45" s="187" t="s">
        <v>537</v>
      </c>
      <c r="F45" s="187" t="s">
        <v>537</v>
      </c>
      <c r="G45" s="176"/>
      <c r="H45" s="156"/>
      <c r="I45" s="156"/>
    </row>
    <row r="46" spans="1:9" ht="157.5" x14ac:dyDescent="0.25">
      <c r="A46" s="159" t="s">
        <v>521</v>
      </c>
      <c r="B46" s="168" t="s">
        <v>520</v>
      </c>
      <c r="C46" s="187" t="s">
        <v>435</v>
      </c>
      <c r="D46" s="187" t="s">
        <v>435</v>
      </c>
      <c r="E46" s="187" t="s">
        <v>537</v>
      </c>
      <c r="F46" s="187" t="s">
        <v>537</v>
      </c>
      <c r="G46" s="176"/>
      <c r="H46" s="156"/>
      <c r="I46" s="156"/>
    </row>
    <row r="47" spans="1:9" x14ac:dyDescent="0.25">
      <c r="A47" s="159" t="s">
        <v>531</v>
      </c>
      <c r="B47" s="168" t="s">
        <v>188</v>
      </c>
      <c r="C47" s="188">
        <v>46508</v>
      </c>
      <c r="D47" s="188">
        <v>46781</v>
      </c>
      <c r="E47" s="188" t="s">
        <v>537</v>
      </c>
      <c r="F47" s="187" t="s">
        <v>537</v>
      </c>
      <c r="G47" s="176"/>
      <c r="H47" s="156"/>
      <c r="I47" s="156"/>
    </row>
    <row r="48" spans="1:9" ht="31.5" x14ac:dyDescent="0.25">
      <c r="A48" s="159" t="s">
        <v>522</v>
      </c>
      <c r="B48" s="169" t="s">
        <v>187</v>
      </c>
      <c r="C48" s="165"/>
      <c r="D48" s="165"/>
      <c r="E48" s="165" t="s">
        <v>537</v>
      </c>
      <c r="F48" s="165" t="s">
        <v>537</v>
      </c>
      <c r="G48" s="176"/>
      <c r="H48" s="156"/>
      <c r="I48" s="156"/>
    </row>
    <row r="49" spans="1:9" ht="31.5" x14ac:dyDescent="0.25">
      <c r="A49" s="159" t="s">
        <v>532</v>
      </c>
      <c r="B49" s="168" t="s">
        <v>186</v>
      </c>
      <c r="C49" s="165">
        <v>46570</v>
      </c>
      <c r="D49" s="165">
        <v>46781</v>
      </c>
      <c r="E49" s="165" t="s">
        <v>537</v>
      </c>
      <c r="F49" s="165" t="s">
        <v>537</v>
      </c>
      <c r="G49" s="176"/>
      <c r="H49" s="156"/>
      <c r="I49" s="156"/>
    </row>
    <row r="50" spans="1:9" ht="78.75" x14ac:dyDescent="0.25">
      <c r="A50" s="166" t="s">
        <v>524</v>
      </c>
      <c r="B50" s="168" t="s">
        <v>523</v>
      </c>
      <c r="C50" s="187" t="s">
        <v>435</v>
      </c>
      <c r="D50" s="187" t="s">
        <v>435</v>
      </c>
      <c r="E50" s="165" t="s">
        <v>537</v>
      </c>
      <c r="F50" s="165" t="s">
        <v>537</v>
      </c>
      <c r="G50" s="176"/>
      <c r="H50" s="156"/>
      <c r="I50" s="156"/>
    </row>
    <row r="51" spans="1:9" ht="63" x14ac:dyDescent="0.25">
      <c r="A51" s="159" t="s">
        <v>526</v>
      </c>
      <c r="B51" s="168" t="s">
        <v>525</v>
      </c>
      <c r="C51" s="187" t="s">
        <v>435</v>
      </c>
      <c r="D51" s="187" t="s">
        <v>435</v>
      </c>
      <c r="E51" s="165" t="s">
        <v>537</v>
      </c>
      <c r="F51" s="165" t="s">
        <v>537</v>
      </c>
      <c r="G51" s="176"/>
      <c r="H51" s="156"/>
      <c r="I51" s="156"/>
    </row>
    <row r="52" spans="1:9" ht="63" x14ac:dyDescent="0.25">
      <c r="A52" s="159" t="s">
        <v>527</v>
      </c>
      <c r="B52" s="168" t="s">
        <v>185</v>
      </c>
      <c r="C52" s="165" t="s">
        <v>435</v>
      </c>
      <c r="D52" s="165" t="s">
        <v>435</v>
      </c>
      <c r="E52" s="165" t="s">
        <v>537</v>
      </c>
      <c r="F52" s="165" t="s">
        <v>537</v>
      </c>
      <c r="G52" s="176"/>
      <c r="H52" s="156"/>
      <c r="I52" s="156"/>
    </row>
    <row r="53" spans="1:9" ht="31.5" x14ac:dyDescent="0.25">
      <c r="A53" s="159" t="s">
        <v>529</v>
      </c>
      <c r="B53" s="168" t="s">
        <v>528</v>
      </c>
      <c r="C53" s="189">
        <v>46966</v>
      </c>
      <c r="D53" s="189">
        <v>46781</v>
      </c>
      <c r="E53" s="189" t="s">
        <v>537</v>
      </c>
      <c r="F53" s="189" t="s">
        <v>537</v>
      </c>
      <c r="G53" s="176"/>
      <c r="H53" s="156"/>
      <c r="I53" s="156"/>
    </row>
    <row r="54" spans="1:9" ht="31.5" x14ac:dyDescent="0.25">
      <c r="A54" s="159" t="s">
        <v>533</v>
      </c>
      <c r="B54" s="168" t="s">
        <v>184</v>
      </c>
      <c r="C54" s="189">
        <v>46966</v>
      </c>
      <c r="D54" s="189">
        <v>46781</v>
      </c>
      <c r="E54" s="189" t="s">
        <v>537</v>
      </c>
      <c r="F54" s="189" t="s">
        <v>537</v>
      </c>
      <c r="G54" s="176"/>
      <c r="H54" s="156"/>
      <c r="I54" s="156"/>
    </row>
  </sheetData>
  <mergeCells count="20">
    <mergeCell ref="A21:A23"/>
    <mergeCell ref="B21:B23"/>
    <mergeCell ref="G21:G23"/>
    <mergeCell ref="I21:I23"/>
    <mergeCell ref="H21:H23"/>
    <mergeCell ref="E22:F22"/>
    <mergeCell ref="C22:D22"/>
    <mergeCell ref="C21:F21"/>
    <mergeCell ref="A14:I14"/>
    <mergeCell ref="A19:I19"/>
    <mergeCell ref="A5:I5"/>
    <mergeCell ref="A7:I7"/>
    <mergeCell ref="A9:I9"/>
    <mergeCell ref="A10:I10"/>
    <mergeCell ref="A12:I12"/>
    <mergeCell ref="A13:I13"/>
    <mergeCell ref="A8:I8"/>
    <mergeCell ref="A11:I11"/>
    <mergeCell ref="A15:I15"/>
    <mergeCell ref="A16:I16"/>
  </mergeCells>
  <pageMargins left="0.70866141732283472" right="0.70866141732283472" top="0.74803149606299213" bottom="0.74803149606299213" header="0.31496062992125984" footer="0.31496062992125984"/>
  <pageSetup paperSize="8" scale="6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2024-10-06T16:33:09Z</dcterms:modified>
</cp:coreProperties>
</file>