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25.09.2024\I0930_1153926028850_39\Паспорта\"/>
    </mc:Choice>
  </mc:AlternateContent>
  <xr:revisionPtr revIDLastSave="0" documentId="13_ncr:1_{85AAFB87-D5D5-4B0F-B29E-C083B8BDF8BD}" xr6:coauthVersionLast="47" xr6:coauthVersionMax="47" xr10:uidLastSave="{00000000-0000-0000-0000-000000000000}"/>
  <bookViews>
    <workbookView xWindow="-120" yWindow="-120" windowWidth="29040" windowHeight="15840" tabRatio="859" firstSheet="3"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AN73" i="30" l="1"/>
  <c r="AO73" i="30"/>
  <c r="AP73" i="30"/>
  <c r="C54" i="29"/>
  <c r="T54" i="29" s="1"/>
  <c r="C45" i="29"/>
  <c r="T45" i="29" s="1"/>
  <c r="T25" i="29"/>
  <c r="T26" i="29"/>
  <c r="T28" i="29"/>
  <c r="T29" i="29"/>
  <c r="T31" i="29"/>
  <c r="T32" i="29"/>
  <c r="T33" i="29"/>
  <c r="T34" i="29"/>
  <c r="T35" i="29"/>
  <c r="T36" i="29"/>
  <c r="T37" i="29"/>
  <c r="T38" i="29"/>
  <c r="T39" i="29"/>
  <c r="T40" i="29"/>
  <c r="T41" i="29"/>
  <c r="T42" i="29"/>
  <c r="T43" i="29"/>
  <c r="T44" i="29"/>
  <c r="T46" i="29"/>
  <c r="T47" i="29"/>
  <c r="T48" i="29"/>
  <c r="T49" i="29"/>
  <c r="T51" i="29"/>
  <c r="T53" i="29"/>
  <c r="T55" i="29"/>
  <c r="T56" i="29"/>
  <c r="T58" i="29"/>
  <c r="T59" i="29"/>
  <c r="T60" i="29"/>
  <c r="T61" i="29"/>
  <c r="T62" i="29"/>
  <c r="T63" i="29"/>
  <c r="T64" i="29"/>
  <c r="C30" i="29"/>
  <c r="C51" i="7" s="1"/>
  <c r="C24" i="29" l="1"/>
  <c r="T30" i="29"/>
  <c r="C48" i="30"/>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N49" i="30"/>
  <c r="AO49" i="30"/>
  <c r="AP49" i="30"/>
  <c r="B48" i="30"/>
  <c r="C50" i="7" l="1"/>
  <c r="T24" i="29"/>
  <c r="B25" i="26"/>
  <c r="M92" i="30"/>
  <c r="C51" i="30"/>
  <c r="D51" i="30" s="1"/>
  <c r="E51" i="30" s="1"/>
  <c r="F51" i="30" s="1"/>
  <c r="G51" i="30" s="1"/>
  <c r="H51" i="30" s="1"/>
  <c r="I51" i="30" s="1"/>
  <c r="J51" i="30" s="1"/>
  <c r="K51" i="30" s="1"/>
  <c r="L51" i="30" s="1"/>
  <c r="M51" i="30" s="1"/>
  <c r="B118" i="30" l="1"/>
  <c r="C58" i="30"/>
  <c r="C126" i="30"/>
  <c r="B122" i="30"/>
  <c r="B126" i="30"/>
  <c r="AB35" i="29"/>
  <c r="AB36" i="29"/>
  <c r="AB37" i="29"/>
  <c r="AB38" i="29"/>
  <c r="AB39" i="29"/>
  <c r="AB40" i="29"/>
  <c r="AB41" i="29"/>
  <c r="AB43" i="29"/>
  <c r="AB44" i="29"/>
  <c r="AB45" i="29"/>
  <c r="AB46" i="29"/>
  <c r="AB47" i="29"/>
  <c r="AB48" i="29"/>
  <c r="AB49" i="29"/>
  <c r="AB51" i="29"/>
  <c r="AB53" i="29"/>
  <c r="AB54" i="29"/>
  <c r="AB55" i="29"/>
  <c r="AB56" i="29"/>
  <c r="AB58" i="29"/>
  <c r="AB59" i="29"/>
  <c r="AB60" i="29"/>
  <c r="AB61" i="29"/>
  <c r="AB62" i="29"/>
  <c r="AB63" i="29"/>
  <c r="AB64" i="29"/>
  <c r="AB42" i="29"/>
  <c r="AB33" i="29"/>
  <c r="AB31" i="29"/>
  <c r="AB25" i="29"/>
  <c r="AB26" i="29"/>
  <c r="AB28" i="29"/>
  <c r="AB29" i="29"/>
  <c r="N24" i="29"/>
  <c r="C50" i="29"/>
  <c r="AB34" i="29"/>
  <c r="B25" i="30"/>
  <c r="C27" i="29"/>
  <c r="T27" i="29" s="1"/>
  <c r="T50" i="29" l="1"/>
  <c r="AB50" i="29" s="1"/>
  <c r="C57" i="29"/>
  <c r="AB30" i="29"/>
  <c r="C52" i="29"/>
  <c r="AB32" i="29"/>
  <c r="AB27" i="29"/>
  <c r="AB24" i="29"/>
  <c r="D92" i="30"/>
  <c r="E92" i="30" s="1"/>
  <c r="F92" i="30" s="1"/>
  <c r="G92" i="30" s="1"/>
  <c r="H92" i="30" s="1"/>
  <c r="I92" i="30" s="1"/>
  <c r="J92" i="30" s="1"/>
  <c r="K92" i="30" s="1"/>
  <c r="L92" i="30" s="1"/>
  <c r="C92" i="30"/>
  <c r="T57" i="29" l="1"/>
  <c r="AB57" i="29" s="1"/>
  <c r="T52" i="29"/>
  <c r="AB52" i="29" s="1"/>
  <c r="H141" i="30"/>
  <c r="D117" i="30"/>
  <c r="I118" i="30" s="1"/>
  <c r="N25" i="29"/>
  <c r="N26" i="29"/>
  <c r="N28" i="29"/>
  <c r="N29" i="29"/>
  <c r="N30" i="29"/>
  <c r="N31" i="29"/>
  <c r="N32" i="29"/>
  <c r="N33" i="29"/>
  <c r="N34" i="29"/>
  <c r="N35" i="29"/>
  <c r="N36" i="29"/>
  <c r="N38" i="29"/>
  <c r="N39" i="29"/>
  <c r="N40" i="29"/>
  <c r="N41" i="29"/>
  <c r="N42" i="29"/>
  <c r="N43" i="29"/>
  <c r="N44" i="29"/>
  <c r="N46" i="29"/>
  <c r="N47" i="29"/>
  <c r="N48" i="29"/>
  <c r="N49" i="29"/>
  <c r="N51" i="29"/>
  <c r="N53" i="29"/>
  <c r="N55" i="29"/>
  <c r="N56" i="29"/>
  <c r="N59" i="29"/>
  <c r="N60" i="29"/>
  <c r="N61" i="29"/>
  <c r="N62" i="29"/>
  <c r="N63" i="29"/>
  <c r="N52" i="29"/>
  <c r="N50" i="29"/>
  <c r="N37" i="29"/>
  <c r="N27" i="29"/>
  <c r="B27" i="26" l="1"/>
  <c r="N54" i="29"/>
  <c r="N45" i="29"/>
  <c r="N58" i="29"/>
  <c r="B81" i="30" l="1"/>
  <c r="N57" i="29"/>
  <c r="A15" i="6"/>
  <c r="N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E30" i="29" l="1"/>
  <c r="E52" i="29"/>
  <c r="E28" i="29"/>
  <c r="E24"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A108" i="30"/>
  <c r="B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H109" i="30"/>
  <c r="H108" i="30" s="1"/>
  <c r="G74" i="30"/>
  <c r="H58" i="30"/>
  <c r="G52" i="30"/>
  <c r="G47" i="30"/>
  <c r="I141" i="30"/>
  <c r="L137" i="30" l="1"/>
  <c r="K141" i="30"/>
  <c r="H74" i="30"/>
  <c r="I58" i="30"/>
  <c r="H52" i="30"/>
  <c r="H47" i="30"/>
  <c r="J141" i="30"/>
  <c r="M137" i="30" l="1"/>
  <c r="I109" i="30"/>
  <c r="I74" i="30"/>
  <c r="J58" i="30"/>
  <c r="I52" i="30"/>
  <c r="I47" i="30"/>
  <c r="N137" i="30" l="1"/>
  <c r="B49" i="30" s="1"/>
  <c r="M141" i="30"/>
  <c r="J74" i="30"/>
  <c r="J52" i="30"/>
  <c r="J47" i="30"/>
  <c r="K58" i="30"/>
  <c r="L141" i="30"/>
  <c r="I108" i="30"/>
  <c r="J109" i="30"/>
  <c r="O137" i="30" l="1"/>
  <c r="C49" i="30" s="1"/>
  <c r="C50" i="30" s="1"/>
  <c r="C59" i="30" s="1"/>
  <c r="K109" i="30"/>
  <c r="J108" i="30"/>
  <c r="K74" i="30"/>
  <c r="L58" i="30"/>
  <c r="K52" i="30"/>
  <c r="K47" i="30"/>
  <c r="N141" i="30"/>
  <c r="B73" i="30" s="1"/>
  <c r="B85" i="30" s="1"/>
  <c r="B99" i="30" s="1"/>
  <c r="P137" i="30" l="1"/>
  <c r="D49" i="30" s="1"/>
  <c r="O140" i="30"/>
  <c r="O141" i="30" s="1"/>
  <c r="C73" i="30" s="1"/>
  <c r="C85" i="30" s="1"/>
  <c r="K108" i="30"/>
  <c r="L109" i="30"/>
  <c r="L74" i="30"/>
  <c r="M58" i="30"/>
  <c r="L52" i="30"/>
  <c r="L47" i="30"/>
  <c r="Q137" i="30" l="1"/>
  <c r="E49" i="30" s="1"/>
  <c r="E50" i="30" s="1"/>
  <c r="E59" i="30" s="1"/>
  <c r="M109" i="30"/>
  <c r="L108" i="30"/>
  <c r="P140" i="30"/>
  <c r="P141" i="30" s="1"/>
  <c r="D73" i="30" s="1"/>
  <c r="D85" i="30" s="1"/>
  <c r="D99" i="30" s="1"/>
  <c r="M74" i="30"/>
  <c r="N58" i="30"/>
  <c r="M52" i="30"/>
  <c r="M47" i="30"/>
  <c r="R137" i="30" l="1"/>
  <c r="F49" i="30" s="1"/>
  <c r="F50" i="30" s="1"/>
  <c r="F59" i="30" s="1"/>
  <c r="F80" i="30" s="1"/>
  <c r="N74" i="30"/>
  <c r="N52" i="30"/>
  <c r="N47" i="30"/>
  <c r="O58" i="30"/>
  <c r="Q140" i="30"/>
  <c r="Q141" i="30" s="1"/>
  <c r="E73" i="30" s="1"/>
  <c r="E85" i="30" s="1"/>
  <c r="E99" i="30" s="1"/>
  <c r="M108" i="30"/>
  <c r="N109" i="30"/>
  <c r="S137" i="30" l="1"/>
  <c r="G49" i="30" s="1"/>
  <c r="G50" i="30" s="1"/>
  <c r="G59" i="30" s="1"/>
  <c r="G80" i="30" s="1"/>
  <c r="O109" i="30"/>
  <c r="N108" i="30"/>
  <c r="R140" i="30"/>
  <c r="R141" i="30" s="1"/>
  <c r="F73" i="30" s="1"/>
  <c r="F85" i="30" s="1"/>
  <c r="F99" i="30" s="1"/>
  <c r="O74" i="30"/>
  <c r="P58" i="30"/>
  <c r="O52" i="30"/>
  <c r="O47" i="30"/>
  <c r="T137" i="30" l="1"/>
  <c r="H49" i="30" s="1"/>
  <c r="O108" i="30"/>
  <c r="P109" i="30"/>
  <c r="P74" i="30"/>
  <c r="Q58" i="30"/>
  <c r="P52" i="30"/>
  <c r="P47" i="30"/>
  <c r="S140" i="30"/>
  <c r="S141" i="30" s="1"/>
  <c r="G73" i="30" s="1"/>
  <c r="G85" i="30" s="1"/>
  <c r="G99" i="30" s="1"/>
  <c r="D50" i="30" l="1"/>
  <c r="D59" i="30" s="1"/>
  <c r="H50" i="30"/>
  <c r="H59" i="30" s="1"/>
  <c r="H80" i="30" s="1"/>
  <c r="U137" i="30"/>
  <c r="I49" i="30" s="1"/>
  <c r="I50" i="30" s="1"/>
  <c r="I59" i="30" s="1"/>
  <c r="I80" i="30" s="1"/>
  <c r="T140" i="30"/>
  <c r="Q74" i="30"/>
  <c r="R58" i="30"/>
  <c r="Q52" i="30"/>
  <c r="Q47" i="30"/>
  <c r="Q109" i="30"/>
  <c r="P108" i="30"/>
  <c r="D80" i="30" l="1"/>
  <c r="E80" i="30"/>
  <c r="V137" i="30"/>
  <c r="J49" i="30" s="1"/>
  <c r="J50" i="30" s="1"/>
  <c r="J59" i="30" s="1"/>
  <c r="J80" i="30" s="1"/>
  <c r="R74" i="30"/>
  <c r="R52" i="30"/>
  <c r="R47" i="30"/>
  <c r="S58" i="30"/>
  <c r="U140" i="30"/>
  <c r="U141" i="30" s="1"/>
  <c r="I73" i="30" s="1"/>
  <c r="I85" i="30" s="1"/>
  <c r="I99" i="30" s="1"/>
  <c r="Q108" i="30"/>
  <c r="R109" i="30"/>
  <c r="T141" i="30"/>
  <c r="H73" i="30" s="1"/>
  <c r="H85" i="30" s="1"/>
  <c r="H99" i="30" s="1"/>
  <c r="W137" i="30" l="1"/>
  <c r="K49" i="30" s="1"/>
  <c r="K50" i="30" s="1"/>
  <c r="K59" i="30" s="1"/>
  <c r="K80" i="30" s="1"/>
  <c r="V140" i="30"/>
  <c r="S74" i="30"/>
  <c r="T58" i="30"/>
  <c r="S52" i="30"/>
  <c r="S47" i="30"/>
  <c r="S109" i="30"/>
  <c r="R108" i="30"/>
  <c r="X137" i="30" l="1"/>
  <c r="L49" i="30" s="1"/>
  <c r="L50" i="30" s="1"/>
  <c r="L59" i="30" s="1"/>
  <c r="L80" i="30" s="1"/>
  <c r="T74" i="30"/>
  <c r="U58" i="30"/>
  <c r="T52" i="30"/>
  <c r="T47" i="30"/>
  <c r="W140" i="30"/>
  <c r="W141" i="30" s="1"/>
  <c r="K73" i="30" s="1"/>
  <c r="K85" i="30" s="1"/>
  <c r="K99" i="30" s="1"/>
  <c r="S108" i="30"/>
  <c r="T109" i="30"/>
  <c r="V141" i="30"/>
  <c r="J73" i="30" s="1"/>
  <c r="J85" i="30" s="1"/>
  <c r="J99" i="30" s="1"/>
  <c r="Y137" i="30" l="1"/>
  <c r="M49" i="30" s="1"/>
  <c r="M50" i="30" s="1"/>
  <c r="M59" i="30" s="1"/>
  <c r="M80" i="30" s="1"/>
  <c r="U109" i="30"/>
  <c r="T108" i="30"/>
  <c r="X140" i="30"/>
  <c r="X141" i="30" s="1"/>
  <c r="L73" i="30" s="1"/>
  <c r="L85" i="30" s="1"/>
  <c r="L99" i="30" s="1"/>
  <c r="U74" i="30"/>
  <c r="V58" i="30"/>
  <c r="U52" i="30"/>
  <c r="U47" i="30"/>
  <c r="Z137" i="30" l="1"/>
  <c r="N49" i="30" s="1"/>
  <c r="N50" i="30" s="1"/>
  <c r="N59" i="30" s="1"/>
  <c r="N80" i="30" s="1"/>
  <c r="U108" i="30"/>
  <c r="V109" i="30"/>
  <c r="V74" i="30"/>
  <c r="V52" i="30"/>
  <c r="V47" i="30"/>
  <c r="W58" i="30"/>
  <c r="Y140" i="30"/>
  <c r="AA137" i="30" l="1"/>
  <c r="O49" i="30" s="1"/>
  <c r="O50" i="30" s="1"/>
  <c r="O59" i="30" s="1"/>
  <c r="O80" i="30" s="1"/>
  <c r="W74" i="30"/>
  <c r="X58" i="30"/>
  <c r="W52" i="30"/>
  <c r="W47" i="30"/>
  <c r="W109" i="30"/>
  <c r="V108" i="30"/>
  <c r="Z140" i="30"/>
  <c r="Z141" i="30" s="1"/>
  <c r="N73" i="30" s="1"/>
  <c r="N85" i="30" s="1"/>
  <c r="N99" i="30" s="1"/>
  <c r="Y141" i="30"/>
  <c r="M73" i="30" s="1"/>
  <c r="M85" i="30" s="1"/>
  <c r="M99" i="30" s="1"/>
  <c r="AB137" i="30" l="1"/>
  <c r="P49" i="30" s="1"/>
  <c r="P50" i="30" s="1"/>
  <c r="P59" i="30" s="1"/>
  <c r="P80" i="30" s="1"/>
  <c r="W108" i="30"/>
  <c r="X109" i="30"/>
  <c r="AA140" i="30"/>
  <c r="AA141" i="30" s="1"/>
  <c r="O73" i="30" s="1"/>
  <c r="O85" i="30" s="1"/>
  <c r="O99" i="30" s="1"/>
  <c r="X74" i="30"/>
  <c r="Y58" i="30"/>
  <c r="X52" i="30"/>
  <c r="X47" i="30"/>
  <c r="AC137" i="30" l="1"/>
  <c r="Q49" i="30" s="1"/>
  <c r="Q50" i="30" s="1"/>
  <c r="Q59" i="30" s="1"/>
  <c r="Q80" i="30" s="1"/>
  <c r="Y74" i="30"/>
  <c r="Z58" i="30"/>
  <c r="Y52" i="30"/>
  <c r="Y47" i="30"/>
  <c r="AB140" i="30"/>
  <c r="AB141" i="30" s="1"/>
  <c r="P73" i="30" s="1"/>
  <c r="P85" i="30" s="1"/>
  <c r="P99" i="30" s="1"/>
  <c r="Y109" i="30"/>
  <c r="X108" i="30"/>
  <c r="AD137" i="30" l="1"/>
  <c r="R49" i="30" s="1"/>
  <c r="R50" i="30" s="1"/>
  <c r="R59" i="30" s="1"/>
  <c r="R80" i="30" s="1"/>
  <c r="Z74" i="30"/>
  <c r="Z52" i="30"/>
  <c r="Z47" i="30"/>
  <c r="AA58" i="30"/>
  <c r="Y108" i="30"/>
  <c r="Z109" i="30"/>
  <c r="AC140" i="30"/>
  <c r="AC141" i="30" s="1"/>
  <c r="Q73" i="30" s="1"/>
  <c r="Q85" i="30" s="1"/>
  <c r="Q99" i="30" s="1"/>
  <c r="AE137" i="30" l="1"/>
  <c r="S49" i="30" s="1"/>
  <c r="S50" i="30" s="1"/>
  <c r="S59" i="30" s="1"/>
  <c r="S80" i="30" s="1"/>
  <c r="AA74" i="30"/>
  <c r="AB58" i="30"/>
  <c r="AA52" i="30"/>
  <c r="AA47" i="30"/>
  <c r="AD140" i="30"/>
  <c r="AA109" i="30"/>
  <c r="Z108" i="30"/>
  <c r="AF137" i="30" l="1"/>
  <c r="T49" i="30" s="1"/>
  <c r="T50" i="30" s="1"/>
  <c r="T59" i="30" s="1"/>
  <c r="T80" i="30" s="1"/>
  <c r="AE140" i="30"/>
  <c r="AE141" i="30" s="1"/>
  <c r="S73" i="30" s="1"/>
  <c r="S85" i="30" s="1"/>
  <c r="S99" i="30" s="1"/>
  <c r="AD141" i="30"/>
  <c r="R73" i="30" s="1"/>
  <c r="R85" i="30" s="1"/>
  <c r="R99" i="30" s="1"/>
  <c r="AA108" i="30"/>
  <c r="AB109" i="30"/>
  <c r="AB74" i="30"/>
  <c r="AC58" i="30"/>
  <c r="AB52" i="30"/>
  <c r="AB47" i="30"/>
  <c r="AG137" i="30" l="1"/>
  <c r="U49" i="30" s="1"/>
  <c r="U50" i="30" s="1"/>
  <c r="U59" i="30" s="1"/>
  <c r="U80" i="30" s="1"/>
  <c r="AC74" i="30"/>
  <c r="AD58" i="30"/>
  <c r="AC52" i="30"/>
  <c r="AC47" i="30"/>
  <c r="AC109" i="30"/>
  <c r="AB108" i="30"/>
  <c r="AF140" i="30"/>
  <c r="AH137" i="30" l="1"/>
  <c r="V49" i="30" s="1"/>
  <c r="V50" i="30" s="1"/>
  <c r="V59" i="30" s="1"/>
  <c r="V80" i="30" s="1"/>
  <c r="AG140" i="30"/>
  <c r="AF141" i="30"/>
  <c r="T73" i="30" s="1"/>
  <c r="T85" i="30" s="1"/>
  <c r="T99" i="30" s="1"/>
  <c r="AC108" i="30"/>
  <c r="AD109" i="30"/>
  <c r="AD74" i="30"/>
  <c r="AD52" i="30"/>
  <c r="AD47" i="30"/>
  <c r="AE58" i="30"/>
  <c r="AI137" i="30" l="1"/>
  <c r="W49" i="30" s="1"/>
  <c r="W50" i="30" s="1"/>
  <c r="W59" i="30" s="1"/>
  <c r="W80" i="30" s="1"/>
  <c r="AE109" i="30"/>
  <c r="AD108" i="30"/>
  <c r="AH140" i="30"/>
  <c r="AE74" i="30"/>
  <c r="AF58" i="30"/>
  <c r="AE52" i="30"/>
  <c r="AE47" i="30"/>
  <c r="AG141" i="30"/>
  <c r="U73" i="30" s="1"/>
  <c r="U85" i="30" s="1"/>
  <c r="U99" i="30" s="1"/>
  <c r="AJ137" i="30" l="1"/>
  <c r="X49" i="30" s="1"/>
  <c r="X50" i="30" s="1"/>
  <c r="X59" i="30" s="1"/>
  <c r="X80" i="30" s="1"/>
  <c r="AF74" i="30"/>
  <c r="AG58" i="30"/>
  <c r="AF52" i="30"/>
  <c r="AF47" i="30"/>
  <c r="AI140" i="30"/>
  <c r="AE108" i="30"/>
  <c r="AF109" i="30"/>
  <c r="AH141" i="30"/>
  <c r="V73" i="30" s="1"/>
  <c r="V85" i="30" s="1"/>
  <c r="V99" i="30" s="1"/>
  <c r="AK137" i="30" l="1"/>
  <c r="Y49" i="30" s="1"/>
  <c r="Y50" i="30" s="1"/>
  <c r="Y59" i="30" s="1"/>
  <c r="Y80" i="30" s="1"/>
  <c r="AG109" i="30"/>
  <c r="AF108" i="30"/>
  <c r="AJ140" i="30"/>
  <c r="AJ141" i="30" s="1"/>
  <c r="X73" i="30" s="1"/>
  <c r="X85" i="30" s="1"/>
  <c r="X99" i="30" s="1"/>
  <c r="AG74" i="30"/>
  <c r="AH58" i="30"/>
  <c r="AG52" i="30"/>
  <c r="AG47" i="30"/>
  <c r="AI141" i="30"/>
  <c r="W73" i="30" s="1"/>
  <c r="W85" i="30" s="1"/>
  <c r="W99" i="30" s="1"/>
  <c r="AL137" i="30" l="1"/>
  <c r="Z49" i="30" s="1"/>
  <c r="Z50" i="30" s="1"/>
  <c r="Z59" i="30" s="1"/>
  <c r="Z80" i="30" s="1"/>
  <c r="AG108" i="30"/>
  <c r="AH109" i="30"/>
  <c r="AH74" i="30"/>
  <c r="AH52" i="30"/>
  <c r="AH47" i="30"/>
  <c r="AI58" i="30"/>
  <c r="AK140" i="30"/>
  <c r="AM137" i="30" l="1"/>
  <c r="AA49" i="30" s="1"/>
  <c r="AA50" i="30" s="1"/>
  <c r="AA59" i="30" s="1"/>
  <c r="AA80" i="30" s="1"/>
  <c r="AL140" i="30"/>
  <c r="AI74" i="30"/>
  <c r="AJ58" i="30"/>
  <c r="AI52" i="30"/>
  <c r="AI47" i="30"/>
  <c r="AK141" i="30"/>
  <c r="Y73" i="30" s="1"/>
  <c r="Y85" i="30" s="1"/>
  <c r="Y99" i="30" s="1"/>
  <c r="AI109" i="30"/>
  <c r="AH108" i="30"/>
  <c r="AN137" i="30" l="1"/>
  <c r="AB49" i="30" s="1"/>
  <c r="AB50" i="30" s="1"/>
  <c r="AB59" i="30" s="1"/>
  <c r="AB80" i="30" s="1"/>
  <c r="AJ74" i="30"/>
  <c r="AK58" i="30"/>
  <c r="AJ52" i="30"/>
  <c r="AJ47" i="30"/>
  <c r="AM140" i="30"/>
  <c r="AI108" i="30"/>
  <c r="AJ109" i="30"/>
  <c r="AL141" i="30"/>
  <c r="Z73" i="30" s="1"/>
  <c r="Z85" i="30" s="1"/>
  <c r="Z99" i="30" s="1"/>
  <c r="AO137" i="30" l="1"/>
  <c r="AC49" i="30" s="1"/>
  <c r="AC50" i="30" s="1"/>
  <c r="AC59" i="30" s="1"/>
  <c r="AC80" i="30" s="1"/>
  <c r="AK109" i="30"/>
  <c r="AJ108" i="30"/>
  <c r="AN140" i="30"/>
  <c r="AN141" i="30" s="1"/>
  <c r="AB73" i="30" s="1"/>
  <c r="AB85" i="30" s="1"/>
  <c r="AB99" i="30" s="1"/>
  <c r="AK74" i="30"/>
  <c r="AL58" i="30"/>
  <c r="AK52" i="30"/>
  <c r="AK47" i="30"/>
  <c r="AM141" i="30"/>
  <c r="AA73" i="30" s="1"/>
  <c r="AA85" i="30" s="1"/>
  <c r="AA99" i="30" s="1"/>
  <c r="AP137" i="30" l="1"/>
  <c r="AD49" i="30" s="1"/>
  <c r="AD50" i="30" s="1"/>
  <c r="AD59" i="30" s="1"/>
  <c r="AD80" i="30" s="1"/>
  <c r="AL74" i="30"/>
  <c r="AL52" i="30"/>
  <c r="AL47" i="30"/>
  <c r="AM58" i="30"/>
  <c r="AO140" i="30"/>
  <c r="AO141" i="30" s="1"/>
  <c r="AC73" i="30" s="1"/>
  <c r="AC85" i="30" s="1"/>
  <c r="AC99" i="30" s="1"/>
  <c r="AK108" i="30"/>
  <c r="AL109" i="30"/>
  <c r="AQ137" i="30" l="1"/>
  <c r="AE49" i="30" s="1"/>
  <c r="AE50" i="30" s="1"/>
  <c r="AE59" i="30" s="1"/>
  <c r="AE80" i="30" s="1"/>
  <c r="AM109" i="30"/>
  <c r="AL108" i="30"/>
  <c r="AP140" i="30"/>
  <c r="AP141" i="30" s="1"/>
  <c r="AD73" i="30" s="1"/>
  <c r="AD85" i="30" s="1"/>
  <c r="AD99" i="30" s="1"/>
  <c r="AM74" i="30"/>
  <c r="AN58" i="30"/>
  <c r="AM52" i="30"/>
  <c r="AM47" i="30"/>
  <c r="AR137" i="30" l="1"/>
  <c r="AF49" i="30" s="1"/>
  <c r="AF50" i="30" s="1"/>
  <c r="AF59" i="30" s="1"/>
  <c r="AF80" i="30" s="1"/>
  <c r="AN74" i="30"/>
  <c r="AO58" i="30"/>
  <c r="AN52" i="30"/>
  <c r="AN47" i="30"/>
  <c r="AQ140" i="30"/>
  <c r="AM108" i="30"/>
  <c r="AN109" i="30"/>
  <c r="AS137" i="30" l="1"/>
  <c r="AG49" i="30" s="1"/>
  <c r="AG50" i="30" s="1"/>
  <c r="AG59" i="30" s="1"/>
  <c r="AG80" i="30" s="1"/>
  <c r="AO109" i="30"/>
  <c r="AN108" i="30"/>
  <c r="AR140" i="30"/>
  <c r="AO74" i="30"/>
  <c r="AP58" i="30"/>
  <c r="AO52" i="30"/>
  <c r="AO47" i="30"/>
  <c r="AQ141" i="30"/>
  <c r="AE73" i="30" s="1"/>
  <c r="AE85" i="30" s="1"/>
  <c r="AE99" i="30" s="1"/>
  <c r="AN50" i="30" l="1"/>
  <c r="AN59" i="30" s="1"/>
  <c r="AT137" i="30"/>
  <c r="AH49" i="30" s="1"/>
  <c r="AH50" i="30" s="1"/>
  <c r="AH59" i="30" s="1"/>
  <c r="AH80" i="30" s="1"/>
  <c r="AP74" i="30"/>
  <c r="AP52" i="30"/>
  <c r="AP47" i="30"/>
  <c r="AS140" i="30"/>
  <c r="AS141" i="30" s="1"/>
  <c r="AR141" i="30"/>
  <c r="AF73" i="30" s="1"/>
  <c r="AF85" i="30" s="1"/>
  <c r="AF99" i="30" s="1"/>
  <c r="AO108" i="30"/>
  <c r="AP109" i="30"/>
  <c r="AP108" i="30" s="1"/>
  <c r="AN85" i="30" l="1"/>
  <c r="AN99" i="30" s="1"/>
  <c r="AG73" i="30"/>
  <c r="AG85" i="30" s="1"/>
  <c r="AG99" i="30" s="1"/>
  <c r="AU137" i="30"/>
  <c r="AI49" i="30" s="1"/>
  <c r="AI50" i="30" s="1"/>
  <c r="AI59" i="30" s="1"/>
  <c r="AI80" i="30" s="1"/>
  <c r="AT140" i="30"/>
  <c r="AV137" i="30" l="1"/>
  <c r="AO50" i="30"/>
  <c r="AO59" i="30" s="1"/>
  <c r="AU140" i="30"/>
  <c r="AU141" i="30" s="1"/>
  <c r="AT141" i="30"/>
  <c r="AO85" i="30" l="1"/>
  <c r="AO99" i="30" s="1"/>
  <c r="AH73" i="30"/>
  <c r="AH85" i="30" s="1"/>
  <c r="AH99" i="30" s="1"/>
  <c r="AP85" i="30"/>
  <c r="AP99" i="30" s="1"/>
  <c r="AI73" i="30"/>
  <c r="AI85" i="30" s="1"/>
  <c r="AI99" i="30" s="1"/>
  <c r="AW137" i="30"/>
  <c r="AJ49" i="30"/>
  <c r="AJ50" i="30" s="1"/>
  <c r="AJ59" i="30" s="1"/>
  <c r="AJ80" i="30" s="1"/>
  <c r="AP50" i="30"/>
  <c r="AP59" i="30" s="1"/>
  <c r="AO80" i="30"/>
  <c r="AV140" i="30"/>
  <c r="AV141" i="30" s="1"/>
  <c r="AJ73" i="30" s="1"/>
  <c r="AJ85" i="30" s="1"/>
  <c r="AJ99" i="30" s="1"/>
  <c r="AX137" i="30" l="1"/>
  <c r="AK49" i="30"/>
  <c r="AK50" i="30" s="1"/>
  <c r="AK59" i="30" s="1"/>
  <c r="AK80" i="30" s="1"/>
  <c r="AP80" i="30"/>
  <c r="AW140" i="30"/>
  <c r="AW141" i="30" s="1"/>
  <c r="AK73" i="30" s="1"/>
  <c r="AK85" i="30" s="1"/>
  <c r="AK99" i="30" s="1"/>
  <c r="AY137" i="30" l="1"/>
  <c r="AM49" i="30" s="1"/>
  <c r="AM50" i="30" s="1"/>
  <c r="AM59" i="30" s="1"/>
  <c r="AL49" i="30"/>
  <c r="AL50" i="30" s="1"/>
  <c r="AL59" i="30" s="1"/>
  <c r="AL80" i="30" s="1"/>
  <c r="AX140" i="30"/>
  <c r="AX141" i="30" s="1"/>
  <c r="AL73" i="30" s="1"/>
  <c r="AL85" i="30" s="1"/>
  <c r="AL99" i="30" s="1"/>
  <c r="AM80" i="30" l="1"/>
  <c r="AN80" i="30"/>
  <c r="AY140" i="30"/>
  <c r="AY141" i="30" s="1"/>
  <c r="AM73" i="30" s="1"/>
  <c r="AM85" i="30" s="1"/>
  <c r="AM99" i="30" s="1"/>
  <c r="L30" i="15" l="1"/>
  <c r="Y24" i="29" l="1"/>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B83"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8" i="30" l="1"/>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<sst xmlns="http://schemas.openxmlformats.org/spreadsheetml/2006/main" count="1650" uniqueCount="645">
  <si>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</si>
  <si>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</si>
  <si>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</si>
  <si>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</si>
  <si>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</si>
  <si>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</si>
  <si>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</si>
  <si>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</si>
  <si>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</si>
  <si>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</si>
  <si>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</si>
  <si>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</si>
  <si>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</si>
  <si>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</si>
  <si>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</si>
  <si>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</si>
  <si>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</si>
  <si>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</si>
  <si>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</si>
  <si>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</si>
  <si>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</si>
  <si>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</si>
  <si>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</si>
  <si>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</si>
  <si>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</si>
  <si>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</si>
  <si>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</si>
  <si>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</si>
  <si>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</si>
  <si>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</si>
  <si>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</si>
  <si>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</si>
  <si>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</si>
  <si>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</si>
  <si>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</si>
  <si>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</si>
  <si>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</si>
  <si>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</si>
  <si>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</si>
  <si>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</si>
  <si>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</si>
  <si>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</si>
  <si>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</si>
  <si>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</si>
  <si>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</si>
  <si>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</si>
  <si>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</si>
  <si>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</si>
  <si>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</si>
  <si>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</si>
  <si>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</si>
  <si>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</si>
  <si>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</si>
  <si>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</si>
  <si>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</si>
  <si>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</si>
  <si>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</si>
  <si>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</si>
  <si>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</si>
  <si>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</si>
  <si>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</si>
  <si>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</si>
  <si>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</si>
  <si>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</si>
  <si>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</si>
  <si>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</si>
  <si>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</si>
  <si>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</si>
  <si>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</si>
  <si>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</si>
  <si>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</si>
  <si>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</si>
  <si>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</si>
  <si>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</si>
  <si>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</si>
  <si>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</si>
  <si>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</si>
  <si>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</si>
  <si>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</si>
  <si>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</si>
  <si>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</si>
  <si>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</si>
  <si>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</si>
  <si>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</si>
  <si>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</si>
  <si>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</si>
  <si>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</si>
  <si>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</si>
  <si>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</si>
  <si>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</si>
  <si>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</si>
  <si>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</si>
  <si>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</si>
  <si>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</si>
  <si>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</si>
  <si>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</si>
  <si>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</si>
  <si>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</si>
  <si>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</si>
  <si>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</si>
  <si>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</si>
  <si>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</si>
  <si>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</si>
  <si>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</si>
  <si>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</si>
  <si>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</si>
  <si>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</si>
  <si>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</si>
  <si>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</si>
  <si>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</si>
  <si>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</si>
  <si>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</si>
  <si>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</si>
  <si>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</si>
  <si>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</si>
  <si>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</si>
  <si>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</si>
  <si>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</si>
  <si>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</si>
  <si>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</si>
  <si>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</si>
  <si>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</si>
  <si>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</si>
  <si>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</si>
  <si>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</si>
  <si>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</si>
  <si>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</si>
  <si>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</si>
  <si>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</si>
  <si>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</si>
  <si>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</si>
  <si>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</si>
  <si>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</si>
  <si>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</si>
  <si>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</si>
  <si>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</si>
  <si>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</si>
  <si>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</si>
  <si>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</si>
  <si>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</si>
  <si>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</si>
  <si>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</si>
  <si>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</si>
  <si>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</si>
  <si>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</si>
  <si>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</si>
  <si>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</si>
  <si>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</si>
  <si>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</si>
  <si>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</si>
  <si>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</si>
  <si>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</si>
  <si>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</si>
  <si>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</si>
  <si>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</si>
  <si>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</si>
  <si>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</si>
  <si>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</si>
  <si>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</si>
  <si>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</si>
  <si>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</si>
  <si>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</si>
  <si>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</si>
  <si>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</si>
  <si>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</si>
  <si>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</si>
  <si>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</si>
  <si>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</si>
  <si>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</si>
  <si>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</si>
  <si>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</si>
  <si>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</si>
  <si>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</si>
  <si>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</si>
  <si>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</si>
  <si>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</si>
  <si>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</si>
  <si>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</si>
  <si>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</si>
  <si>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</si>
  <si>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</si>
  <si>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</si>
  <si>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</si>
  <si>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</si>
  <si>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</si>
  <si>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</si>
  <si>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</si>
  <si>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</si>
  <si>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</si>
  <si>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</si>
  <si>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</si>
  <si>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</si>
  <si>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</si>
  <si>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</si>
  <si>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</si>
  <si>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</si>
  <si>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</si>
  <si>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</si>
  <si>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</si>
  <si>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</si>
  <si>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</si>
  <si>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</si>
  <si>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</si>
  <si>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</si>
  <si>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</si>
  <si>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</si>
  <si>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</si>
  <si>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</si>
  <si>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</si>
  <si>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</si>
  <si>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</si>
  <si>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</si>
  <si>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</si>
  <si>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</si>
  <si>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</si>
  <si>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</si>
  <si>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</si>
  <si>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</si>
  <si>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</si>
  <si>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</si>
  <si>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</si>
  <si>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</si>
  <si>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</si>
  <si>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</si>
  <si>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</si>
  <si>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</si>
  <si>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</si>
  <si>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</si>
  <si>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</si>
  <si>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</si>
  <si>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</si>
  <si>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</si>
  <si>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</si>
  <si>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</si>
  <si>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</si>
  <si>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</si>
  <si>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</si>
  <si>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</si>
  <si>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</si>
  <si>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</si>
  <si>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</si>
  <si>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</si>
  <si>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</si>
  <si>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</si>
  <si>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</si>
  <si>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</si>
  <si>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</si>
  <si>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</si>
  <si>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</si>
  <si>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</si>
  <si>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</si>
  <si>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</si>
  <si>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</si>
  <si>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</si>
  <si>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</si>
  <si>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</si>
  <si>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</si>
  <si>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</si>
  <si>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</si>
  <si>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</si>
  <si>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</si>
  <si>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</si>
  <si>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</si>
  <si>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</si>
  <si>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</si>
  <si>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</si>
  <si>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</si>
  <si>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</si>
  <si>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</si>
  <si>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</si>
  <si>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</si>
  <si>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</si>
  <si>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</si>
  <si>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</si>
  <si>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</si>
  <si>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</si>
  <si>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</si>
  <si>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</si>
  <si>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</si>
  <si>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</si>
  <si>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</si>
  <si>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</si>
  <si>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</si>
  <si>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</si>
  <si>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</si>
  <si>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</si>
  <si>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</si>
  <si>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</si>
  <si>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</si>
  <si>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</si>
  <si>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</si>
  <si>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</si>
  <si>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</si>
  <si>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</si>
  <si>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</si>
  <si>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</si>
  <si>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</si>
  <si>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</si>
  <si>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</si>
  <si>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</si>
  <si>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</si>
  <si>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</si>
  <si>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</si>
  <si>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</si>
  <si>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</si>
  <si>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</si>
  <si>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</si>
  <si>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</si>
  <si>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</si>
  <si>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</si>
  <si>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</si>
  <si>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</si>
  <si>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</si>
  <si>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</si>
  <si>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</si>
  <si>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</si>
  <si>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</si>
  <si>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</si>
  <si>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</si>
  <si>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</si>
  <si>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</si>
  <si>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</si>
  <si>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</si>
  <si>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</si>
  <si>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</si>
  <si>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</si>
  <si>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</si>
  <si>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</si>
  <si>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</si>
  <si>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</si>
  <si>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</si>
  <si>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</si>
  <si>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</si>
  <si>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</si>
  <si>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</si>
  <si>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</si>
  <si>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</si>
  <si>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</si>
  <si>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</si>
  <si>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</si>
  <si>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</si>
  <si>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</si>
  <si>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</si>
  <si>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</si>
  <si>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</si>
  <si>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</si>
  <si>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</si>
  <si>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</si>
  <si>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</si>
  <si>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</si>
  <si>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</si>
  <si>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</si>
  <si>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</si>
  <si>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</si>
  <si>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</si>
  <si>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</si>
  <si>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</si>
  <si>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</si>
  <si>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</si>
  <si>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</si>
  <si>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</si>
  <si>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</si>
  <si>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</si>
  <si>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</si>
  <si>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</si>
  <si>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</si>
  <si>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</si>
  <si>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</si>
  <si>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</si>
  <si>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</si>
  <si>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</si>
  <si>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</si>
  <si>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</si>
  <si>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</si>
  <si>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</si>
  <si>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</si>
  <si>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</si>
  <si>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</si>
  <si>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</si>
  <si>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</si>
  <si>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</si>
  <si>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</si>
  <si>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</si>
  <si>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</si>
  <si>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</si>
  <si>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</si>
  <si>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</si>
  <si>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</si>
  <si>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</si>
  <si>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</si>
  <si>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</si>
  <si>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</si>
  <si>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</si>
  <si>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</si>
  <si>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</si>
  <si>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</si>
  <si>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</si>
  <si>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</si>
  <si>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</si>
  <si>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</si>
  <si>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</si>
  <si>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</si>
  <si>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</si>
  <si>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</si>
  <si>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</si>
  <si>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</si>
  <si>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</si>
  <si>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</si>
  <si>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</si>
  <si>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</si>
  <si>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</si>
  <si>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</si>
  <si>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</si>
  <si>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</si>
  <si>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</si>
  <si>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</si>
  <si>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</si>
  <si>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</si>
  <si>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</si>
  <si>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</si>
  <si>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</si>
  <si>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</si>
  <si>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</si>
  <si>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</si>
  <si>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</si>
  <si>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</si>
  <si>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</si>
  <si>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</si>
  <si>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</si>
  <si>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</si>
  <si>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</si>
  <si>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</si>
  <si>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</si>
  <si>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</si>
  <si>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</si>
  <si>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</si>
  <si>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</si>
  <si>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</si>
  <si>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</si>
  <si>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</si>
  <si>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</si>
  <si>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</si>
  <si>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</si>
  <si>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</si>
  <si>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</si>
  <si>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</si>
  <si>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</si>
  <si>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</si>
  <si>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</si>
  <si>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</si>
  <si>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</si>
  <si>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</si>
  <si>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</si>
  <si>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</si>
  <si>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</si>
  <si>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</si>
  <si>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</si>
  <si>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</si>
  <si>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</si>
  <si>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</si>
  <si>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</si>
  <si>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</si>
  <si>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</si>
  <si>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</si>
  <si>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</si>
  <si>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</si>
  <si>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</si>
  <si>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</si>
  <si>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</si>
  <si>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</si>
  <si>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</si>
  <si>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</si>
  <si>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</si>
  <si>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</si>
  <si>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</si>
  <si>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</si>
  <si>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</si>
  <si>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</si>
  <si>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</si>
  <si>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</si>
  <si>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</si>
  <si>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</si>
  <si>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</si>
  <si>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</si>
  <si>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</si>
  <si>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</si>
  <si>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</si>
  <si>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</si>
  <si>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</si>
  <si>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</si>
  <si>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</si>
  <si>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</si>
  <si>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</si>
  <si>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</si>
  <si>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</si>
  <si>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</si>
  <si>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</si>
  <si>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</si>
  <si>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</si>
  <si>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</si>
  <si>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</si>
  <si>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</si>
  <si>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</si>
  <si>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</si>
  <si>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</si>
  <si>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</si>
  <si>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</si>
  <si>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</si>
  <si>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</si>
  <si>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</si>
  <si>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</si>
  <si>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</si>
  <si>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</si>
  <si>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</si>
  <si>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</si>
  <si>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</si>
  <si>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</si>
  <si>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</si>
  <si>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</si>
  <si>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</si>
  <si>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</si>
  <si>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</si>
  <si>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</si>
  <si>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</si>
  <si>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</si>
  <si>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</si>
  <si>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</si>
  <si>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</si>
  <si>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</si>
  <si>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</si>
  <si>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</si>
  <si>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</si>
  <si>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</si>
  <si>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</si>
  <si>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</si>
  <si>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</si>
  <si>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</si>
  <si>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</si>
  <si>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</si>
  <si>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</si>
  <si>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</si>
  <si>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</si>
  <si>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</si>
  <si>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</si>
  <si>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</si>
  <si>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</si>
  <si>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</si>
  <si>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</si>
  <si>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</si>
  <si>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</si>
  <si>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</si>
  <si>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</si>
  <si>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</si>
  <si>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</si>
  <si>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</si>
  <si>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</si>
  <si>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</si>
  <si>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</si>
  <si>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</si>
  <si>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</si>
  <si>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</si>
  <si>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</si>
  <si>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</si>
  <si>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</si>
  <si>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</si>
  <si>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</si>
  <si>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</si>
  <si>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</si>
  <si>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</si>
  <si>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</si>
  <si>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</si>
  <si>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</si>
  <si>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</si>
  <si>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</si>
  <si>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</si>
  <si>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</si>
  <si>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</si>
  <si>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</si>
  <si>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</si>
  <si>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</si>
  <si>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</si>
  <si>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</si>
  <si>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</si>
  <si>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</si>
  <si>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</si>
  <si>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</si>
  <si>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</si>
  <si>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</si>
  <si>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</si>
  <si>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</si>
  <si>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</si>
  <si>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</si>
  <si>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</si>
  <si>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</si>
  <si>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</si>
  <si>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</si>
  <si>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</si>
  <si>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</si>
  <si>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</si>
  <si>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</si>
  <si>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</si>
  <si>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</si>
  <si>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</si>
  <si>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</si>
  <si>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</si>
  <si>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</si>
  <si>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</si>
  <si>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</si>
  <si>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</si>
  <si>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</si>
  <si>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</si>
  <si>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</si>
  <si>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</si>
  <si>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</si>
  <si>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</si>
  <si>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</si>
  <si>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</si>
  <si>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</si>
  <si>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</si>
  <si>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</si>
  <si>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</si>
  <si>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РУ-10 кВ</t>
  </si>
  <si>
    <t>отдельные ячейки 10 кВ с воздушными разъединителями</t>
  </si>
  <si>
    <t>2027, 2028</t>
  </si>
  <si>
    <t xml:space="preserve">10  </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</si>
  <si>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</si>
  <si>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</si>
  <si>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</si>
  <si>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</si>
  <si>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</si>
  <si>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показатель заменывыключателей 10 кВ Вз -8 шт.</t>
  </si>
  <si>
    <t>ячейки РУ-10 кВ 8 шт</t>
  </si>
  <si>
    <t xml:space="preserve">  Показатель замены выключателей 8 шт., выработавших нормативный срок</t>
  </si>
  <si>
    <t xml:space="preserve"> РУ-10 кВ с элегазовыми выключателями нагрузки 8 ячеек</t>
  </si>
  <si>
    <t>УСР</t>
  </si>
  <si>
    <t>O_24-13</t>
  </si>
  <si>
    <t>г. Калининград, ул Колхозная, дом 12а. ЗУ 39:15:130910:104</t>
  </si>
  <si>
    <t>ТП 193</t>
  </si>
  <si>
    <t>ячейка силового трансформатора</t>
  </si>
  <si>
    <t>ТМГ 400/10/0,4</t>
  </si>
  <si>
    <t>Т1, Т2</t>
  </si>
  <si>
    <t>2007</t>
  </si>
  <si>
    <t>среднеотпускной тариф на услуги по передаче на 2024 г.</t>
  </si>
  <si>
    <t>Предложение по корректировке  утв. плана 2024</t>
  </si>
  <si>
    <t xml:space="preserve">Реконструкция трансформаторной подстанции 10/0,4 кВ ТП-193 с монтажом 8 ячеек с элегазовыми выключателями нагрузки 10 кВ, шкафов НКУ-0,4 с автоматическими выключателями и АВР по адресу: г. Калининград, ул Колхозная, дом 12а. ЗУ 39:15:130910:104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</si>
</sst>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3" formatCode="_-* #,##0.00_-;\-* #,##0.00_-;_-* &quot;-&quot;??_-;_-@_-"/>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
      <sz val="11"/>
      <color theme="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xf numFmtId="43" fontId="1" fillId="0" borderId="0" applyFont="0" applyFill="0" applyBorder="0" applyAlignment="0" applyProtection="0"/>
  </cellStyleXfs>
  <cellXfs count="482">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0" applyFont="1" applyFill="1" applyBorder="1" applyAlignment="1">
      <alignment horizontal="left" vertical="center" wrapText="1"/>
    </xf>
    <xf numFmtId="9" fontId="98" fillId="0" borderId="1" xfId="70" applyFont="1" applyFill="1" applyBorder="1" applyAlignment="1">
      <alignment horizontal="center" vertical="center"/>
    </xf>
    <xf numFmtId="9" fontId="41" fillId="28" borderId="1" xfId="70"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4" fontId="43" fillId="0" borderId="0" xfId="0" applyNumberFormat="1" applyFont="1" applyAlignment="1">
      <alignment horizontal="center" vertical="center" wrapText="1"/>
    </xf>
    <xf numFmtId="4" fontId="40" fillId="0" borderId="0" xfId="127" applyNumberFormat="1" applyFont="1" applyFill="1" applyBorder="1" applyAlignment="1">
      <alignment horizontal="center" vertical="center"/>
    </xf>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0" fontId="10" fillId="0" borderId="6" xfId="2" applyBorder="1" applyAlignment="1">
      <alignment horizontal="center" vertical="center" wrapText="1"/>
    </xf>
    <xf numFmtId="10" fontId="110" fillId="0" borderId="25" xfId="2" applyNumberFormat="1" applyFont="1" applyBorder="1" applyAlignment="1">
      <alignment horizontal="justify" vertical="top" wrapText="1"/>
    </xf>
    <xf numFmtId="174" fontId="110" fillId="0" borderId="25" xfId="2" applyNumberFormat="1" applyFont="1" applyBorder="1" applyAlignment="1">
      <alignment horizontal="justify" vertical="top" wrapText="1"/>
    </xf>
    <xf numFmtId="174" fontId="110" fillId="24" borderId="25" xfId="2" applyNumberFormat="1" applyFont="1" applyFill="1" applyBorder="1" applyAlignment="1">
      <alignment horizontal="justify" vertical="top"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4" fillId="0" borderId="0" xfId="1" applyFont="1" applyAlignment="1">
      <alignment horizontal="center" vertical="center" wrapText="1"/>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3" xfId="52" applyFont="1" applyBorder="1" applyAlignment="1">
      <alignment horizontal="center" vertical="center"/>
    </xf>
    <xf numFmtId="4" fontId="43" fillId="0" borderId="0" xfId="0" applyNumberFormat="1" applyFont="1" applyAlignment="1">
      <alignment horizontal="center" vertical="center" wrapText="1"/>
    </xf>
    <xf numFmtId="4" fontId="43" fillId="0" borderId="0" xfId="0" applyNumberFormat="1" applyFont="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5" fillId="0" borderId="0" xfId="2" applyFont="1" applyAlignment="1">
      <alignment horizontal="center"/>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6" xr:uid="{00000000-0005-0000-0000-00001A000000}"/>
    <cellStyle name="Ввод  2 2 2" xfId="105" xr:uid="{00000000-0005-0000-0000-00001B000000}"/>
    <cellStyle name="Ввод  2 3" xfId="112" xr:uid="{00000000-0005-0000-0000-00001C000000}"/>
    <cellStyle name="Ввод  2 4" xfId="104" xr:uid="{00000000-0005-0000-0000-00001D000000}"/>
    <cellStyle name="Ввод  2 5" xfId="115" xr:uid="{00000000-0005-0000-0000-00001E000000}"/>
    <cellStyle name="Ввод  2 6" xfId="97" xr:uid="{00000000-0005-0000-0000-00001F000000}"/>
    <cellStyle name="Ввод  2 7" xfId="91" xr:uid="{00000000-0005-0000-0000-000020000000}"/>
    <cellStyle name="Ввод  2 8" xfId="79" xr:uid="{00000000-0005-0000-0000-000021000000}"/>
    <cellStyle name="Вывод 2" xfId="30" xr:uid="{00000000-0005-0000-0000-000022000000}"/>
    <cellStyle name="Вывод 2 2" xfId="87" xr:uid="{00000000-0005-0000-0000-000023000000}"/>
    <cellStyle name="Вывод 2 2 2" xfId="106" xr:uid="{00000000-0005-0000-0000-000024000000}"/>
    <cellStyle name="Вывод 2 3" xfId="111" xr:uid="{00000000-0005-0000-0000-000025000000}"/>
    <cellStyle name="Вывод 2 4" xfId="108" xr:uid="{00000000-0005-0000-0000-000026000000}"/>
    <cellStyle name="Вывод 2 5" xfId="116" xr:uid="{00000000-0005-0000-0000-000027000000}"/>
    <cellStyle name="Вывод 2 6" xfId="98" xr:uid="{00000000-0005-0000-0000-000028000000}"/>
    <cellStyle name="Вывод 2 7" xfId="92" xr:uid="{00000000-0005-0000-0000-000029000000}"/>
    <cellStyle name="Вывод 2 8" xfId="80" xr:uid="{00000000-0005-0000-0000-00002A000000}"/>
    <cellStyle name="Вычисление 2" xfId="31" xr:uid="{00000000-0005-0000-0000-00002B000000}"/>
    <cellStyle name="Вычисление 2 2" xfId="88" xr:uid="{00000000-0005-0000-0000-00002C000000}"/>
    <cellStyle name="Вычисление 2 2 2" xfId="107" xr:uid="{00000000-0005-0000-0000-00002D000000}"/>
    <cellStyle name="Вычисление 2 3" xfId="103" xr:uid="{00000000-0005-0000-0000-00002E000000}"/>
    <cellStyle name="Вычисление 2 4" xfId="109" xr:uid="{00000000-0005-0000-0000-00002F000000}"/>
    <cellStyle name="Вычисление 2 5" xfId="117" xr:uid="{00000000-0005-0000-0000-000030000000}"/>
    <cellStyle name="Вычисление 2 6" xfId="99" xr:uid="{00000000-0005-0000-0000-000031000000}"/>
    <cellStyle name="Вычисление 2 7" xfId="93" xr:uid="{00000000-0005-0000-0000-000032000000}"/>
    <cellStyle name="Вычисление 2 8" xfId="81"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89" xr:uid="{00000000-0005-0000-0000-000039000000}"/>
    <cellStyle name="Итог 2 2 2" xfId="110" xr:uid="{00000000-0005-0000-0000-00003A000000}"/>
    <cellStyle name="Итог 2 3" xfId="102" xr:uid="{00000000-0005-0000-0000-00003B000000}"/>
    <cellStyle name="Итог 2 4" xfId="114" xr:uid="{00000000-0005-0000-0000-00003C000000}"/>
    <cellStyle name="Итог 2 5" xfId="118" xr:uid="{00000000-0005-0000-0000-00003D000000}"/>
    <cellStyle name="Итог 2 6" xfId="100" xr:uid="{00000000-0005-0000-0000-00003E000000}"/>
    <cellStyle name="Итог 2 7" xfId="94" xr:uid="{00000000-0005-0000-0000-00003F000000}"/>
    <cellStyle name="Итог 2 8" xfId="82"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6" xr:uid="{00000000-0005-0000-0000-000046000000}"/>
    <cellStyle name="Обычный 2" xfId="3" xr:uid="{00000000-0005-0000-0000-000047000000}"/>
    <cellStyle name="Обычный 2 2" xfId="62" xr:uid="{00000000-0005-0000-0000-000048000000}"/>
    <cellStyle name="Обычный 2 2 2" xfId="74" xr:uid="{00000000-0005-0000-0000-000049000000}"/>
    <cellStyle name="Обычный 2 3" xfId="68" xr:uid="{00000000-0005-0000-0000-00004A000000}"/>
    <cellStyle name="Обычный 2 3 2" xfId="121" xr:uid="{00000000-0005-0000-0000-00004B000000}"/>
    <cellStyle name="Обычный 2 3 3" xfId="75" xr:uid="{00000000-0005-0000-0000-00004C000000}"/>
    <cellStyle name="Обычный 2 4" xfId="85" xr:uid="{00000000-0005-0000-0000-00004D000000}"/>
    <cellStyle name="Обычный 2 5" xfId="96" xr:uid="{00000000-0005-0000-0000-00004E000000}"/>
    <cellStyle name="Обычный 2 6" xfId="78"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2"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0" xr:uid="{00000000-0005-0000-0000-000064000000}"/>
    <cellStyle name="Примечание 2 2 2" xfId="113" xr:uid="{00000000-0005-0000-0000-000065000000}"/>
    <cellStyle name="Примечание 2 3" xfId="119" xr:uid="{00000000-0005-0000-0000-000066000000}"/>
    <cellStyle name="Примечание 2 4" xfId="101" xr:uid="{00000000-0005-0000-0000-000067000000}"/>
    <cellStyle name="Примечание 2 5" xfId="95" xr:uid="{00000000-0005-0000-0000-000068000000}"/>
    <cellStyle name="Примечание 2 6" xfId="83" xr:uid="{00000000-0005-0000-0000-000069000000}"/>
    <cellStyle name="Процентный 2" xfId="64" xr:uid="{00000000-0005-0000-0000-00006B000000}"/>
    <cellStyle name="Процентный 2 2" xfId="76" xr:uid="{00000000-0005-0000-0000-00006C000000}"/>
    <cellStyle name="Процентный 3" xfId="65" xr:uid="{00000000-0005-0000-0000-00006D000000}"/>
    <cellStyle name="Процентный 4" xfId="70" xr:uid="{00000000-0005-0000-0000-00006E000000}"/>
    <cellStyle name="Процентный 4 2" xfId="120" xr:uid="{00000000-0005-0000-0000-00006F000000}"/>
    <cellStyle name="Процентный 4 3" xfId="71"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xfId="127" builtinId="3"/>
    <cellStyle name="Финансовый 2" xfId="58" xr:uid="{00000000-0005-0000-0000-000074000000}"/>
    <cellStyle name="Финансовый 2 2" xfId="69" xr:uid="{00000000-0005-0000-0000-000075000000}"/>
    <cellStyle name="Финансовый 2 2 2" xfId="123" xr:uid="{00000000-0005-0000-0000-000076000000}"/>
    <cellStyle name="Финансовый 2 2 2 2 2" xfId="59" xr:uid="{00000000-0005-0000-0000-000077000000}"/>
    <cellStyle name="Финансовый 2 3" xfId="122" xr:uid="{00000000-0005-0000-0000-000078000000}"/>
    <cellStyle name="Финансовый 2 4" xfId="77" xr:uid="{00000000-0005-0000-0000-000079000000}"/>
    <cellStyle name="Финансовый 3" xfId="60" xr:uid="{00000000-0005-0000-0000-00007A000000}"/>
    <cellStyle name="Финансовый 3 2" xfId="73" xr:uid="{00000000-0005-0000-0000-00007B000000}"/>
    <cellStyle name="Финансовый 3 2 2" xfId="124" xr:uid="{00000000-0005-0000-0000-00007C000000}"/>
    <cellStyle name="Финансовый 4" xfId="84" xr:uid="{00000000-0005-0000-0000-00007D000000}"/>
    <cellStyle name="Финансовый 5" xfId="125"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'5.анализ эконом эфф1'!$A$86</c:f>
              <c:strCache>
                <c:ptCount val="1"/>
                <c:pt idx="0">
                  <c:v>Дисконтированный денежный поток нарастающим итогом (PV)</c:v>
                </c:pt>
              </c:strCache>
            </c:strRef>
          </c:tx>
          <c:marker>
            <c:symbol val="none"/>
          </c:marker>
          <c:val>
            <c:numRef>
              <c:f>'5.анализ эконом эфф1'!$B$86:$K$86</c:f>
              <c:numCache>
                <c:formatCode>#,##0</c:formatCode>
                <c:ptCount val="10"/>
                <c:pt idx="0">
                  <c:v>-16329424.548724817</c:v>
                </c:pt>
                <c:pt idx="1">
                  <c:v>0</c:v>
                </c:pt>
                <c:pt idx="2">
                  <c:v>0</c:v>
                </c:pt>
                <c:pt idx="3">
                  <c:v>-9.419757581069237E-3</c:v>
                </c:pt>
                <c:pt idx="4">
                  <c:v>-8.2093153125478453E-3</c:v>
                </c:pt>
                <c:pt idx="5">
                  <c:v>109373.81802232713</c:v>
                </c:pt>
                <c:pt idx="6">
                  <c:v>-6.1311525006706421E-3</c:v>
                </c:pt>
                <c:pt idx="7">
                  <c:v>-5.3432971755314213E-3</c:v>
                </c:pt>
                <c:pt idx="8">
                  <c:v>-4.6566816100994538E-3</c:v>
                </c:pt>
                <c:pt idx="9">
                  <c:v>-4.058296252358139E-3</c:v>
                </c:pt>
              </c:numCache>
            </c:numRef>
          </c:val>
          <c:smooth val="0"/>
          <c:extLst>
            <c:ext xmlns:c16="http://schemas.microsoft.com/office/drawing/2014/chart" uri="{C3380CC4-5D6E-409C-BE32-E72D297353CC}">
              <c16:uniqueId val="{00000000-6D16-45F6-A63C-232D8604B9B7}"/>
            </c:ext>
          </c:extLst>
        </c:ser>
        <c:ser>
          <c:idx val="1"/>
          <c:order val="1"/>
          <c:tx>
            <c:strRef>
              <c:f>'5.анализ эконом эфф1'!$A$87</c:f>
              <c:strCache>
                <c:ptCount val="1"/>
                <c:pt idx="0">
                  <c:v>Чистая приведённая стоимость без учета продажи (NPV) </c:v>
                </c:pt>
              </c:strCache>
            </c:strRef>
          </c:tx>
          <c:marker>
            <c:symbol val="none"/>
          </c:marker>
          <c:val>
            <c:numRef>
              <c:f>'5.анализ эконом эфф1'!$B$87:$K$87</c:f>
              <c:numCache>
                <c:formatCode>#,##0</c:formatCode>
                <c:ptCount val="10"/>
                <c:pt idx="0">
                  <c:v>-16329424.548724817</c:v>
                </c:pt>
                <c:pt idx="1">
                  <c:v>-16329424.548724817</c:v>
                </c:pt>
                <c:pt idx="2">
                  <c:v>-16329424.548724817</c:v>
                </c:pt>
                <c:pt idx="3">
                  <c:v>-16329424.558144575</c:v>
                </c:pt>
                <c:pt idx="4">
                  <c:v>-16329424.566353891</c:v>
                </c:pt>
                <c:pt idx="5">
                  <c:v>-16220050.748331564</c:v>
                </c:pt>
                <c:pt idx="6">
                  <c:v>-16220050.754462715</c:v>
                </c:pt>
                <c:pt idx="7">
                  <c:v>-16220050.759806013</c:v>
                </c:pt>
                <c:pt idx="8">
                  <c:v>-16220050.764462695</c:v>
                </c:pt>
                <c:pt idx="9">
                  <c:v>-16220050.76852099</c:v>
                </c:pt>
              </c:numCache>
            </c:numRef>
          </c:val>
          <c:smooth val="0"/>
          <c:extLst>
            <c:ext xmlns:c16="http://schemas.microsoft.com/office/drawing/2014/chart" uri="{C3380CC4-5D6E-409C-BE32-E72D297353CC}">
              <c16:uniqueId val="{00000000-1875-4C9F-8143-31A67D288CEC}"/>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31721457926592822"/>
          <c:h val="7.00866746263243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C20" sqref="C20"/>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62" t="s">
        <v>625</v>
      </c>
      <c r="B5" s="362"/>
      <c r="C5" s="362"/>
      <c r="D5" s="86"/>
      <c r="E5" s="86"/>
      <c r="F5" s="86"/>
      <c r="G5" s="86"/>
      <c r="H5" s="86"/>
      <c r="I5" s="86"/>
      <c r="J5" s="86"/>
    </row>
    <row r="6" spans="1:22" s="8" customFormat="1" ht="18.75" x14ac:dyDescent="0.3">
      <c r="A6" s="13"/>
      <c r="H6" s="12"/>
    </row>
    <row r="7" spans="1:22" s="8" customFormat="1" ht="18.75" x14ac:dyDescent="0.2">
      <c r="A7" s="366" t="s">
        <v>7</v>
      </c>
      <c r="B7" s="366"/>
      <c r="C7" s="366"/>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7" t="s">
        <v>544</v>
      </c>
      <c r="B9" s="367"/>
      <c r="C9" s="367"/>
      <c r="D9" s="7"/>
      <c r="E9" s="7"/>
      <c r="F9" s="7"/>
      <c r="G9" s="7"/>
      <c r="H9" s="7"/>
      <c r="I9" s="10"/>
      <c r="J9" s="10"/>
      <c r="K9" s="10"/>
      <c r="L9" s="10"/>
      <c r="M9" s="10"/>
      <c r="N9" s="10"/>
      <c r="O9" s="10"/>
      <c r="P9" s="10"/>
      <c r="Q9" s="10"/>
      <c r="R9" s="10"/>
      <c r="S9" s="10"/>
      <c r="T9" s="10"/>
      <c r="U9" s="10"/>
      <c r="V9" s="10"/>
    </row>
    <row r="10" spans="1:22" s="8" customFormat="1" ht="18.75" x14ac:dyDescent="0.2">
      <c r="A10" s="363" t="s">
        <v>6</v>
      </c>
      <c r="B10" s="363"/>
      <c r="C10" s="363"/>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7" t="s">
        <v>635</v>
      </c>
      <c r="B12" s="367"/>
      <c r="C12" s="367"/>
      <c r="D12" s="7"/>
      <c r="E12" s="7"/>
      <c r="F12" s="7"/>
      <c r="G12" s="7"/>
      <c r="H12" s="7"/>
      <c r="I12" s="10"/>
      <c r="J12" s="10"/>
      <c r="K12" s="10"/>
      <c r="L12" s="10"/>
      <c r="M12" s="10"/>
      <c r="N12" s="10"/>
      <c r="O12" s="10"/>
      <c r="P12" s="10"/>
      <c r="Q12" s="10"/>
      <c r="R12" s="10"/>
      <c r="S12" s="10"/>
      <c r="T12" s="10"/>
      <c r="U12" s="10"/>
      <c r="V12" s="10"/>
    </row>
    <row r="13" spans="1:22" s="8" customFormat="1" ht="18.75" x14ac:dyDescent="0.2">
      <c r="A13" s="363" t="s">
        <v>5</v>
      </c>
      <c r="B13" s="363"/>
      <c r="C13" s="363"/>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69.75" customHeight="1" x14ac:dyDescent="0.2">
      <c r="A15" s="368" t="s">
        <v>644</v>
      </c>
      <c r="B15" s="368"/>
      <c r="C15" s="368"/>
      <c r="D15" s="7"/>
      <c r="E15" s="7"/>
      <c r="F15" s="7"/>
      <c r="G15" s="7"/>
      <c r="H15" s="7"/>
      <c r="I15" s="7"/>
      <c r="J15" s="7"/>
      <c r="K15" s="7"/>
      <c r="L15" s="7"/>
      <c r="M15" s="7"/>
      <c r="N15" s="7"/>
      <c r="O15" s="7"/>
      <c r="P15" s="7"/>
      <c r="Q15" s="7"/>
      <c r="R15" s="7"/>
      <c r="S15" s="7"/>
      <c r="T15" s="7"/>
      <c r="U15" s="7"/>
      <c r="V15" s="7"/>
    </row>
    <row r="16" spans="1:22" s="3" customFormat="1" ht="15" customHeight="1" x14ac:dyDescent="0.2">
      <c r="A16" s="363" t="s">
        <v>4</v>
      </c>
      <c r="B16" s="363"/>
      <c r="C16" s="363"/>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4" t="s">
        <v>408</v>
      </c>
      <c r="B18" s="365"/>
      <c r="C18" s="365"/>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6" t="s">
        <v>606</v>
      </c>
      <c r="D22" s="5"/>
      <c r="E22" s="5"/>
      <c r="F22" s="5"/>
      <c r="G22" s="5"/>
      <c r="H22" s="5"/>
      <c r="I22" s="4"/>
      <c r="J22" s="4"/>
      <c r="K22" s="4"/>
      <c r="L22" s="4"/>
      <c r="M22" s="4"/>
      <c r="N22" s="4"/>
      <c r="O22" s="4"/>
      <c r="P22" s="4"/>
      <c r="Q22" s="4"/>
      <c r="R22" s="4"/>
      <c r="S22" s="4"/>
    </row>
    <row r="23" spans="1:22" s="3" customFormat="1" ht="47.25" x14ac:dyDescent="0.2">
      <c r="A23" s="15" t="s">
        <v>61</v>
      </c>
      <c r="B23" s="18" t="s">
        <v>534</v>
      </c>
      <c r="C23" s="326" t="s">
        <v>607</v>
      </c>
      <c r="D23" s="5"/>
      <c r="E23" s="5"/>
      <c r="F23" s="5"/>
      <c r="G23" s="5"/>
      <c r="H23" s="5"/>
      <c r="I23" s="4"/>
      <c r="J23" s="4"/>
      <c r="K23" s="4"/>
      <c r="L23" s="4"/>
      <c r="M23" s="4"/>
      <c r="N23" s="4"/>
      <c r="O23" s="4"/>
      <c r="P23" s="4"/>
      <c r="Q23" s="4"/>
      <c r="R23" s="4"/>
      <c r="S23" s="4"/>
    </row>
    <row r="24" spans="1:22" s="3" customFormat="1" ht="22.5" customHeight="1" x14ac:dyDescent="0.2">
      <c r="A24" s="359"/>
      <c r="B24" s="360"/>
      <c r="C24" s="361"/>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636</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604</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605</v>
      </c>
    </row>
    <row r="37" spans="1:18" ht="43.5" customHeight="1" x14ac:dyDescent="0.25">
      <c r="A37" s="15" t="s">
        <v>368</v>
      </c>
      <c r="B37" s="22" t="s">
        <v>366</v>
      </c>
      <c r="C37" s="16" t="s">
        <v>542</v>
      </c>
    </row>
    <row r="38" spans="1:18" ht="43.5" customHeight="1" x14ac:dyDescent="0.25">
      <c r="A38" s="15" t="s">
        <v>379</v>
      </c>
      <c r="B38" s="22" t="s">
        <v>209</v>
      </c>
      <c r="C38" s="16" t="s">
        <v>605</v>
      </c>
    </row>
    <row r="39" spans="1:18" ht="23.25" customHeight="1" x14ac:dyDescent="0.25">
      <c r="A39" s="359"/>
      <c r="B39" s="360"/>
      <c r="C39" s="361"/>
    </row>
    <row r="40" spans="1:18" ht="63" x14ac:dyDescent="0.25">
      <c r="A40" s="15" t="s">
        <v>369</v>
      </c>
      <c r="B40" s="22" t="s">
        <v>420</v>
      </c>
      <c r="C40" s="16" t="s">
        <v>630</v>
      </c>
    </row>
    <row r="41" spans="1:18" ht="169.5" customHeight="1" x14ac:dyDescent="0.25">
      <c r="A41" s="15" t="s">
        <v>380</v>
      </c>
      <c r="B41" s="22" t="s">
        <v>403</v>
      </c>
      <c r="C41" s="124" t="s">
        <v>538</v>
      </c>
    </row>
    <row r="42" spans="1:18" ht="162.75" customHeight="1" x14ac:dyDescent="0.25">
      <c r="A42" s="15" t="s">
        <v>370</v>
      </c>
      <c r="B42" s="22" t="s">
        <v>417</v>
      </c>
      <c r="C42" s="22" t="s">
        <v>538</v>
      </c>
    </row>
    <row r="43" spans="1:18" ht="186" customHeight="1" x14ac:dyDescent="0.25">
      <c r="A43" s="15" t="s">
        <v>383</v>
      </c>
      <c r="B43" s="22" t="s">
        <v>384</v>
      </c>
      <c r="C43" s="89" t="s">
        <v>541</v>
      </c>
    </row>
    <row r="44" spans="1:18" ht="111" customHeight="1" x14ac:dyDescent="0.25">
      <c r="A44" s="15" t="s">
        <v>371</v>
      </c>
      <c r="B44" s="22" t="s">
        <v>409</v>
      </c>
      <c r="C44" s="2" t="s">
        <v>542</v>
      </c>
    </row>
    <row r="45" spans="1:18" ht="120" customHeight="1" x14ac:dyDescent="0.25">
      <c r="A45" s="15" t="s">
        <v>404</v>
      </c>
      <c r="B45" s="22" t="s">
        <v>410</v>
      </c>
      <c r="C45" s="334" t="s">
        <v>538</v>
      </c>
    </row>
    <row r="46" spans="1:18" ht="101.25" customHeight="1" x14ac:dyDescent="0.25">
      <c r="A46" s="15" t="s">
        <v>372</v>
      </c>
      <c r="B46" s="22" t="s">
        <v>411</v>
      </c>
      <c r="C46" s="334" t="s">
        <v>437</v>
      </c>
    </row>
    <row r="47" spans="1:18" ht="18.75" customHeight="1" x14ac:dyDescent="0.25">
      <c r="A47" s="359"/>
      <c r="B47" s="360"/>
      <c r="C47" s="361"/>
    </row>
    <row r="48" spans="1:18" ht="75.75" hidden="1" customHeight="1" x14ac:dyDescent="0.25">
      <c r="A48" s="15" t="s">
        <v>405</v>
      </c>
      <c r="B48" s="22" t="s">
        <v>418</v>
      </c>
      <c r="C48" s="173" t="str">
        <f>CONCATENATE(ROUND('6.2. Паспорт фин осв ввод факт'!AB24,2)," млн.руб.")</f>
        <v>294,53 млн.руб.</v>
      </c>
      <c r="D48" s="1" t="s">
        <v>540</v>
      </c>
    </row>
    <row r="49" spans="1:4" ht="71.25" hidden="1" customHeight="1" x14ac:dyDescent="0.25">
      <c r="A49" s="15" t="s">
        <v>373</v>
      </c>
      <c r="B49" s="22" t="s">
        <v>419</v>
      </c>
      <c r="C49" s="173" t="str">
        <f>CONCATENATE(ROUND('6.2. Паспорт фин осв ввод факт'!AB30,2)," млн.руб.")</f>
        <v>249,6 млн.руб.</v>
      </c>
      <c r="D49" s="1" t="s">
        <v>540</v>
      </c>
    </row>
    <row r="50" spans="1:4" ht="75.75" customHeight="1" x14ac:dyDescent="0.25">
      <c r="A50" s="15" t="s">
        <v>405</v>
      </c>
      <c r="B50" s="22" t="s">
        <v>418</v>
      </c>
      <c r="C50" s="334">
        <f>'6.2. Паспорт фин осв ввод'!C24</f>
        <v>14.906656960692001</v>
      </c>
    </row>
    <row r="51" spans="1:4" ht="71.25" customHeight="1" x14ac:dyDescent="0.25">
      <c r="A51" s="15" t="s">
        <v>373</v>
      </c>
      <c r="B51" s="22" t="s">
        <v>419</v>
      </c>
      <c r="C51" s="334">
        <f>'6.2. Паспорт фин осв ввод'!C30</f>
        <v>12.422214133910002</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41" t="str">
        <f>'1. паспорт местоположение'!A5:C5</f>
        <v>Год раскрытия информации: 2024 год</v>
      </c>
      <c r="B4" s="441"/>
      <c r="C4" s="441"/>
      <c r="D4" s="441"/>
      <c r="E4" s="441"/>
      <c r="F4" s="441"/>
      <c r="G4" s="441"/>
      <c r="H4" s="441"/>
      <c r="I4" s="441"/>
      <c r="J4" s="441"/>
      <c r="K4" s="441"/>
      <c r="L4" s="441"/>
      <c r="M4" s="441"/>
      <c r="N4" s="441"/>
      <c r="O4" s="441"/>
      <c r="P4" s="441"/>
      <c r="Q4" s="441"/>
      <c r="R4" s="441"/>
      <c r="S4" s="441"/>
      <c r="T4" s="441"/>
      <c r="U4" s="441"/>
      <c r="V4" s="441"/>
      <c r="W4" s="441"/>
      <c r="X4" s="441"/>
      <c r="Y4" s="441"/>
      <c r="Z4" s="441"/>
      <c r="AA4" s="441"/>
      <c r="AB4" s="441"/>
      <c r="AC4" s="441"/>
    </row>
    <row r="5" spans="1:29" ht="18.75" x14ac:dyDescent="0.3">
      <c r="AC5" s="12"/>
    </row>
    <row r="6" spans="1:29" ht="18.75" x14ac:dyDescent="0.25">
      <c r="A6" s="366" t="s">
        <v>7</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c r="AB6" s="366"/>
      <c r="AC6" s="366"/>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42" t="str">
        <f>'1. паспорт местоположение'!A9:C9</f>
        <v xml:space="preserve">Акционерное общество "Западная энергетическая компания" </v>
      </c>
      <c r="B8" s="442"/>
      <c r="C8" s="442"/>
      <c r="D8" s="442"/>
      <c r="E8" s="442"/>
      <c r="F8" s="442"/>
      <c r="G8" s="442"/>
      <c r="H8" s="442"/>
      <c r="I8" s="442"/>
      <c r="J8" s="442"/>
      <c r="K8" s="442"/>
      <c r="L8" s="442"/>
      <c r="M8" s="442"/>
      <c r="N8" s="442"/>
      <c r="O8" s="442"/>
      <c r="P8" s="442"/>
      <c r="Q8" s="442"/>
      <c r="R8" s="442"/>
      <c r="S8" s="442"/>
      <c r="T8" s="442"/>
      <c r="U8" s="442"/>
      <c r="V8" s="442"/>
      <c r="W8" s="442"/>
      <c r="X8" s="442"/>
      <c r="Y8" s="442"/>
      <c r="Z8" s="442"/>
      <c r="AA8" s="442"/>
      <c r="AB8" s="442"/>
      <c r="AC8" s="442"/>
    </row>
    <row r="9" spans="1:29" ht="18.75" customHeight="1" x14ac:dyDescent="0.25">
      <c r="A9" s="363" t="s">
        <v>6</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42" t="str">
        <f>'1. паспорт местоположение'!A12:C12</f>
        <v>O_24-13</v>
      </c>
      <c r="B11" s="442"/>
      <c r="C11" s="442"/>
      <c r="D11" s="442"/>
      <c r="E11" s="442"/>
      <c r="F11" s="442"/>
      <c r="G11" s="442"/>
      <c r="H11" s="442"/>
      <c r="I11" s="442"/>
      <c r="J11" s="442"/>
      <c r="K11" s="442"/>
      <c r="L11" s="442"/>
      <c r="M11" s="442"/>
      <c r="N11" s="442"/>
      <c r="O11" s="442"/>
      <c r="P11" s="442"/>
      <c r="Q11" s="442"/>
      <c r="R11" s="442"/>
      <c r="S11" s="442"/>
      <c r="T11" s="442"/>
      <c r="U11" s="442"/>
      <c r="V11" s="442"/>
      <c r="W11" s="442"/>
      <c r="X11" s="442"/>
      <c r="Y11" s="442"/>
      <c r="Z11" s="442"/>
      <c r="AA11" s="442"/>
      <c r="AB11" s="442"/>
      <c r="AC11" s="442"/>
    </row>
    <row r="12" spans="1:29" x14ac:dyDescent="0.25">
      <c r="A12" s="363" t="s">
        <v>5</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43" t="str">
        <f>'1. паспорт местоположение'!A15:C15</f>
        <v xml:space="preserve">Реконструкция трансформаторной подстанции 10/0,4 кВ ТП-193 с монтажом 8 ячеек с элегазовыми выключателями нагрузки 10 кВ, шкафов НКУ-0,4 с автоматическими выключателями и АВР по адресу: г. Калининград, ул Колхозная, дом 12а. ЗУ 39:15:130910:104 </v>
      </c>
      <c r="B14" s="443"/>
      <c r="C14" s="443"/>
      <c r="D14" s="443"/>
      <c r="E14" s="443"/>
      <c r="F14" s="443"/>
      <c r="G14" s="443"/>
      <c r="H14" s="443"/>
      <c r="I14" s="443"/>
      <c r="J14" s="443"/>
      <c r="K14" s="443"/>
      <c r="L14" s="443"/>
      <c r="M14" s="443"/>
      <c r="N14" s="443"/>
      <c r="O14" s="443"/>
      <c r="P14" s="443"/>
      <c r="Q14" s="443"/>
      <c r="R14" s="443"/>
      <c r="S14" s="443"/>
      <c r="T14" s="443"/>
      <c r="U14" s="443"/>
      <c r="V14" s="443"/>
      <c r="W14" s="443"/>
      <c r="X14" s="443"/>
      <c r="Y14" s="443"/>
      <c r="Z14" s="443"/>
      <c r="AA14" s="443"/>
      <c r="AB14" s="443"/>
      <c r="AC14" s="443"/>
    </row>
    <row r="15" spans="1:29" ht="15.75" customHeight="1" x14ac:dyDescent="0.25">
      <c r="A15" s="363" t="s">
        <v>4</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row>
    <row r="16" spans="1:29"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row>
    <row r="18" spans="1:32" x14ac:dyDescent="0.25">
      <c r="A18" s="446" t="s">
        <v>393</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row>
    <row r="20" spans="1:32" ht="33" customHeight="1" x14ac:dyDescent="0.25">
      <c r="A20" s="435" t="s">
        <v>183</v>
      </c>
      <c r="B20" s="435" t="s">
        <v>182</v>
      </c>
      <c r="C20" s="431" t="s">
        <v>181</v>
      </c>
      <c r="D20" s="431"/>
      <c r="E20" s="445" t="s">
        <v>180</v>
      </c>
      <c r="F20" s="445"/>
      <c r="G20" s="435" t="s">
        <v>423</v>
      </c>
      <c r="H20" s="438" t="s">
        <v>424</v>
      </c>
      <c r="I20" s="439"/>
      <c r="J20" s="439"/>
      <c r="K20" s="439"/>
      <c r="L20" s="438" t="s">
        <v>425</v>
      </c>
      <c r="M20" s="439"/>
      <c r="N20" s="439"/>
      <c r="O20" s="439"/>
      <c r="P20" s="438" t="s">
        <v>426</v>
      </c>
      <c r="Q20" s="439"/>
      <c r="R20" s="439"/>
      <c r="S20" s="439"/>
      <c r="T20" s="438" t="s">
        <v>439</v>
      </c>
      <c r="U20" s="439"/>
      <c r="V20" s="439"/>
      <c r="W20" s="439"/>
      <c r="X20" s="438" t="s">
        <v>440</v>
      </c>
      <c r="Y20" s="439"/>
      <c r="Z20" s="439"/>
      <c r="AA20" s="439"/>
      <c r="AB20" s="447" t="s">
        <v>179</v>
      </c>
      <c r="AC20" s="447"/>
      <c r="AD20" s="49"/>
      <c r="AE20" s="49"/>
      <c r="AF20" s="49"/>
    </row>
    <row r="21" spans="1:32" ht="99.75" customHeight="1" x14ac:dyDescent="0.25">
      <c r="A21" s="436"/>
      <c r="B21" s="436"/>
      <c r="C21" s="431"/>
      <c r="D21" s="431"/>
      <c r="E21" s="445"/>
      <c r="F21" s="445"/>
      <c r="G21" s="436"/>
      <c r="H21" s="431" t="s">
        <v>2</v>
      </c>
      <c r="I21" s="431"/>
      <c r="J21" s="431" t="s">
        <v>9</v>
      </c>
      <c r="K21" s="431"/>
      <c r="L21" s="431" t="s">
        <v>2</v>
      </c>
      <c r="M21" s="431"/>
      <c r="N21" s="431" t="s">
        <v>9</v>
      </c>
      <c r="O21" s="431"/>
      <c r="P21" s="431" t="s">
        <v>2</v>
      </c>
      <c r="Q21" s="431"/>
      <c r="R21" s="431" t="s">
        <v>178</v>
      </c>
      <c r="S21" s="431"/>
      <c r="T21" s="431" t="s">
        <v>2</v>
      </c>
      <c r="U21" s="431"/>
      <c r="V21" s="431" t="s">
        <v>178</v>
      </c>
      <c r="W21" s="431"/>
      <c r="X21" s="431" t="s">
        <v>2</v>
      </c>
      <c r="Y21" s="431"/>
      <c r="Z21" s="431" t="s">
        <v>178</v>
      </c>
      <c r="AA21" s="431"/>
      <c r="AB21" s="447"/>
      <c r="AC21" s="447"/>
    </row>
    <row r="22" spans="1:32" ht="89.25" customHeight="1" x14ac:dyDescent="0.25">
      <c r="A22" s="437"/>
      <c r="B22" s="437"/>
      <c r="C22" s="46" t="s">
        <v>2</v>
      </c>
      <c r="D22" s="46" t="s">
        <v>178</v>
      </c>
      <c r="E22" s="48" t="s">
        <v>438</v>
      </c>
      <c r="F22" s="48" t="s">
        <v>483</v>
      </c>
      <c r="G22" s="437"/>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8">
        <f>SUM(C25:C29)</f>
        <v>294.53059319620257</v>
      </c>
      <c r="D24" s="98">
        <v>0</v>
      </c>
      <c r="E24" s="98">
        <f>SUM(E25:E29)</f>
        <v>294.53059319620257</v>
      </c>
      <c r="F24" s="98">
        <f>SUM(F25:F29)</f>
        <v>293.97652119620255</v>
      </c>
      <c r="G24" s="98">
        <f t="shared" ref="G24" si="1">SUM(G25:G29)</f>
        <v>0</v>
      </c>
      <c r="H24" s="98">
        <f t="shared" ref="H24:M24" si="2">SUM(H25:H29)</f>
        <v>0.55407200000000001</v>
      </c>
      <c r="I24" s="98">
        <f t="shared" si="2"/>
        <v>0</v>
      </c>
      <c r="J24" s="98">
        <f t="shared" si="2"/>
        <v>0.55407200000000001</v>
      </c>
      <c r="K24" s="98">
        <f t="shared" si="2"/>
        <v>0</v>
      </c>
      <c r="L24" s="98">
        <f t="shared" si="2"/>
        <v>160.58748429999991</v>
      </c>
      <c r="M24" s="98">
        <f t="shared" si="2"/>
        <v>128.46998823999991</v>
      </c>
      <c r="N24" s="98">
        <f t="shared" ref="N24" si="3">SUM(N25:N29)</f>
        <v>134.10904273</v>
      </c>
      <c r="O24" s="98">
        <f t="shared" ref="O24:AA24" si="4">SUM(O25:O29)</f>
        <v>101.99154667000002</v>
      </c>
      <c r="P24" s="98">
        <f t="shared" si="4"/>
        <v>133.38903689620324</v>
      </c>
      <c r="Q24" s="98">
        <f t="shared" si="4"/>
        <v>0</v>
      </c>
      <c r="R24" s="98">
        <f t="shared" si="4"/>
        <v>0</v>
      </c>
      <c r="S24" s="98">
        <f t="shared" si="4"/>
        <v>0</v>
      </c>
      <c r="T24" s="98">
        <f t="shared" si="4"/>
        <v>0</v>
      </c>
      <c r="U24" s="98">
        <f t="shared" si="4"/>
        <v>0</v>
      </c>
      <c r="V24" s="98">
        <f t="shared" si="4"/>
        <v>0</v>
      </c>
      <c r="W24" s="98">
        <f t="shared" si="4"/>
        <v>0</v>
      </c>
      <c r="X24" s="98">
        <f t="shared" si="4"/>
        <v>0</v>
      </c>
      <c r="Y24" s="98">
        <f t="shared" si="4"/>
        <v>0</v>
      </c>
      <c r="Z24" s="98">
        <f t="shared" si="4"/>
        <v>0</v>
      </c>
      <c r="AA24" s="98">
        <f t="shared" si="4"/>
        <v>0</v>
      </c>
      <c r="AB24" s="102">
        <f t="shared" ref="AB24:AB64" si="5">SUM(H24,L24,P24,T24,X24)</f>
        <v>294.53059319620314</v>
      </c>
      <c r="AC24" s="102">
        <f>J24+N24+R24+V24+Z24</f>
        <v>134.66311472999999</v>
      </c>
    </row>
    <row r="25" spans="1:32" ht="24" customHeight="1" x14ac:dyDescent="0.25">
      <c r="A25" s="41" t="s">
        <v>176</v>
      </c>
      <c r="B25" s="25" t="s">
        <v>175</v>
      </c>
      <c r="C25" s="98">
        <v>0</v>
      </c>
      <c r="D25" s="98">
        <v>0</v>
      </c>
      <c r="E25" s="98">
        <f>C25</f>
        <v>0</v>
      </c>
      <c r="F25" s="98">
        <f>E25-G25-H25</f>
        <v>0</v>
      </c>
      <c r="G25" s="100">
        <v>0</v>
      </c>
      <c r="H25" s="100">
        <v>0</v>
      </c>
      <c r="I25" s="100">
        <v>0</v>
      </c>
      <c r="J25" s="100">
        <v>0</v>
      </c>
      <c r="K25" s="100">
        <v>0</v>
      </c>
      <c r="L25" s="100">
        <f>F25</f>
        <v>0</v>
      </c>
      <c r="M25" s="100">
        <v>0</v>
      </c>
      <c r="N25" s="100">
        <f t="shared" ref="N25:N27" si="6">F25</f>
        <v>0</v>
      </c>
      <c r="O25" s="100">
        <v>0</v>
      </c>
      <c r="P25" s="100">
        <v>0</v>
      </c>
      <c r="Q25" s="100">
        <v>0</v>
      </c>
      <c r="R25" s="100">
        <v>0</v>
      </c>
      <c r="S25" s="100">
        <v>0</v>
      </c>
      <c r="T25" s="100">
        <v>0</v>
      </c>
      <c r="U25" s="100">
        <v>0</v>
      </c>
      <c r="V25" s="100">
        <v>0</v>
      </c>
      <c r="W25" s="100">
        <v>0</v>
      </c>
      <c r="X25" s="100">
        <v>0</v>
      </c>
      <c r="Y25" s="100">
        <v>0</v>
      </c>
      <c r="Z25" s="100">
        <v>0</v>
      </c>
      <c r="AA25" s="100">
        <v>0</v>
      </c>
      <c r="AB25" s="102">
        <f t="shared" si="5"/>
        <v>0</v>
      </c>
      <c r="AC25" s="102">
        <f t="shared" ref="AC25:AC64" si="7">J25+N25+R25+V25+Z25</f>
        <v>0</v>
      </c>
    </row>
    <row r="26" spans="1:32" x14ac:dyDescent="0.25">
      <c r="A26" s="41" t="s">
        <v>174</v>
      </c>
      <c r="B26" s="25" t="s">
        <v>173</v>
      </c>
      <c r="C26" s="98">
        <v>0</v>
      </c>
      <c r="D26" s="98">
        <v>0</v>
      </c>
      <c r="E26" s="98">
        <f>C26</f>
        <v>0</v>
      </c>
      <c r="F26" s="98">
        <f>E26-G26-H26</f>
        <v>0</v>
      </c>
      <c r="G26" s="100">
        <v>0</v>
      </c>
      <c r="H26" s="100">
        <v>0</v>
      </c>
      <c r="I26" s="100">
        <v>0</v>
      </c>
      <c r="J26" s="100">
        <v>0</v>
      </c>
      <c r="K26" s="100">
        <v>0</v>
      </c>
      <c r="L26" s="100">
        <f>F26</f>
        <v>0</v>
      </c>
      <c r="M26" s="100">
        <v>0</v>
      </c>
      <c r="N26" s="100">
        <f t="shared" si="6"/>
        <v>0</v>
      </c>
      <c r="O26" s="100">
        <v>0</v>
      </c>
      <c r="P26" s="100">
        <v>0</v>
      </c>
      <c r="Q26" s="100">
        <v>0</v>
      </c>
      <c r="R26" s="100">
        <v>0</v>
      </c>
      <c r="S26" s="100">
        <v>0</v>
      </c>
      <c r="T26" s="100">
        <v>0</v>
      </c>
      <c r="U26" s="100">
        <v>0</v>
      </c>
      <c r="V26" s="100">
        <v>0</v>
      </c>
      <c r="W26" s="100">
        <v>0</v>
      </c>
      <c r="X26" s="100">
        <v>0</v>
      </c>
      <c r="Y26" s="100">
        <v>0</v>
      </c>
      <c r="Z26" s="100">
        <v>0</v>
      </c>
      <c r="AA26" s="100">
        <v>0</v>
      </c>
      <c r="AB26" s="102">
        <f t="shared" si="5"/>
        <v>0</v>
      </c>
      <c r="AC26" s="102">
        <f t="shared" si="7"/>
        <v>0</v>
      </c>
    </row>
    <row r="27" spans="1:32" ht="31.5" x14ac:dyDescent="0.25">
      <c r="A27" s="41" t="s">
        <v>172</v>
      </c>
      <c r="B27" s="25" t="s">
        <v>356</v>
      </c>
      <c r="C27" s="98">
        <v>0</v>
      </c>
      <c r="D27" s="98">
        <v>0</v>
      </c>
      <c r="E27" s="98">
        <f>C27</f>
        <v>0</v>
      </c>
      <c r="F27" s="98">
        <f>E27-G27-H27</f>
        <v>0</v>
      </c>
      <c r="G27" s="100">
        <v>0</v>
      </c>
      <c r="H27" s="100">
        <v>0</v>
      </c>
      <c r="I27" s="100">
        <v>0</v>
      </c>
      <c r="J27" s="100">
        <v>0</v>
      </c>
      <c r="K27" s="100">
        <v>0</v>
      </c>
      <c r="L27" s="100">
        <f>F27</f>
        <v>0</v>
      </c>
      <c r="M27" s="100">
        <v>0</v>
      </c>
      <c r="N27" s="100">
        <f t="shared" si="6"/>
        <v>0</v>
      </c>
      <c r="O27" s="100">
        <v>0</v>
      </c>
      <c r="P27" s="100">
        <v>0</v>
      </c>
      <c r="Q27" s="100">
        <v>0</v>
      </c>
      <c r="R27" s="100">
        <v>0</v>
      </c>
      <c r="S27" s="100">
        <v>0</v>
      </c>
      <c r="T27" s="100">
        <v>0</v>
      </c>
      <c r="U27" s="100">
        <v>0</v>
      </c>
      <c r="V27" s="100">
        <v>0</v>
      </c>
      <c r="W27" s="100">
        <v>0</v>
      </c>
      <c r="X27" s="100">
        <v>0</v>
      </c>
      <c r="Y27" s="100">
        <v>0</v>
      </c>
      <c r="Z27" s="100">
        <v>0</v>
      </c>
      <c r="AA27" s="100">
        <v>0</v>
      </c>
      <c r="AB27" s="102">
        <f t="shared" si="5"/>
        <v>0</v>
      </c>
      <c r="AC27" s="102">
        <f t="shared" si="7"/>
        <v>0</v>
      </c>
      <c r="AF27" s="99"/>
    </row>
    <row r="28" spans="1:32" x14ac:dyDescent="0.25">
      <c r="A28" s="41" t="s">
        <v>171</v>
      </c>
      <c r="B28" s="25" t="s">
        <v>170</v>
      </c>
      <c r="C28" s="98">
        <f>C30*1.18</f>
        <v>294.53059319620257</v>
      </c>
      <c r="D28" s="98">
        <v>0</v>
      </c>
      <c r="E28" s="98">
        <f>C28</f>
        <v>294.53059319620257</v>
      </c>
      <c r="F28" s="98">
        <f>E28-G28-H28</f>
        <v>293.97652119620255</v>
      </c>
      <c r="G28" s="100">
        <v>0</v>
      </c>
      <c r="H28" s="100">
        <v>0.55407200000000001</v>
      </c>
      <c r="I28" s="100">
        <v>0</v>
      </c>
      <c r="J28" s="100">
        <v>0.55407200000000001</v>
      </c>
      <c r="K28" s="100">
        <v>0</v>
      </c>
      <c r="L28" s="100">
        <v>160.58748429999991</v>
      </c>
      <c r="M28" s="100">
        <v>128.46998823999991</v>
      </c>
      <c r="N28" s="100">
        <v>134.10904273</v>
      </c>
      <c r="O28" s="100">
        <v>101.99154667000002</v>
      </c>
      <c r="P28" s="100">
        <v>133.38903689620324</v>
      </c>
      <c r="Q28" s="100">
        <v>0</v>
      </c>
      <c r="R28" s="100">
        <v>0</v>
      </c>
      <c r="S28" s="100">
        <v>0</v>
      </c>
      <c r="T28" s="100">
        <v>0</v>
      </c>
      <c r="U28" s="100">
        <v>0</v>
      </c>
      <c r="V28" s="100">
        <v>0</v>
      </c>
      <c r="W28" s="100">
        <v>0</v>
      </c>
      <c r="X28" s="100">
        <v>0</v>
      </c>
      <c r="Y28" s="100">
        <v>0</v>
      </c>
      <c r="Z28" s="100">
        <v>0</v>
      </c>
      <c r="AA28" s="100">
        <v>0</v>
      </c>
      <c r="AB28" s="102">
        <f t="shared" si="5"/>
        <v>294.53059319620314</v>
      </c>
      <c r="AC28" s="102">
        <f t="shared" si="7"/>
        <v>134.66311472999999</v>
      </c>
    </row>
    <row r="29" spans="1:32" x14ac:dyDescent="0.25">
      <c r="A29" s="41" t="s">
        <v>169</v>
      </c>
      <c r="B29" s="45" t="s">
        <v>168</v>
      </c>
      <c r="C29" s="98">
        <v>0</v>
      </c>
      <c r="D29" s="98">
        <v>0</v>
      </c>
      <c r="E29" s="98">
        <f>C29</f>
        <v>0</v>
      </c>
      <c r="F29" s="98">
        <f>E29-G29-H29</f>
        <v>0</v>
      </c>
      <c r="G29" s="100">
        <v>0</v>
      </c>
      <c r="H29" s="100">
        <v>0</v>
      </c>
      <c r="I29" s="100">
        <v>0</v>
      </c>
      <c r="J29" s="100">
        <v>0</v>
      </c>
      <c r="K29" s="100">
        <v>0</v>
      </c>
      <c r="L29" s="100">
        <f>F29</f>
        <v>0</v>
      </c>
      <c r="M29" s="100">
        <v>0</v>
      </c>
      <c r="N29" s="100">
        <v>0</v>
      </c>
      <c r="O29" s="100">
        <v>0</v>
      </c>
      <c r="P29" s="100">
        <v>0</v>
      </c>
      <c r="Q29" s="100">
        <v>0</v>
      </c>
      <c r="R29" s="100">
        <v>0</v>
      </c>
      <c r="S29" s="100">
        <v>0</v>
      </c>
      <c r="T29" s="100">
        <v>0</v>
      </c>
      <c r="U29" s="100">
        <v>0</v>
      </c>
      <c r="V29" s="100">
        <v>0</v>
      </c>
      <c r="W29" s="100">
        <v>0</v>
      </c>
      <c r="X29" s="100">
        <v>0</v>
      </c>
      <c r="Y29" s="100">
        <v>0</v>
      </c>
      <c r="Z29" s="100">
        <v>0</v>
      </c>
      <c r="AA29" s="100">
        <v>0</v>
      </c>
      <c r="AB29" s="102">
        <f t="shared" si="5"/>
        <v>0</v>
      </c>
      <c r="AC29" s="102">
        <f t="shared" si="7"/>
        <v>0</v>
      </c>
      <c r="AF29" s="99"/>
    </row>
    <row r="30" spans="1:32" ht="47.25" x14ac:dyDescent="0.25">
      <c r="A30" s="44" t="s">
        <v>61</v>
      </c>
      <c r="B30" s="43" t="s">
        <v>167</v>
      </c>
      <c r="C30" s="98">
        <f>SUM(C31:C34)</f>
        <v>249.60219762390051</v>
      </c>
      <c r="D30" s="98">
        <v>0</v>
      </c>
      <c r="E30" s="98">
        <f>SUM(E31:E34)</f>
        <v>249.60219762390051</v>
      </c>
      <c r="F30" s="98">
        <f>SUM(F31:F34)</f>
        <v>249.13264508152764</v>
      </c>
      <c r="G30" s="98">
        <f t="shared" ref="G30" si="8">SUM(G31:G34)</f>
        <v>0</v>
      </c>
      <c r="H30" s="98">
        <f>SUM(H31:H34)</f>
        <v>0.46955254237288102</v>
      </c>
      <c r="I30" s="98">
        <f>SUM(I31:I34)</f>
        <v>0</v>
      </c>
      <c r="J30" s="98">
        <f>SUM(J31:J34)</f>
        <v>0.46955254237288102</v>
      </c>
      <c r="K30" s="98">
        <f>SUM(K31:K34)</f>
        <v>0</v>
      </c>
      <c r="L30" s="98">
        <f>145.62859444541</f>
        <v>145.62859444540999</v>
      </c>
      <c r="M30" s="98">
        <v>145.6285944454101</v>
      </c>
      <c r="N30" s="98">
        <v>94.271501650000005</v>
      </c>
      <c r="O30" s="98">
        <v>94.27150164999999</v>
      </c>
      <c r="P30" s="98">
        <v>103.504050636118</v>
      </c>
      <c r="Q30" s="98">
        <f t="shared" ref="Q30:AA30" si="9">SUM(Q31:Q34)</f>
        <v>0</v>
      </c>
      <c r="R30" s="98">
        <f t="shared" si="9"/>
        <v>0</v>
      </c>
      <c r="S30" s="98">
        <f t="shared" si="9"/>
        <v>0</v>
      </c>
      <c r="T30" s="98">
        <f t="shared" si="9"/>
        <v>0</v>
      </c>
      <c r="U30" s="98">
        <f t="shared" si="9"/>
        <v>0</v>
      </c>
      <c r="V30" s="98">
        <f t="shared" si="9"/>
        <v>0</v>
      </c>
      <c r="W30" s="98">
        <f t="shared" si="9"/>
        <v>0</v>
      </c>
      <c r="X30" s="98">
        <f t="shared" si="9"/>
        <v>0</v>
      </c>
      <c r="Y30" s="98">
        <f t="shared" si="9"/>
        <v>0</v>
      </c>
      <c r="Z30" s="98">
        <f t="shared" si="9"/>
        <v>0</v>
      </c>
      <c r="AA30" s="98">
        <f t="shared" si="9"/>
        <v>0</v>
      </c>
      <c r="AB30" s="102">
        <f t="shared" si="5"/>
        <v>249.60219762390085</v>
      </c>
      <c r="AC30" s="102">
        <f t="shared" si="7"/>
        <v>94.741054192372886</v>
      </c>
      <c r="AE30" s="99"/>
    </row>
    <row r="31" spans="1:32" x14ac:dyDescent="0.25">
      <c r="A31" s="44" t="s">
        <v>166</v>
      </c>
      <c r="B31" s="25" t="s">
        <v>165</v>
      </c>
      <c r="C31" s="98">
        <f>4.7144209*1.41456447846*0.7</f>
        <v>4.6681966391545968</v>
      </c>
      <c r="D31" s="98">
        <v>0</v>
      </c>
      <c r="E31" s="98">
        <f>C31</f>
        <v>4.6681966391545968</v>
      </c>
      <c r="F31" s="98">
        <f>E31-G31-H31</f>
        <v>4.6681966391545968</v>
      </c>
      <c r="G31" s="100">
        <v>0</v>
      </c>
      <c r="H31" s="100">
        <v>0</v>
      </c>
      <c r="I31" s="100">
        <v>0</v>
      </c>
      <c r="J31" s="100">
        <v>0</v>
      </c>
      <c r="K31" s="100">
        <v>0</v>
      </c>
      <c r="L31" s="100">
        <f>F31</f>
        <v>4.6681966391545968</v>
      </c>
      <c r="M31" s="100">
        <v>4.6681966391545968</v>
      </c>
      <c r="N31" s="100">
        <v>0</v>
      </c>
      <c r="O31" s="100">
        <v>0</v>
      </c>
      <c r="P31" s="100">
        <v>0</v>
      </c>
      <c r="Q31" s="100">
        <v>0</v>
      </c>
      <c r="R31" s="100">
        <v>0</v>
      </c>
      <c r="S31" s="100">
        <v>0</v>
      </c>
      <c r="T31" s="100">
        <v>0</v>
      </c>
      <c r="U31" s="100">
        <v>0</v>
      </c>
      <c r="V31" s="100">
        <v>0</v>
      </c>
      <c r="W31" s="100">
        <v>0</v>
      </c>
      <c r="X31" s="100">
        <v>0</v>
      </c>
      <c r="Y31" s="100">
        <v>0</v>
      </c>
      <c r="Z31" s="100">
        <v>0</v>
      </c>
      <c r="AA31" s="100">
        <v>0</v>
      </c>
      <c r="AB31" s="102">
        <f t="shared" si="5"/>
        <v>4.6681966391545968</v>
      </c>
      <c r="AC31" s="102">
        <f t="shared" si="7"/>
        <v>0</v>
      </c>
    </row>
    <row r="32" spans="1:32" ht="31.5" x14ac:dyDescent="0.25">
      <c r="A32" s="44" t="s">
        <v>164</v>
      </c>
      <c r="B32" s="25" t="s">
        <v>163</v>
      </c>
      <c r="C32" s="98">
        <f>22.591709*1.41456447846*0.7</f>
        <v>22.370200341373565</v>
      </c>
      <c r="D32" s="98">
        <v>0</v>
      </c>
      <c r="E32" s="98">
        <f>C32</f>
        <v>22.370200341373565</v>
      </c>
      <c r="F32" s="98">
        <f>E32-G32-H32</f>
        <v>22.370200341373565</v>
      </c>
      <c r="G32" s="100">
        <v>0</v>
      </c>
      <c r="H32" s="100">
        <v>0</v>
      </c>
      <c r="I32" s="100">
        <v>0</v>
      </c>
      <c r="J32" s="100">
        <v>0</v>
      </c>
      <c r="K32" s="100">
        <v>0</v>
      </c>
      <c r="L32" s="100">
        <f>F32-P32</f>
        <v>13.076330611391265</v>
      </c>
      <c r="M32" s="100">
        <v>13.076330611391265</v>
      </c>
      <c r="N32" s="100">
        <v>1.979398</v>
      </c>
      <c r="O32" s="100">
        <v>1.979398</v>
      </c>
      <c r="P32" s="100">
        <f>F32*(P30/F30)</f>
        <v>9.2938697299822994</v>
      </c>
      <c r="Q32" s="100">
        <v>0</v>
      </c>
      <c r="R32" s="100">
        <v>0</v>
      </c>
      <c r="S32" s="100">
        <v>0</v>
      </c>
      <c r="T32" s="100">
        <v>0</v>
      </c>
      <c r="U32" s="100">
        <v>0</v>
      </c>
      <c r="V32" s="100">
        <v>0</v>
      </c>
      <c r="W32" s="100">
        <v>0</v>
      </c>
      <c r="X32" s="100">
        <v>0</v>
      </c>
      <c r="Y32" s="100">
        <v>0</v>
      </c>
      <c r="Z32" s="100">
        <v>0</v>
      </c>
      <c r="AA32" s="100">
        <v>0</v>
      </c>
      <c r="AB32" s="102">
        <f t="shared" si="5"/>
        <v>22.370200341373565</v>
      </c>
      <c r="AC32" s="102">
        <f t="shared" si="7"/>
        <v>1.979398</v>
      </c>
    </row>
    <row r="33" spans="1:29" x14ac:dyDescent="0.25">
      <c r="A33" s="44" t="s">
        <v>162</v>
      </c>
      <c r="B33" s="25" t="s">
        <v>161</v>
      </c>
      <c r="C33" s="101">
        <f>210.6058062*1.41456447846*0.7</f>
        <v>208.54084468556556</v>
      </c>
      <c r="D33" s="101">
        <v>0</v>
      </c>
      <c r="E33" s="98">
        <f>C33</f>
        <v>208.54084468556556</v>
      </c>
      <c r="F33" s="98">
        <f>E33-G33-H33</f>
        <v>208.54084468556556</v>
      </c>
      <c r="G33" s="100">
        <v>0</v>
      </c>
      <c r="H33" s="100">
        <v>0</v>
      </c>
      <c r="I33" s="100">
        <v>0</v>
      </c>
      <c r="J33" s="100">
        <v>0</v>
      </c>
      <c r="K33" s="100">
        <v>0</v>
      </c>
      <c r="L33" s="100">
        <f>F33-P33</f>
        <v>121.90096599375441</v>
      </c>
      <c r="M33" s="100">
        <v>121.90096599375441</v>
      </c>
      <c r="N33" s="100">
        <v>91.699434690000004</v>
      </c>
      <c r="O33" s="100">
        <v>91.699434690000004</v>
      </c>
      <c r="P33" s="100">
        <f>F33*(P30/F30)</f>
        <v>86.639878691811148</v>
      </c>
      <c r="Q33" s="100">
        <v>0</v>
      </c>
      <c r="R33" s="100">
        <v>0</v>
      </c>
      <c r="S33" s="100">
        <v>0</v>
      </c>
      <c r="T33" s="100">
        <v>0</v>
      </c>
      <c r="U33" s="100">
        <v>0</v>
      </c>
      <c r="V33" s="100">
        <v>0</v>
      </c>
      <c r="W33" s="100">
        <v>0</v>
      </c>
      <c r="X33" s="100">
        <v>0</v>
      </c>
      <c r="Y33" s="100">
        <v>0</v>
      </c>
      <c r="Z33" s="100">
        <v>0</v>
      </c>
      <c r="AA33" s="100">
        <v>0</v>
      </c>
      <c r="AB33" s="102">
        <f t="shared" si="5"/>
        <v>208.54084468556556</v>
      </c>
      <c r="AC33" s="102">
        <f t="shared" si="7"/>
        <v>91.699434690000004</v>
      </c>
    </row>
    <row r="34" spans="1:29" x14ac:dyDescent="0.25">
      <c r="A34" s="44" t="s">
        <v>160</v>
      </c>
      <c r="B34" s="25" t="s">
        <v>159</v>
      </c>
      <c r="C34" s="98">
        <f>14.1618106*1.41456447846*0.7</f>
        <v>14.022955957806809</v>
      </c>
      <c r="D34" s="98">
        <v>0</v>
      </c>
      <c r="E34" s="98">
        <f>C34</f>
        <v>14.022955957806809</v>
      </c>
      <c r="F34" s="98">
        <f>E34-G34-H34</f>
        <v>13.553403415433928</v>
      </c>
      <c r="G34" s="100">
        <v>0</v>
      </c>
      <c r="H34" s="100">
        <v>0.46955254237288102</v>
      </c>
      <c r="I34" s="100">
        <v>0</v>
      </c>
      <c r="J34" s="100">
        <v>0.46955254237288102</v>
      </c>
      <c r="K34" s="100">
        <v>0</v>
      </c>
      <c r="L34" s="100">
        <f>L30-L31-L32-L33</f>
        <v>5.9831012011097187</v>
      </c>
      <c r="M34" s="100">
        <v>5.9831012011097187</v>
      </c>
      <c r="N34" s="100">
        <v>0.59266895999999991</v>
      </c>
      <c r="O34" s="100">
        <v>0.59266895999999991</v>
      </c>
      <c r="P34" s="100">
        <f>P30-P31-P32-P33</f>
        <v>7.570302214324542</v>
      </c>
      <c r="Q34" s="100">
        <v>0</v>
      </c>
      <c r="R34" s="100">
        <v>0</v>
      </c>
      <c r="S34" s="100">
        <v>0</v>
      </c>
      <c r="T34" s="100">
        <v>0</v>
      </c>
      <c r="U34" s="100">
        <v>0</v>
      </c>
      <c r="V34" s="100">
        <v>0</v>
      </c>
      <c r="W34" s="100">
        <v>0</v>
      </c>
      <c r="X34" s="100">
        <v>0</v>
      </c>
      <c r="Y34" s="100">
        <v>0</v>
      </c>
      <c r="Z34" s="100">
        <v>0</v>
      </c>
      <c r="AA34" s="100">
        <v>0</v>
      </c>
      <c r="AB34" s="102">
        <f t="shared" si="5"/>
        <v>14.022955957807142</v>
      </c>
      <c r="AC34" s="102">
        <f t="shared" si="7"/>
        <v>1.0622215023728809</v>
      </c>
    </row>
    <row r="35" spans="1:29" ht="31.5" x14ac:dyDescent="0.25">
      <c r="A35" s="44" t="s">
        <v>60</v>
      </c>
      <c r="B35" s="43" t="s">
        <v>158</v>
      </c>
      <c r="C35" s="98">
        <v>0</v>
      </c>
      <c r="D35" s="98">
        <v>0</v>
      </c>
      <c r="E35" s="98">
        <v>0</v>
      </c>
      <c r="F35" s="98">
        <v>0</v>
      </c>
      <c r="G35" s="98">
        <v>0</v>
      </c>
      <c r="H35" s="98">
        <v>0</v>
      </c>
      <c r="I35" s="98">
        <v>0</v>
      </c>
      <c r="J35" s="98">
        <v>0</v>
      </c>
      <c r="K35" s="98">
        <v>0</v>
      </c>
      <c r="L35" s="98">
        <v>0</v>
      </c>
      <c r="M35" s="98">
        <v>0</v>
      </c>
      <c r="N35" s="98">
        <v>0</v>
      </c>
      <c r="O35" s="98">
        <v>0</v>
      </c>
      <c r="P35" s="98">
        <v>0</v>
      </c>
      <c r="Q35" s="98">
        <v>0</v>
      </c>
      <c r="R35" s="98">
        <v>0</v>
      </c>
      <c r="S35" s="98">
        <v>0</v>
      </c>
      <c r="T35" s="98">
        <v>0</v>
      </c>
      <c r="U35" s="98">
        <v>0</v>
      </c>
      <c r="V35" s="98">
        <v>0</v>
      </c>
      <c r="W35" s="98">
        <v>0</v>
      </c>
      <c r="X35" s="98">
        <v>0</v>
      </c>
      <c r="Y35" s="98">
        <v>0</v>
      </c>
      <c r="Z35" s="98">
        <v>0</v>
      </c>
      <c r="AA35" s="98">
        <v>0</v>
      </c>
      <c r="AB35" s="102">
        <f t="shared" si="5"/>
        <v>0</v>
      </c>
      <c r="AC35" s="102">
        <f t="shared" si="7"/>
        <v>0</v>
      </c>
    </row>
    <row r="36" spans="1:29" ht="31.5" x14ac:dyDescent="0.25">
      <c r="A36" s="41" t="s">
        <v>157</v>
      </c>
      <c r="B36" s="40" t="s">
        <v>156</v>
      </c>
      <c r="C36" s="98">
        <v>0</v>
      </c>
      <c r="D36" s="98">
        <v>0</v>
      </c>
      <c r="E36" s="98">
        <v>0</v>
      </c>
      <c r="F36" s="98">
        <v>0</v>
      </c>
      <c r="G36" s="100">
        <v>0</v>
      </c>
      <c r="H36" s="100">
        <v>0</v>
      </c>
      <c r="I36" s="100">
        <v>0</v>
      </c>
      <c r="J36" s="100">
        <v>0</v>
      </c>
      <c r="K36" s="100">
        <v>0</v>
      </c>
      <c r="L36" s="100">
        <v>0</v>
      </c>
      <c r="M36" s="100">
        <v>0</v>
      </c>
      <c r="N36" s="100">
        <v>0</v>
      </c>
      <c r="O36" s="100">
        <v>0</v>
      </c>
      <c r="P36" s="100">
        <v>0</v>
      </c>
      <c r="Q36" s="100">
        <v>0</v>
      </c>
      <c r="R36" s="100">
        <v>0</v>
      </c>
      <c r="S36" s="100">
        <v>0</v>
      </c>
      <c r="T36" s="100">
        <v>0</v>
      </c>
      <c r="U36" s="100">
        <v>0</v>
      </c>
      <c r="V36" s="100">
        <v>0</v>
      </c>
      <c r="W36" s="100">
        <v>0</v>
      </c>
      <c r="X36" s="100">
        <v>0</v>
      </c>
      <c r="Y36" s="100">
        <v>0</v>
      </c>
      <c r="Z36" s="100">
        <v>0</v>
      </c>
      <c r="AA36" s="100">
        <v>0</v>
      </c>
      <c r="AB36" s="102">
        <f t="shared" si="5"/>
        <v>0</v>
      </c>
      <c r="AC36" s="102">
        <f t="shared" si="7"/>
        <v>0</v>
      </c>
    </row>
    <row r="37" spans="1:29" x14ac:dyDescent="0.25">
      <c r="A37" s="41" t="s">
        <v>155</v>
      </c>
      <c r="B37" s="40" t="s">
        <v>145</v>
      </c>
      <c r="C37" s="98">
        <v>80</v>
      </c>
      <c r="D37" s="98">
        <v>0</v>
      </c>
      <c r="E37" s="98">
        <f>C37</f>
        <v>80</v>
      </c>
      <c r="F37" s="98">
        <f>E37-G37-H37</f>
        <v>80</v>
      </c>
      <c r="G37" s="100">
        <v>0</v>
      </c>
      <c r="H37" s="100">
        <v>0</v>
      </c>
      <c r="I37" s="100">
        <v>0</v>
      </c>
      <c r="J37" s="100">
        <v>0</v>
      </c>
      <c r="K37" s="100">
        <v>0</v>
      </c>
      <c r="L37" s="100">
        <v>0</v>
      </c>
      <c r="M37" s="100">
        <v>0</v>
      </c>
      <c r="N37" s="100">
        <v>0</v>
      </c>
      <c r="O37" s="100">
        <v>0</v>
      </c>
      <c r="P37" s="100">
        <f t="shared" ref="P37:P42" si="10">F37</f>
        <v>80</v>
      </c>
      <c r="Q37" s="100">
        <v>0</v>
      </c>
      <c r="R37" s="100">
        <v>0</v>
      </c>
      <c r="S37" s="100">
        <v>0</v>
      </c>
      <c r="T37" s="100">
        <v>0</v>
      </c>
      <c r="U37" s="100">
        <v>0</v>
      </c>
      <c r="V37" s="100">
        <v>0</v>
      </c>
      <c r="W37" s="100">
        <v>0</v>
      </c>
      <c r="X37" s="100">
        <v>0</v>
      </c>
      <c r="Y37" s="100">
        <v>0</v>
      </c>
      <c r="Z37" s="100">
        <v>0</v>
      </c>
      <c r="AA37" s="100">
        <v>0</v>
      </c>
      <c r="AB37" s="102">
        <f t="shared" si="5"/>
        <v>80</v>
      </c>
      <c r="AC37" s="102">
        <f t="shared" si="7"/>
        <v>0</v>
      </c>
    </row>
    <row r="38" spans="1:29" x14ac:dyDescent="0.25">
      <c r="A38" s="41" t="s">
        <v>154</v>
      </c>
      <c r="B38" s="40" t="s">
        <v>143</v>
      </c>
      <c r="C38" s="98">
        <v>0</v>
      </c>
      <c r="D38" s="98">
        <v>0</v>
      </c>
      <c r="E38" s="98">
        <v>0</v>
      </c>
      <c r="F38" s="98">
        <v>0</v>
      </c>
      <c r="G38" s="100">
        <v>0</v>
      </c>
      <c r="H38" s="100">
        <v>0</v>
      </c>
      <c r="I38" s="100">
        <v>0</v>
      </c>
      <c r="J38" s="100">
        <v>0</v>
      </c>
      <c r="K38" s="100">
        <v>0</v>
      </c>
      <c r="L38" s="100">
        <v>0</v>
      </c>
      <c r="M38" s="100">
        <v>0</v>
      </c>
      <c r="N38" s="100">
        <v>0</v>
      </c>
      <c r="O38" s="100">
        <v>0</v>
      </c>
      <c r="P38" s="100">
        <f t="shared" si="10"/>
        <v>0</v>
      </c>
      <c r="Q38" s="100">
        <v>0</v>
      </c>
      <c r="R38" s="100">
        <v>0</v>
      </c>
      <c r="S38" s="100">
        <v>0</v>
      </c>
      <c r="T38" s="100">
        <v>0</v>
      </c>
      <c r="U38" s="100">
        <v>0</v>
      </c>
      <c r="V38" s="100">
        <v>0</v>
      </c>
      <c r="W38" s="100">
        <v>0</v>
      </c>
      <c r="X38" s="100">
        <v>0</v>
      </c>
      <c r="Y38" s="100">
        <v>0</v>
      </c>
      <c r="Z38" s="100">
        <v>0</v>
      </c>
      <c r="AA38" s="100">
        <v>0</v>
      </c>
      <c r="AB38" s="102">
        <f t="shared" si="5"/>
        <v>0</v>
      </c>
      <c r="AC38" s="102">
        <f t="shared" si="7"/>
        <v>0</v>
      </c>
    </row>
    <row r="39" spans="1:29" ht="31.5" x14ac:dyDescent="0.25">
      <c r="A39" s="41" t="s">
        <v>153</v>
      </c>
      <c r="B39" s="25" t="s">
        <v>141</v>
      </c>
      <c r="C39" s="98">
        <v>0</v>
      </c>
      <c r="D39" s="98">
        <v>0</v>
      </c>
      <c r="E39" s="98">
        <v>0</v>
      </c>
      <c r="F39" s="98">
        <v>0</v>
      </c>
      <c r="G39" s="100">
        <v>0</v>
      </c>
      <c r="H39" s="100">
        <v>0</v>
      </c>
      <c r="I39" s="100">
        <v>0</v>
      </c>
      <c r="J39" s="100">
        <v>0</v>
      </c>
      <c r="K39" s="100">
        <v>0</v>
      </c>
      <c r="L39" s="100">
        <v>0</v>
      </c>
      <c r="M39" s="100">
        <v>0</v>
      </c>
      <c r="N39" s="100">
        <v>0</v>
      </c>
      <c r="O39" s="100">
        <v>0</v>
      </c>
      <c r="P39" s="100">
        <f t="shared" si="10"/>
        <v>0</v>
      </c>
      <c r="Q39" s="100">
        <v>0</v>
      </c>
      <c r="R39" s="100">
        <v>0</v>
      </c>
      <c r="S39" s="100">
        <v>0</v>
      </c>
      <c r="T39" s="100">
        <v>0</v>
      </c>
      <c r="U39" s="100">
        <v>0</v>
      </c>
      <c r="V39" s="100">
        <v>0</v>
      </c>
      <c r="W39" s="100">
        <v>0</v>
      </c>
      <c r="X39" s="100">
        <v>0</v>
      </c>
      <c r="Y39" s="100">
        <v>0</v>
      </c>
      <c r="Z39" s="100">
        <v>0</v>
      </c>
      <c r="AA39" s="100">
        <v>0</v>
      </c>
      <c r="AB39" s="102">
        <f t="shared" si="5"/>
        <v>0</v>
      </c>
      <c r="AC39" s="102">
        <f t="shared" si="7"/>
        <v>0</v>
      </c>
    </row>
    <row r="40" spans="1:29" ht="31.5" x14ac:dyDescent="0.25">
      <c r="A40" s="41" t="s">
        <v>152</v>
      </c>
      <c r="B40" s="25" t="s">
        <v>139</v>
      </c>
      <c r="C40" s="98">
        <v>0</v>
      </c>
      <c r="D40" s="98">
        <v>0</v>
      </c>
      <c r="E40" s="98">
        <v>0</v>
      </c>
      <c r="F40" s="98">
        <v>0</v>
      </c>
      <c r="G40" s="100">
        <v>0</v>
      </c>
      <c r="H40" s="100">
        <v>0</v>
      </c>
      <c r="I40" s="100">
        <v>0</v>
      </c>
      <c r="J40" s="100">
        <v>0</v>
      </c>
      <c r="K40" s="100">
        <v>0</v>
      </c>
      <c r="L40" s="100">
        <v>0</v>
      </c>
      <c r="M40" s="100">
        <v>0</v>
      </c>
      <c r="N40" s="100">
        <v>0</v>
      </c>
      <c r="O40" s="100">
        <v>0</v>
      </c>
      <c r="P40" s="100">
        <f t="shared" si="10"/>
        <v>0</v>
      </c>
      <c r="Q40" s="100">
        <v>0</v>
      </c>
      <c r="R40" s="100">
        <v>0</v>
      </c>
      <c r="S40" s="100">
        <v>0</v>
      </c>
      <c r="T40" s="100">
        <v>0</v>
      </c>
      <c r="U40" s="100">
        <v>0</v>
      </c>
      <c r="V40" s="100">
        <v>0</v>
      </c>
      <c r="W40" s="100">
        <v>0</v>
      </c>
      <c r="X40" s="100">
        <v>0</v>
      </c>
      <c r="Y40" s="100">
        <v>0</v>
      </c>
      <c r="Z40" s="100">
        <v>0</v>
      </c>
      <c r="AA40" s="100">
        <v>0</v>
      </c>
      <c r="AB40" s="102">
        <f t="shared" si="5"/>
        <v>0</v>
      </c>
      <c r="AC40" s="102">
        <f t="shared" si="7"/>
        <v>0</v>
      </c>
    </row>
    <row r="41" spans="1:29" x14ac:dyDescent="0.25">
      <c r="A41" s="41" t="s">
        <v>151</v>
      </c>
      <c r="B41" s="25" t="s">
        <v>137</v>
      </c>
      <c r="C41" s="98">
        <v>0</v>
      </c>
      <c r="D41" s="98">
        <v>0</v>
      </c>
      <c r="E41" s="98">
        <v>0</v>
      </c>
      <c r="F41" s="98">
        <v>0</v>
      </c>
      <c r="G41" s="100">
        <v>0</v>
      </c>
      <c r="H41" s="100">
        <v>0</v>
      </c>
      <c r="I41" s="100">
        <v>0</v>
      </c>
      <c r="J41" s="100">
        <v>0</v>
      </c>
      <c r="K41" s="100">
        <v>0</v>
      </c>
      <c r="L41" s="100">
        <v>0</v>
      </c>
      <c r="M41" s="100">
        <v>0</v>
      </c>
      <c r="N41" s="100">
        <v>0</v>
      </c>
      <c r="O41" s="100">
        <v>0</v>
      </c>
      <c r="P41" s="100">
        <f t="shared" si="10"/>
        <v>0</v>
      </c>
      <c r="Q41" s="100">
        <v>0</v>
      </c>
      <c r="R41" s="100">
        <v>0</v>
      </c>
      <c r="S41" s="100">
        <v>0</v>
      </c>
      <c r="T41" s="100">
        <v>0</v>
      </c>
      <c r="U41" s="100">
        <v>0</v>
      </c>
      <c r="V41" s="100">
        <v>0</v>
      </c>
      <c r="W41" s="100">
        <v>0</v>
      </c>
      <c r="X41" s="100">
        <v>0</v>
      </c>
      <c r="Y41" s="100">
        <v>0</v>
      </c>
      <c r="Z41" s="100">
        <v>0</v>
      </c>
      <c r="AA41" s="100">
        <v>0</v>
      </c>
      <c r="AB41" s="102">
        <f t="shared" si="5"/>
        <v>0</v>
      </c>
      <c r="AC41" s="102">
        <f t="shared" si="7"/>
        <v>0</v>
      </c>
    </row>
    <row r="42" spans="1:29" ht="18.75" x14ac:dyDescent="0.25">
      <c r="A42" s="41" t="s">
        <v>150</v>
      </c>
      <c r="B42" s="40" t="s">
        <v>530</v>
      </c>
      <c r="C42" s="98">
        <v>34</v>
      </c>
      <c r="D42" s="98">
        <v>0</v>
      </c>
      <c r="E42" s="98">
        <v>34</v>
      </c>
      <c r="F42" s="98">
        <v>34</v>
      </c>
      <c r="G42" s="100">
        <v>0</v>
      </c>
      <c r="H42" s="100">
        <v>0</v>
      </c>
      <c r="I42" s="100">
        <v>0</v>
      </c>
      <c r="J42" s="100">
        <v>0</v>
      </c>
      <c r="K42" s="100">
        <v>0</v>
      </c>
      <c r="L42" s="100">
        <v>0</v>
      </c>
      <c r="M42" s="100">
        <v>0</v>
      </c>
      <c r="N42" s="100">
        <v>0</v>
      </c>
      <c r="O42" s="100">
        <v>0</v>
      </c>
      <c r="P42" s="100">
        <f t="shared" si="10"/>
        <v>34</v>
      </c>
      <c r="Q42" s="100">
        <v>0</v>
      </c>
      <c r="R42" s="100">
        <v>0</v>
      </c>
      <c r="S42" s="100">
        <v>0</v>
      </c>
      <c r="T42" s="100">
        <v>0</v>
      </c>
      <c r="U42" s="100">
        <v>0</v>
      </c>
      <c r="V42" s="100">
        <v>0</v>
      </c>
      <c r="W42" s="100">
        <v>0</v>
      </c>
      <c r="X42" s="100">
        <v>0</v>
      </c>
      <c r="Y42" s="100">
        <v>0</v>
      </c>
      <c r="Z42" s="100">
        <v>0</v>
      </c>
      <c r="AA42" s="100">
        <v>0</v>
      </c>
      <c r="AB42" s="102">
        <f t="shared" si="5"/>
        <v>34</v>
      </c>
      <c r="AC42" s="102">
        <f t="shared" si="7"/>
        <v>0</v>
      </c>
    </row>
    <row r="43" spans="1:29" x14ac:dyDescent="0.25">
      <c r="A43" s="44" t="s">
        <v>59</v>
      </c>
      <c r="B43" s="43" t="s">
        <v>149</v>
      </c>
      <c r="C43" s="98">
        <v>0</v>
      </c>
      <c r="D43" s="98">
        <v>0</v>
      </c>
      <c r="E43" s="98">
        <v>0</v>
      </c>
      <c r="F43" s="98">
        <v>0</v>
      </c>
      <c r="G43" s="98">
        <v>0</v>
      </c>
      <c r="H43" s="98">
        <v>0</v>
      </c>
      <c r="I43" s="98">
        <v>0</v>
      </c>
      <c r="J43" s="98">
        <v>0</v>
      </c>
      <c r="K43" s="98">
        <v>0</v>
      </c>
      <c r="L43" s="98">
        <v>0</v>
      </c>
      <c r="M43" s="98">
        <v>0</v>
      </c>
      <c r="N43" s="98">
        <v>0</v>
      </c>
      <c r="O43" s="98">
        <v>0</v>
      </c>
      <c r="P43" s="98">
        <v>0</v>
      </c>
      <c r="Q43" s="98">
        <v>0</v>
      </c>
      <c r="R43" s="98">
        <v>0</v>
      </c>
      <c r="S43" s="98">
        <v>0</v>
      </c>
      <c r="T43" s="98">
        <v>0</v>
      </c>
      <c r="U43" s="98">
        <v>0</v>
      </c>
      <c r="V43" s="98">
        <v>0</v>
      </c>
      <c r="W43" s="98">
        <v>0</v>
      </c>
      <c r="X43" s="98">
        <v>0</v>
      </c>
      <c r="Y43" s="98">
        <v>0</v>
      </c>
      <c r="Z43" s="98">
        <v>0</v>
      </c>
      <c r="AA43" s="98">
        <v>0</v>
      </c>
      <c r="AB43" s="102">
        <f t="shared" si="5"/>
        <v>0</v>
      </c>
      <c r="AC43" s="102">
        <f t="shared" si="7"/>
        <v>0</v>
      </c>
    </row>
    <row r="44" spans="1:29" x14ac:dyDescent="0.25">
      <c r="A44" s="41" t="s">
        <v>148</v>
      </c>
      <c r="B44" s="25" t="s">
        <v>147</v>
      </c>
      <c r="C44" s="98">
        <v>0</v>
      </c>
      <c r="D44" s="98">
        <v>0</v>
      </c>
      <c r="E44" s="98">
        <v>0</v>
      </c>
      <c r="F44" s="98">
        <v>0</v>
      </c>
      <c r="G44" s="100">
        <v>0</v>
      </c>
      <c r="H44" s="100">
        <v>0</v>
      </c>
      <c r="I44" s="100">
        <v>0</v>
      </c>
      <c r="J44" s="100">
        <v>0</v>
      </c>
      <c r="K44" s="100">
        <v>0</v>
      </c>
      <c r="L44" s="100">
        <v>0</v>
      </c>
      <c r="M44" s="100">
        <v>0</v>
      </c>
      <c r="N44" s="100">
        <v>0</v>
      </c>
      <c r="O44" s="100">
        <v>0</v>
      </c>
      <c r="P44" s="100">
        <f t="shared" ref="P44:P50" si="11">F44</f>
        <v>0</v>
      </c>
      <c r="Q44" s="100">
        <v>0</v>
      </c>
      <c r="R44" s="100">
        <v>0</v>
      </c>
      <c r="S44" s="100">
        <v>0</v>
      </c>
      <c r="T44" s="100">
        <v>0</v>
      </c>
      <c r="U44" s="100">
        <v>0</v>
      </c>
      <c r="V44" s="100">
        <v>0</v>
      </c>
      <c r="W44" s="100">
        <v>0</v>
      </c>
      <c r="X44" s="100">
        <v>0</v>
      </c>
      <c r="Y44" s="100">
        <v>0</v>
      </c>
      <c r="Z44" s="100">
        <v>0</v>
      </c>
      <c r="AA44" s="100">
        <v>0</v>
      </c>
      <c r="AB44" s="102">
        <f t="shared" si="5"/>
        <v>0</v>
      </c>
      <c r="AC44" s="102">
        <f t="shared" si="7"/>
        <v>0</v>
      </c>
    </row>
    <row r="45" spans="1:29" x14ac:dyDescent="0.25">
      <c r="A45" s="41" t="s">
        <v>146</v>
      </c>
      <c r="B45" s="25" t="s">
        <v>145</v>
      </c>
      <c r="C45" s="98">
        <f>C37</f>
        <v>80</v>
      </c>
      <c r="D45" s="98">
        <v>0</v>
      </c>
      <c r="E45" s="98">
        <f>C45</f>
        <v>80</v>
      </c>
      <c r="F45" s="98">
        <f>E45-G45-H45</f>
        <v>80</v>
      </c>
      <c r="G45" s="100">
        <v>0</v>
      </c>
      <c r="H45" s="100">
        <v>0</v>
      </c>
      <c r="I45" s="100">
        <v>0</v>
      </c>
      <c r="J45" s="100">
        <v>0</v>
      </c>
      <c r="K45" s="100">
        <v>0</v>
      </c>
      <c r="L45" s="100">
        <v>0</v>
      </c>
      <c r="M45" s="100">
        <v>0</v>
      </c>
      <c r="N45" s="100">
        <v>0</v>
      </c>
      <c r="O45" s="100">
        <v>0</v>
      </c>
      <c r="P45" s="100">
        <f t="shared" si="11"/>
        <v>80</v>
      </c>
      <c r="Q45" s="100">
        <v>0</v>
      </c>
      <c r="R45" s="100">
        <v>0</v>
      </c>
      <c r="S45" s="100">
        <v>0</v>
      </c>
      <c r="T45" s="100">
        <v>0</v>
      </c>
      <c r="U45" s="100">
        <v>0</v>
      </c>
      <c r="V45" s="100">
        <v>0</v>
      </c>
      <c r="W45" s="100">
        <v>0</v>
      </c>
      <c r="X45" s="100">
        <v>0</v>
      </c>
      <c r="Y45" s="100">
        <v>0</v>
      </c>
      <c r="Z45" s="100">
        <v>0</v>
      </c>
      <c r="AA45" s="100">
        <v>0</v>
      </c>
      <c r="AB45" s="102">
        <f t="shared" si="5"/>
        <v>80</v>
      </c>
      <c r="AC45" s="102">
        <f t="shared" si="7"/>
        <v>0</v>
      </c>
    </row>
    <row r="46" spans="1:29" x14ac:dyDescent="0.25">
      <c r="A46" s="41" t="s">
        <v>144</v>
      </c>
      <c r="B46" s="25" t="s">
        <v>143</v>
      </c>
      <c r="C46" s="98">
        <v>0</v>
      </c>
      <c r="D46" s="98">
        <v>0</v>
      </c>
      <c r="E46" s="98">
        <v>0</v>
      </c>
      <c r="F46" s="98">
        <v>0</v>
      </c>
      <c r="G46" s="100">
        <v>0</v>
      </c>
      <c r="H46" s="100">
        <v>0</v>
      </c>
      <c r="I46" s="100">
        <v>0</v>
      </c>
      <c r="J46" s="100">
        <v>0</v>
      </c>
      <c r="K46" s="100">
        <v>0</v>
      </c>
      <c r="L46" s="100">
        <v>0</v>
      </c>
      <c r="M46" s="100">
        <v>0</v>
      </c>
      <c r="N46" s="100">
        <v>0</v>
      </c>
      <c r="O46" s="100">
        <v>0</v>
      </c>
      <c r="P46" s="100">
        <f t="shared" si="11"/>
        <v>0</v>
      </c>
      <c r="Q46" s="100">
        <v>0</v>
      </c>
      <c r="R46" s="100">
        <v>0</v>
      </c>
      <c r="S46" s="100">
        <v>0</v>
      </c>
      <c r="T46" s="100">
        <v>0</v>
      </c>
      <c r="U46" s="100">
        <v>0</v>
      </c>
      <c r="V46" s="100">
        <v>0</v>
      </c>
      <c r="W46" s="100">
        <v>0</v>
      </c>
      <c r="X46" s="100">
        <v>0</v>
      </c>
      <c r="Y46" s="100">
        <v>0</v>
      </c>
      <c r="Z46" s="100">
        <v>0</v>
      </c>
      <c r="AA46" s="100">
        <v>0</v>
      </c>
      <c r="AB46" s="102">
        <f t="shared" si="5"/>
        <v>0</v>
      </c>
      <c r="AC46" s="102">
        <f t="shared" si="7"/>
        <v>0</v>
      </c>
    </row>
    <row r="47" spans="1:29" ht="31.5" x14ac:dyDescent="0.25">
      <c r="A47" s="41" t="s">
        <v>142</v>
      </c>
      <c r="B47" s="25" t="s">
        <v>141</v>
      </c>
      <c r="C47" s="98">
        <v>0</v>
      </c>
      <c r="D47" s="98">
        <v>0</v>
      </c>
      <c r="E47" s="98">
        <v>0</v>
      </c>
      <c r="F47" s="98">
        <v>0</v>
      </c>
      <c r="G47" s="100">
        <v>0</v>
      </c>
      <c r="H47" s="100">
        <v>0</v>
      </c>
      <c r="I47" s="100">
        <v>0</v>
      </c>
      <c r="J47" s="100">
        <v>0</v>
      </c>
      <c r="K47" s="100">
        <v>0</v>
      </c>
      <c r="L47" s="100">
        <v>0</v>
      </c>
      <c r="M47" s="100">
        <v>0</v>
      </c>
      <c r="N47" s="100">
        <v>0</v>
      </c>
      <c r="O47" s="100">
        <v>0</v>
      </c>
      <c r="P47" s="100">
        <f t="shared" si="11"/>
        <v>0</v>
      </c>
      <c r="Q47" s="100">
        <v>0</v>
      </c>
      <c r="R47" s="100">
        <v>0</v>
      </c>
      <c r="S47" s="100">
        <v>0</v>
      </c>
      <c r="T47" s="100">
        <v>0</v>
      </c>
      <c r="U47" s="100">
        <v>0</v>
      </c>
      <c r="V47" s="100">
        <v>0</v>
      </c>
      <c r="W47" s="100">
        <v>0</v>
      </c>
      <c r="X47" s="100">
        <v>0</v>
      </c>
      <c r="Y47" s="100">
        <v>0</v>
      </c>
      <c r="Z47" s="100">
        <v>0</v>
      </c>
      <c r="AA47" s="100">
        <v>0</v>
      </c>
      <c r="AB47" s="102">
        <f t="shared" si="5"/>
        <v>0</v>
      </c>
      <c r="AC47" s="102">
        <f t="shared" si="7"/>
        <v>0</v>
      </c>
    </row>
    <row r="48" spans="1:29" ht="31.5" x14ac:dyDescent="0.25">
      <c r="A48" s="41" t="s">
        <v>140</v>
      </c>
      <c r="B48" s="25" t="s">
        <v>139</v>
      </c>
      <c r="C48" s="98">
        <v>0</v>
      </c>
      <c r="D48" s="98">
        <v>0</v>
      </c>
      <c r="E48" s="98">
        <v>0</v>
      </c>
      <c r="F48" s="98">
        <v>0</v>
      </c>
      <c r="G48" s="100">
        <v>0</v>
      </c>
      <c r="H48" s="100">
        <v>0</v>
      </c>
      <c r="I48" s="100">
        <v>0</v>
      </c>
      <c r="J48" s="100">
        <v>0</v>
      </c>
      <c r="K48" s="100">
        <v>0</v>
      </c>
      <c r="L48" s="100">
        <v>0</v>
      </c>
      <c r="M48" s="100">
        <v>0</v>
      </c>
      <c r="N48" s="100">
        <v>0</v>
      </c>
      <c r="O48" s="100">
        <v>0</v>
      </c>
      <c r="P48" s="100">
        <f t="shared" si="11"/>
        <v>0</v>
      </c>
      <c r="Q48" s="100">
        <v>0</v>
      </c>
      <c r="R48" s="100">
        <v>0</v>
      </c>
      <c r="S48" s="100">
        <v>0</v>
      </c>
      <c r="T48" s="100">
        <v>0</v>
      </c>
      <c r="U48" s="100">
        <v>0</v>
      </c>
      <c r="V48" s="100">
        <v>0</v>
      </c>
      <c r="W48" s="100">
        <v>0</v>
      </c>
      <c r="X48" s="100">
        <v>0</v>
      </c>
      <c r="Y48" s="100">
        <v>0</v>
      </c>
      <c r="Z48" s="100">
        <v>0</v>
      </c>
      <c r="AA48" s="100">
        <v>0</v>
      </c>
      <c r="AB48" s="102">
        <f t="shared" si="5"/>
        <v>0</v>
      </c>
      <c r="AC48" s="102">
        <f t="shared" si="7"/>
        <v>0</v>
      </c>
    </row>
    <row r="49" spans="1:29" x14ac:dyDescent="0.25">
      <c r="A49" s="41" t="s">
        <v>138</v>
      </c>
      <c r="B49" s="25" t="s">
        <v>137</v>
      </c>
      <c r="C49" s="98">
        <v>0</v>
      </c>
      <c r="D49" s="98">
        <v>0</v>
      </c>
      <c r="E49" s="98">
        <v>0</v>
      </c>
      <c r="F49" s="98">
        <v>0</v>
      </c>
      <c r="G49" s="100">
        <v>0</v>
      </c>
      <c r="H49" s="100">
        <v>0</v>
      </c>
      <c r="I49" s="100">
        <v>0</v>
      </c>
      <c r="J49" s="100">
        <v>0</v>
      </c>
      <c r="K49" s="100">
        <v>0</v>
      </c>
      <c r="L49" s="100">
        <v>0</v>
      </c>
      <c r="M49" s="100">
        <v>0</v>
      </c>
      <c r="N49" s="100">
        <v>0</v>
      </c>
      <c r="O49" s="100">
        <v>0</v>
      </c>
      <c r="P49" s="100">
        <f t="shared" si="11"/>
        <v>0</v>
      </c>
      <c r="Q49" s="100">
        <v>0</v>
      </c>
      <c r="R49" s="100">
        <v>0</v>
      </c>
      <c r="S49" s="100">
        <v>0</v>
      </c>
      <c r="T49" s="100">
        <v>0</v>
      </c>
      <c r="U49" s="100">
        <v>0</v>
      </c>
      <c r="V49" s="100">
        <v>0</v>
      </c>
      <c r="W49" s="100">
        <v>0</v>
      </c>
      <c r="X49" s="100">
        <v>0</v>
      </c>
      <c r="Y49" s="100">
        <v>0</v>
      </c>
      <c r="Z49" s="100">
        <v>0</v>
      </c>
      <c r="AA49" s="100">
        <v>0</v>
      </c>
      <c r="AB49" s="102">
        <f t="shared" si="5"/>
        <v>0</v>
      </c>
      <c r="AC49" s="102">
        <f t="shared" si="7"/>
        <v>0</v>
      </c>
    </row>
    <row r="50" spans="1:29" ht="18.75" x14ac:dyDescent="0.25">
      <c r="A50" s="41" t="s">
        <v>136</v>
      </c>
      <c r="B50" s="40" t="s">
        <v>530</v>
      </c>
      <c r="C50" s="98">
        <v>34</v>
      </c>
      <c r="D50" s="98">
        <v>0</v>
      </c>
      <c r="E50" s="98">
        <v>34</v>
      </c>
      <c r="F50" s="98">
        <v>34</v>
      </c>
      <c r="G50" s="100">
        <v>0</v>
      </c>
      <c r="H50" s="100">
        <v>0</v>
      </c>
      <c r="I50" s="100">
        <v>0</v>
      </c>
      <c r="J50" s="100">
        <v>0</v>
      </c>
      <c r="K50" s="100">
        <v>0</v>
      </c>
      <c r="L50" s="100">
        <v>0</v>
      </c>
      <c r="M50" s="100">
        <v>0</v>
      </c>
      <c r="N50" s="100">
        <v>0</v>
      </c>
      <c r="O50" s="100">
        <v>0</v>
      </c>
      <c r="P50" s="100">
        <f t="shared" si="11"/>
        <v>34</v>
      </c>
      <c r="Q50" s="100">
        <v>0</v>
      </c>
      <c r="R50" s="100">
        <v>0</v>
      </c>
      <c r="S50" s="100">
        <v>0</v>
      </c>
      <c r="T50" s="100">
        <v>0</v>
      </c>
      <c r="U50" s="100">
        <v>0</v>
      </c>
      <c r="V50" s="100">
        <v>0</v>
      </c>
      <c r="W50" s="100">
        <v>0</v>
      </c>
      <c r="X50" s="100">
        <v>0</v>
      </c>
      <c r="Y50" s="100">
        <v>0</v>
      </c>
      <c r="Z50" s="100">
        <v>0</v>
      </c>
      <c r="AA50" s="100">
        <v>0</v>
      </c>
      <c r="AB50" s="102">
        <f t="shared" si="5"/>
        <v>34</v>
      </c>
      <c r="AC50" s="102">
        <f t="shared" si="7"/>
        <v>0</v>
      </c>
    </row>
    <row r="51" spans="1:29" ht="35.25" customHeight="1" x14ac:dyDescent="0.25">
      <c r="A51" s="44" t="s">
        <v>57</v>
      </c>
      <c r="B51" s="43" t="s">
        <v>135</v>
      </c>
      <c r="C51" s="98">
        <v>0</v>
      </c>
      <c r="D51" s="98">
        <v>0</v>
      </c>
      <c r="E51" s="98">
        <v>0</v>
      </c>
      <c r="F51" s="98">
        <v>0</v>
      </c>
      <c r="G51" s="98">
        <v>0</v>
      </c>
      <c r="H51" s="98">
        <v>0</v>
      </c>
      <c r="I51" s="98">
        <v>0</v>
      </c>
      <c r="J51" s="98">
        <v>0</v>
      </c>
      <c r="K51" s="98">
        <v>0</v>
      </c>
      <c r="L51" s="98">
        <v>0</v>
      </c>
      <c r="M51" s="98">
        <v>0</v>
      </c>
      <c r="N51" s="98">
        <v>0</v>
      </c>
      <c r="O51" s="98">
        <v>0</v>
      </c>
      <c r="P51" s="98">
        <v>0</v>
      </c>
      <c r="Q51" s="98">
        <v>0</v>
      </c>
      <c r="R51" s="98">
        <v>0</v>
      </c>
      <c r="S51" s="98">
        <v>0</v>
      </c>
      <c r="T51" s="98">
        <v>0</v>
      </c>
      <c r="U51" s="98">
        <v>0</v>
      </c>
      <c r="V51" s="98">
        <v>0</v>
      </c>
      <c r="W51" s="98">
        <v>0</v>
      </c>
      <c r="X51" s="98">
        <v>0</v>
      </c>
      <c r="Y51" s="98">
        <v>0</v>
      </c>
      <c r="Z51" s="98">
        <v>0</v>
      </c>
      <c r="AA51" s="98">
        <v>0</v>
      </c>
      <c r="AB51" s="102">
        <f t="shared" si="5"/>
        <v>0</v>
      </c>
      <c r="AC51" s="102">
        <f t="shared" si="7"/>
        <v>0</v>
      </c>
    </row>
    <row r="52" spans="1:29" x14ac:dyDescent="0.25">
      <c r="A52" s="41" t="s">
        <v>134</v>
      </c>
      <c r="B52" s="25" t="s">
        <v>133</v>
      </c>
      <c r="C52" s="98">
        <f>C30</f>
        <v>249.60219762390051</v>
      </c>
      <c r="D52" s="98">
        <v>0</v>
      </c>
      <c r="E52" s="98">
        <f>C52</f>
        <v>249.60219762390051</v>
      </c>
      <c r="F52" s="98">
        <f>E52-G52-H52</f>
        <v>249.60219762390051</v>
      </c>
      <c r="G52" s="100">
        <v>0</v>
      </c>
      <c r="H52" s="100">
        <v>0</v>
      </c>
      <c r="I52" s="100">
        <v>0</v>
      </c>
      <c r="J52" s="100">
        <v>0</v>
      </c>
      <c r="K52" s="100">
        <v>0</v>
      </c>
      <c r="L52" s="100">
        <v>0</v>
      </c>
      <c r="M52" s="100">
        <v>0</v>
      </c>
      <c r="N52" s="100">
        <v>0</v>
      </c>
      <c r="O52" s="100">
        <v>0</v>
      </c>
      <c r="P52" s="100">
        <f t="shared" ref="P52:P57" si="12">F52</f>
        <v>249.60219762390051</v>
      </c>
      <c r="Q52" s="100">
        <v>0</v>
      </c>
      <c r="R52" s="100">
        <v>0</v>
      </c>
      <c r="S52" s="100">
        <v>0</v>
      </c>
      <c r="T52" s="100">
        <v>0</v>
      </c>
      <c r="U52" s="100">
        <v>0</v>
      </c>
      <c r="V52" s="100">
        <v>0</v>
      </c>
      <c r="W52" s="100">
        <v>0</v>
      </c>
      <c r="X52" s="100">
        <v>0</v>
      </c>
      <c r="Y52" s="100">
        <v>0</v>
      </c>
      <c r="Z52" s="100">
        <v>0</v>
      </c>
      <c r="AA52" s="100">
        <v>0</v>
      </c>
      <c r="AB52" s="102">
        <f t="shared" si="5"/>
        <v>249.60219762390051</v>
      </c>
      <c r="AC52" s="102">
        <f t="shared" si="7"/>
        <v>0</v>
      </c>
    </row>
    <row r="53" spans="1:29" x14ac:dyDescent="0.25">
      <c r="A53" s="41" t="s">
        <v>132</v>
      </c>
      <c r="B53" s="25" t="s">
        <v>126</v>
      </c>
      <c r="C53" s="98">
        <v>0</v>
      </c>
      <c r="D53" s="98">
        <v>0</v>
      </c>
      <c r="E53" s="98">
        <f>C53</f>
        <v>0</v>
      </c>
      <c r="F53" s="98">
        <f>E53-G53-H53</f>
        <v>0</v>
      </c>
      <c r="G53" s="100">
        <v>0</v>
      </c>
      <c r="H53" s="100">
        <v>0</v>
      </c>
      <c r="I53" s="100">
        <v>0</v>
      </c>
      <c r="J53" s="100">
        <v>0</v>
      </c>
      <c r="K53" s="100">
        <v>0</v>
      </c>
      <c r="L53" s="100">
        <v>0</v>
      </c>
      <c r="M53" s="100">
        <v>0</v>
      </c>
      <c r="N53" s="100">
        <v>0</v>
      </c>
      <c r="O53" s="100">
        <v>0</v>
      </c>
      <c r="P53" s="100">
        <f t="shared" si="12"/>
        <v>0</v>
      </c>
      <c r="Q53" s="100">
        <v>0</v>
      </c>
      <c r="R53" s="100">
        <v>0</v>
      </c>
      <c r="S53" s="100">
        <v>0</v>
      </c>
      <c r="T53" s="100">
        <v>0</v>
      </c>
      <c r="U53" s="100">
        <v>0</v>
      </c>
      <c r="V53" s="100">
        <v>0</v>
      </c>
      <c r="W53" s="100">
        <v>0</v>
      </c>
      <c r="X53" s="100">
        <v>0</v>
      </c>
      <c r="Y53" s="100">
        <v>0</v>
      </c>
      <c r="Z53" s="100">
        <v>0</v>
      </c>
      <c r="AA53" s="100">
        <v>0</v>
      </c>
      <c r="AB53" s="102">
        <f t="shared" si="5"/>
        <v>0</v>
      </c>
      <c r="AC53" s="102">
        <f t="shared" si="7"/>
        <v>0</v>
      </c>
    </row>
    <row r="54" spans="1:29" x14ac:dyDescent="0.25">
      <c r="A54" s="41" t="s">
        <v>131</v>
      </c>
      <c r="B54" s="40" t="s">
        <v>125</v>
      </c>
      <c r="C54" s="98">
        <f>C45</f>
        <v>80</v>
      </c>
      <c r="D54" s="98">
        <v>0</v>
      </c>
      <c r="E54" s="98">
        <f>C54</f>
        <v>80</v>
      </c>
      <c r="F54" s="98">
        <f>E54-G54-H54</f>
        <v>80</v>
      </c>
      <c r="G54" s="100">
        <v>0</v>
      </c>
      <c r="H54" s="100">
        <v>0</v>
      </c>
      <c r="I54" s="100">
        <v>0</v>
      </c>
      <c r="J54" s="100">
        <v>0</v>
      </c>
      <c r="K54" s="100">
        <v>0</v>
      </c>
      <c r="L54" s="100">
        <v>0</v>
      </c>
      <c r="M54" s="100">
        <v>0</v>
      </c>
      <c r="N54" s="100">
        <v>0</v>
      </c>
      <c r="O54" s="100">
        <v>0</v>
      </c>
      <c r="P54" s="100">
        <f t="shared" si="12"/>
        <v>80</v>
      </c>
      <c r="Q54" s="100">
        <v>0</v>
      </c>
      <c r="R54" s="100">
        <v>0</v>
      </c>
      <c r="S54" s="100">
        <v>0</v>
      </c>
      <c r="T54" s="100">
        <v>0</v>
      </c>
      <c r="U54" s="100">
        <v>0</v>
      </c>
      <c r="V54" s="100">
        <v>0</v>
      </c>
      <c r="W54" s="100">
        <v>0</v>
      </c>
      <c r="X54" s="100">
        <v>0</v>
      </c>
      <c r="Y54" s="100">
        <v>0</v>
      </c>
      <c r="Z54" s="100">
        <v>0</v>
      </c>
      <c r="AA54" s="100">
        <v>0</v>
      </c>
      <c r="AB54" s="102">
        <f t="shared" si="5"/>
        <v>80</v>
      </c>
      <c r="AC54" s="102">
        <f t="shared" si="7"/>
        <v>0</v>
      </c>
    </row>
    <row r="55" spans="1:29" x14ac:dyDescent="0.25">
      <c r="A55" s="41" t="s">
        <v>130</v>
      </c>
      <c r="B55" s="40" t="s">
        <v>124</v>
      </c>
      <c r="C55" s="98">
        <v>0</v>
      </c>
      <c r="D55" s="98">
        <v>0</v>
      </c>
      <c r="E55" s="98">
        <v>0</v>
      </c>
      <c r="F55" s="98">
        <v>0</v>
      </c>
      <c r="G55" s="100">
        <v>0</v>
      </c>
      <c r="H55" s="100">
        <v>0</v>
      </c>
      <c r="I55" s="100">
        <v>0</v>
      </c>
      <c r="J55" s="100">
        <v>0</v>
      </c>
      <c r="K55" s="100">
        <v>0</v>
      </c>
      <c r="L55" s="100">
        <v>0</v>
      </c>
      <c r="M55" s="100">
        <v>0</v>
      </c>
      <c r="N55" s="100">
        <v>0</v>
      </c>
      <c r="O55" s="100">
        <v>0</v>
      </c>
      <c r="P55" s="100">
        <f t="shared" si="12"/>
        <v>0</v>
      </c>
      <c r="Q55" s="100">
        <v>0</v>
      </c>
      <c r="R55" s="100">
        <v>0</v>
      </c>
      <c r="S55" s="100">
        <v>0</v>
      </c>
      <c r="T55" s="100">
        <v>0</v>
      </c>
      <c r="U55" s="100">
        <v>0</v>
      </c>
      <c r="V55" s="100">
        <v>0</v>
      </c>
      <c r="W55" s="100">
        <v>0</v>
      </c>
      <c r="X55" s="100">
        <v>0</v>
      </c>
      <c r="Y55" s="100">
        <v>0</v>
      </c>
      <c r="Z55" s="100">
        <v>0</v>
      </c>
      <c r="AA55" s="100">
        <v>0</v>
      </c>
      <c r="AB55" s="102">
        <f t="shared" si="5"/>
        <v>0</v>
      </c>
      <c r="AC55" s="102">
        <f t="shared" si="7"/>
        <v>0</v>
      </c>
    </row>
    <row r="56" spans="1:29" x14ac:dyDescent="0.25">
      <c r="A56" s="41" t="s">
        <v>129</v>
      </c>
      <c r="B56" s="40" t="s">
        <v>123</v>
      </c>
      <c r="C56" s="98">
        <v>0</v>
      </c>
      <c r="D56" s="98">
        <v>0</v>
      </c>
      <c r="E56" s="98">
        <v>0</v>
      </c>
      <c r="F56" s="98">
        <v>0</v>
      </c>
      <c r="G56" s="100">
        <v>0</v>
      </c>
      <c r="H56" s="100">
        <v>0</v>
      </c>
      <c r="I56" s="100">
        <v>0</v>
      </c>
      <c r="J56" s="100">
        <v>0</v>
      </c>
      <c r="K56" s="100">
        <v>0</v>
      </c>
      <c r="L56" s="100">
        <v>0</v>
      </c>
      <c r="M56" s="100">
        <v>0</v>
      </c>
      <c r="N56" s="100">
        <v>0</v>
      </c>
      <c r="O56" s="100">
        <v>0</v>
      </c>
      <c r="P56" s="100">
        <f t="shared" si="12"/>
        <v>0</v>
      </c>
      <c r="Q56" s="100">
        <v>0</v>
      </c>
      <c r="R56" s="100">
        <v>0</v>
      </c>
      <c r="S56" s="100">
        <v>0</v>
      </c>
      <c r="T56" s="100">
        <v>0</v>
      </c>
      <c r="U56" s="100">
        <v>0</v>
      </c>
      <c r="V56" s="100">
        <v>0</v>
      </c>
      <c r="W56" s="100">
        <v>0</v>
      </c>
      <c r="X56" s="100">
        <v>0</v>
      </c>
      <c r="Y56" s="100">
        <v>0</v>
      </c>
      <c r="Z56" s="100">
        <v>0</v>
      </c>
      <c r="AA56" s="100">
        <v>0</v>
      </c>
      <c r="AB56" s="102">
        <f t="shared" si="5"/>
        <v>0</v>
      </c>
      <c r="AC56" s="102">
        <f t="shared" si="7"/>
        <v>0</v>
      </c>
    </row>
    <row r="57" spans="1:29" ht="18.75" x14ac:dyDescent="0.25">
      <c r="A57" s="41" t="s">
        <v>128</v>
      </c>
      <c r="B57" s="40" t="s">
        <v>530</v>
      </c>
      <c r="C57" s="98">
        <v>34</v>
      </c>
      <c r="D57" s="98">
        <v>0</v>
      </c>
      <c r="E57" s="98">
        <v>34</v>
      </c>
      <c r="F57" s="98">
        <v>34</v>
      </c>
      <c r="G57" s="100">
        <v>0</v>
      </c>
      <c r="H57" s="100">
        <v>0</v>
      </c>
      <c r="I57" s="100">
        <v>0</v>
      </c>
      <c r="J57" s="100">
        <v>0</v>
      </c>
      <c r="K57" s="100">
        <v>0</v>
      </c>
      <c r="L57" s="100">
        <v>0</v>
      </c>
      <c r="M57" s="100">
        <v>0</v>
      </c>
      <c r="N57" s="100">
        <v>0</v>
      </c>
      <c r="O57" s="100">
        <v>0</v>
      </c>
      <c r="P57" s="100">
        <f t="shared" si="12"/>
        <v>34</v>
      </c>
      <c r="Q57" s="100">
        <v>0</v>
      </c>
      <c r="R57" s="100">
        <v>0</v>
      </c>
      <c r="S57" s="100">
        <v>0</v>
      </c>
      <c r="T57" s="100">
        <v>0</v>
      </c>
      <c r="U57" s="100">
        <v>0</v>
      </c>
      <c r="V57" s="100">
        <v>0</v>
      </c>
      <c r="W57" s="100">
        <v>0</v>
      </c>
      <c r="X57" s="100">
        <v>0</v>
      </c>
      <c r="Y57" s="100">
        <v>0</v>
      </c>
      <c r="Z57" s="100">
        <v>0</v>
      </c>
      <c r="AA57" s="100">
        <v>0</v>
      </c>
      <c r="AB57" s="102">
        <f t="shared" si="5"/>
        <v>34</v>
      </c>
      <c r="AC57" s="102">
        <f t="shared" si="7"/>
        <v>0</v>
      </c>
    </row>
    <row r="58" spans="1:29" ht="36.75" customHeight="1" x14ac:dyDescent="0.25">
      <c r="A58" s="44" t="s">
        <v>56</v>
      </c>
      <c r="B58" s="53" t="s">
        <v>207</v>
      </c>
      <c r="C58" s="98">
        <v>0</v>
      </c>
      <c r="D58" s="98">
        <v>0</v>
      </c>
      <c r="E58" s="98">
        <v>0</v>
      </c>
      <c r="F58" s="98">
        <v>0</v>
      </c>
      <c r="G58" s="98">
        <v>0</v>
      </c>
      <c r="H58" s="98">
        <v>0</v>
      </c>
      <c r="I58" s="98">
        <v>0</v>
      </c>
      <c r="J58" s="98">
        <v>0</v>
      </c>
      <c r="K58" s="98">
        <v>0</v>
      </c>
      <c r="L58" s="98">
        <v>0</v>
      </c>
      <c r="M58" s="98">
        <v>0</v>
      </c>
      <c r="N58" s="98">
        <v>0</v>
      </c>
      <c r="O58" s="98">
        <v>0</v>
      </c>
      <c r="P58" s="98">
        <v>0</v>
      </c>
      <c r="Q58" s="98">
        <v>0</v>
      </c>
      <c r="R58" s="98">
        <v>0</v>
      </c>
      <c r="S58" s="98">
        <v>0</v>
      </c>
      <c r="T58" s="98">
        <v>0</v>
      </c>
      <c r="U58" s="98">
        <v>0</v>
      </c>
      <c r="V58" s="98">
        <v>0</v>
      </c>
      <c r="W58" s="98">
        <v>0</v>
      </c>
      <c r="X58" s="98">
        <v>0</v>
      </c>
      <c r="Y58" s="98">
        <v>0</v>
      </c>
      <c r="Z58" s="98">
        <v>0</v>
      </c>
      <c r="AA58" s="98">
        <v>0</v>
      </c>
      <c r="AB58" s="102">
        <f t="shared" si="5"/>
        <v>0</v>
      </c>
      <c r="AC58" s="102">
        <f t="shared" si="7"/>
        <v>0</v>
      </c>
    </row>
    <row r="59" spans="1:29" x14ac:dyDescent="0.25">
      <c r="A59" s="44" t="s">
        <v>54</v>
      </c>
      <c r="B59" s="43" t="s">
        <v>127</v>
      </c>
      <c r="C59" s="98">
        <v>0</v>
      </c>
      <c r="D59" s="98">
        <v>0</v>
      </c>
      <c r="E59" s="98">
        <v>0</v>
      </c>
      <c r="F59" s="98">
        <v>0</v>
      </c>
      <c r="G59" s="98">
        <v>0</v>
      </c>
      <c r="H59" s="98">
        <v>0</v>
      </c>
      <c r="I59" s="98">
        <v>0</v>
      </c>
      <c r="J59" s="98">
        <v>0</v>
      </c>
      <c r="K59" s="98">
        <v>0</v>
      </c>
      <c r="L59" s="98">
        <v>0</v>
      </c>
      <c r="M59" s="98">
        <v>0</v>
      </c>
      <c r="N59" s="98">
        <v>0</v>
      </c>
      <c r="O59" s="98">
        <v>0</v>
      </c>
      <c r="P59" s="98">
        <v>0</v>
      </c>
      <c r="Q59" s="98">
        <v>0</v>
      </c>
      <c r="R59" s="98">
        <v>0</v>
      </c>
      <c r="S59" s="98">
        <v>0</v>
      </c>
      <c r="T59" s="98">
        <v>0</v>
      </c>
      <c r="U59" s="98">
        <v>0</v>
      </c>
      <c r="V59" s="98">
        <v>0</v>
      </c>
      <c r="W59" s="98">
        <v>0</v>
      </c>
      <c r="X59" s="98">
        <v>0</v>
      </c>
      <c r="Y59" s="98">
        <v>0</v>
      </c>
      <c r="Z59" s="98">
        <v>0</v>
      </c>
      <c r="AA59" s="98">
        <v>0</v>
      </c>
      <c r="AB59" s="102">
        <f t="shared" si="5"/>
        <v>0</v>
      </c>
      <c r="AC59" s="102">
        <f t="shared" si="7"/>
        <v>0</v>
      </c>
    </row>
    <row r="60" spans="1:29" x14ac:dyDescent="0.25">
      <c r="A60" s="41" t="s">
        <v>201</v>
      </c>
      <c r="B60" s="42" t="s">
        <v>147</v>
      </c>
      <c r="C60" s="98">
        <v>0</v>
      </c>
      <c r="D60" s="98">
        <v>0</v>
      </c>
      <c r="E60" s="98">
        <v>0</v>
      </c>
      <c r="F60" s="98">
        <v>0</v>
      </c>
      <c r="G60" s="100">
        <v>0</v>
      </c>
      <c r="H60" s="100">
        <v>0</v>
      </c>
      <c r="I60" s="100">
        <v>0</v>
      </c>
      <c r="J60" s="100">
        <v>0</v>
      </c>
      <c r="K60" s="100">
        <v>0</v>
      </c>
      <c r="L60" s="100">
        <v>0</v>
      </c>
      <c r="M60" s="100">
        <v>0</v>
      </c>
      <c r="N60" s="100">
        <v>0</v>
      </c>
      <c r="O60" s="100">
        <v>0</v>
      </c>
      <c r="P60" s="100">
        <v>0</v>
      </c>
      <c r="Q60" s="100">
        <v>0</v>
      </c>
      <c r="R60" s="100">
        <v>0</v>
      </c>
      <c r="S60" s="100">
        <v>0</v>
      </c>
      <c r="T60" s="100">
        <v>0</v>
      </c>
      <c r="U60" s="100">
        <v>0</v>
      </c>
      <c r="V60" s="100">
        <v>0</v>
      </c>
      <c r="W60" s="100">
        <v>0</v>
      </c>
      <c r="X60" s="100">
        <v>0</v>
      </c>
      <c r="Y60" s="100">
        <v>0</v>
      </c>
      <c r="Z60" s="100">
        <v>0</v>
      </c>
      <c r="AA60" s="100">
        <v>0</v>
      </c>
      <c r="AB60" s="102">
        <f t="shared" si="5"/>
        <v>0</v>
      </c>
      <c r="AC60" s="102">
        <f t="shared" si="7"/>
        <v>0</v>
      </c>
    </row>
    <row r="61" spans="1:29" x14ac:dyDescent="0.25">
      <c r="A61" s="41" t="s">
        <v>202</v>
      </c>
      <c r="B61" s="42" t="s">
        <v>145</v>
      </c>
      <c r="C61" s="98">
        <v>0</v>
      </c>
      <c r="D61" s="98">
        <v>0</v>
      </c>
      <c r="E61" s="98">
        <v>0</v>
      </c>
      <c r="F61" s="98">
        <v>0</v>
      </c>
      <c r="G61" s="100">
        <v>0</v>
      </c>
      <c r="H61" s="100">
        <v>0</v>
      </c>
      <c r="I61" s="100">
        <v>0</v>
      </c>
      <c r="J61" s="100">
        <v>0</v>
      </c>
      <c r="K61" s="100">
        <v>0</v>
      </c>
      <c r="L61" s="100">
        <v>0</v>
      </c>
      <c r="M61" s="100">
        <v>0</v>
      </c>
      <c r="N61" s="100">
        <v>0</v>
      </c>
      <c r="O61" s="100">
        <v>0</v>
      </c>
      <c r="P61" s="100">
        <v>0</v>
      </c>
      <c r="Q61" s="100">
        <v>0</v>
      </c>
      <c r="R61" s="100">
        <v>0</v>
      </c>
      <c r="S61" s="100">
        <v>0</v>
      </c>
      <c r="T61" s="100">
        <v>0</v>
      </c>
      <c r="U61" s="100">
        <v>0</v>
      </c>
      <c r="V61" s="100">
        <v>0</v>
      </c>
      <c r="W61" s="100">
        <v>0</v>
      </c>
      <c r="X61" s="100">
        <v>0</v>
      </c>
      <c r="Y61" s="100">
        <v>0</v>
      </c>
      <c r="Z61" s="100">
        <v>0</v>
      </c>
      <c r="AA61" s="100">
        <v>0</v>
      </c>
      <c r="AB61" s="102">
        <f t="shared" si="5"/>
        <v>0</v>
      </c>
      <c r="AC61" s="102">
        <f t="shared" si="7"/>
        <v>0</v>
      </c>
    </row>
    <row r="62" spans="1:29" x14ac:dyDescent="0.25">
      <c r="A62" s="41" t="s">
        <v>203</v>
      </c>
      <c r="B62" s="42" t="s">
        <v>143</v>
      </c>
      <c r="C62" s="98">
        <v>0</v>
      </c>
      <c r="D62" s="98">
        <v>0</v>
      </c>
      <c r="E62" s="98">
        <v>0</v>
      </c>
      <c r="F62" s="98">
        <v>0</v>
      </c>
      <c r="G62" s="100">
        <v>0</v>
      </c>
      <c r="H62" s="100">
        <v>0</v>
      </c>
      <c r="I62" s="100">
        <v>0</v>
      </c>
      <c r="J62" s="100">
        <v>0</v>
      </c>
      <c r="K62" s="100">
        <v>0</v>
      </c>
      <c r="L62" s="100">
        <v>0</v>
      </c>
      <c r="M62" s="100">
        <v>0</v>
      </c>
      <c r="N62" s="100">
        <v>0</v>
      </c>
      <c r="O62" s="100">
        <v>0</v>
      </c>
      <c r="P62" s="100">
        <v>0</v>
      </c>
      <c r="Q62" s="100">
        <v>0</v>
      </c>
      <c r="R62" s="100">
        <v>0</v>
      </c>
      <c r="S62" s="100">
        <v>0</v>
      </c>
      <c r="T62" s="100">
        <v>0</v>
      </c>
      <c r="U62" s="100">
        <v>0</v>
      </c>
      <c r="V62" s="100">
        <v>0</v>
      </c>
      <c r="W62" s="100">
        <v>0</v>
      </c>
      <c r="X62" s="100">
        <v>0</v>
      </c>
      <c r="Y62" s="100">
        <v>0</v>
      </c>
      <c r="Z62" s="100">
        <v>0</v>
      </c>
      <c r="AA62" s="100">
        <v>0</v>
      </c>
      <c r="AB62" s="102">
        <f t="shared" si="5"/>
        <v>0</v>
      </c>
      <c r="AC62" s="102">
        <f t="shared" si="7"/>
        <v>0</v>
      </c>
    </row>
    <row r="63" spans="1:29" x14ac:dyDescent="0.25">
      <c r="A63" s="41" t="s">
        <v>204</v>
      </c>
      <c r="B63" s="42" t="s">
        <v>206</v>
      </c>
      <c r="C63" s="98">
        <v>0</v>
      </c>
      <c r="D63" s="98">
        <v>0</v>
      </c>
      <c r="E63" s="98">
        <v>0</v>
      </c>
      <c r="F63" s="98">
        <v>0</v>
      </c>
      <c r="G63" s="100">
        <v>0</v>
      </c>
      <c r="H63" s="100">
        <v>0</v>
      </c>
      <c r="I63" s="100">
        <v>0</v>
      </c>
      <c r="J63" s="100">
        <v>0</v>
      </c>
      <c r="K63" s="100">
        <v>0</v>
      </c>
      <c r="L63" s="100">
        <v>0</v>
      </c>
      <c r="M63" s="100">
        <v>0</v>
      </c>
      <c r="N63" s="100">
        <v>0</v>
      </c>
      <c r="O63" s="100">
        <v>0</v>
      </c>
      <c r="P63" s="100">
        <v>0</v>
      </c>
      <c r="Q63" s="100">
        <v>0</v>
      </c>
      <c r="R63" s="100">
        <v>0</v>
      </c>
      <c r="S63" s="100">
        <v>0</v>
      </c>
      <c r="T63" s="100">
        <v>0</v>
      </c>
      <c r="U63" s="100">
        <v>0</v>
      </c>
      <c r="V63" s="100">
        <v>0</v>
      </c>
      <c r="W63" s="100">
        <v>0</v>
      </c>
      <c r="X63" s="100">
        <v>0</v>
      </c>
      <c r="Y63" s="100">
        <v>0</v>
      </c>
      <c r="Z63" s="100">
        <v>0</v>
      </c>
      <c r="AA63" s="100">
        <v>0</v>
      </c>
      <c r="AB63" s="102">
        <f t="shared" si="5"/>
        <v>0</v>
      </c>
      <c r="AC63" s="102">
        <f t="shared" si="7"/>
        <v>0</v>
      </c>
    </row>
    <row r="64" spans="1:29" ht="18.75" x14ac:dyDescent="0.25">
      <c r="A64" s="41" t="s">
        <v>205</v>
      </c>
      <c r="B64" s="40" t="s">
        <v>122</v>
      </c>
      <c r="C64" s="98">
        <v>0</v>
      </c>
      <c r="D64" s="98">
        <v>0</v>
      </c>
      <c r="E64" s="98">
        <v>0</v>
      </c>
      <c r="F64" s="98">
        <v>0</v>
      </c>
      <c r="G64" s="100">
        <v>0</v>
      </c>
      <c r="H64" s="100">
        <v>0</v>
      </c>
      <c r="I64" s="100">
        <v>0</v>
      </c>
      <c r="J64" s="100">
        <v>0</v>
      </c>
      <c r="K64" s="100">
        <v>0</v>
      </c>
      <c r="L64" s="100">
        <v>0</v>
      </c>
      <c r="M64" s="100">
        <v>0</v>
      </c>
      <c r="N64" s="100">
        <v>0</v>
      </c>
      <c r="O64" s="100">
        <v>0</v>
      </c>
      <c r="P64" s="100">
        <v>0</v>
      </c>
      <c r="Q64" s="100">
        <v>0</v>
      </c>
      <c r="R64" s="100">
        <v>0</v>
      </c>
      <c r="S64" s="100">
        <v>0</v>
      </c>
      <c r="T64" s="100">
        <v>0</v>
      </c>
      <c r="U64" s="100">
        <v>0</v>
      </c>
      <c r="V64" s="100">
        <v>0</v>
      </c>
      <c r="W64" s="100">
        <v>0</v>
      </c>
      <c r="X64" s="100">
        <v>0</v>
      </c>
      <c r="Y64" s="100">
        <v>0</v>
      </c>
      <c r="Z64" s="100">
        <v>0</v>
      </c>
      <c r="AA64" s="100">
        <v>0</v>
      </c>
      <c r="AB64" s="102">
        <f t="shared" si="5"/>
        <v>0</v>
      </c>
      <c r="AC64" s="102">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34"/>
      <c r="C66" s="434"/>
      <c r="D66" s="434"/>
      <c r="E66" s="434"/>
      <c r="F66" s="434"/>
      <c r="G66" s="434"/>
      <c r="H66" s="434"/>
      <c r="I66" s="434"/>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34"/>
      <c r="C68" s="434"/>
      <c r="D68" s="434"/>
      <c r="E68" s="434"/>
      <c r="F68" s="434"/>
      <c r="G68" s="434"/>
      <c r="H68" s="434"/>
      <c r="I68" s="434"/>
      <c r="J68" s="35"/>
      <c r="K68" s="35"/>
    </row>
    <row r="70" spans="1:28" ht="36.75" customHeight="1" x14ac:dyDescent="0.25">
      <c r="B70" s="434"/>
      <c r="C70" s="434"/>
      <c r="D70" s="434"/>
      <c r="E70" s="434"/>
      <c r="F70" s="434"/>
      <c r="G70" s="434"/>
      <c r="H70" s="434"/>
      <c r="I70" s="434"/>
      <c r="J70" s="35"/>
      <c r="K70" s="35"/>
    </row>
    <row r="71" spans="1:28" x14ac:dyDescent="0.25">
      <c r="N71" s="36"/>
      <c r="V71" s="36"/>
    </row>
    <row r="72" spans="1:28" ht="51" customHeight="1" x14ac:dyDescent="0.25">
      <c r="B72" s="434"/>
      <c r="C72" s="434"/>
      <c r="D72" s="434"/>
      <c r="E72" s="434"/>
      <c r="F72" s="434"/>
      <c r="G72" s="434"/>
      <c r="H72" s="434"/>
      <c r="I72" s="434"/>
      <c r="J72" s="35"/>
      <c r="K72" s="35"/>
      <c r="N72" s="36"/>
      <c r="V72" s="36"/>
    </row>
    <row r="73" spans="1:28" ht="32.25" customHeight="1" x14ac:dyDescent="0.25">
      <c r="B73" s="434"/>
      <c r="C73" s="434"/>
      <c r="D73" s="434"/>
      <c r="E73" s="434"/>
      <c r="F73" s="434"/>
      <c r="G73" s="434"/>
      <c r="H73" s="434"/>
      <c r="I73" s="434"/>
      <c r="J73" s="35"/>
      <c r="K73" s="35"/>
    </row>
    <row r="74" spans="1:28" ht="51.75" customHeight="1" x14ac:dyDescent="0.25">
      <c r="B74" s="434"/>
      <c r="C74" s="434"/>
      <c r="D74" s="434"/>
      <c r="E74" s="434"/>
      <c r="F74" s="434"/>
      <c r="G74" s="434"/>
      <c r="H74" s="434"/>
      <c r="I74" s="434"/>
      <c r="J74" s="35"/>
      <c r="K74" s="35"/>
    </row>
    <row r="75" spans="1:28" ht="21.75" customHeight="1" x14ac:dyDescent="0.25">
      <c r="B75" s="440"/>
      <c r="C75" s="440"/>
      <c r="D75" s="440"/>
      <c r="E75" s="440"/>
      <c r="F75" s="440"/>
      <c r="G75" s="440"/>
      <c r="H75" s="440"/>
      <c r="I75" s="440"/>
      <c r="J75" s="34"/>
      <c r="K75" s="34"/>
    </row>
    <row r="76" spans="1:28" ht="23.25" customHeight="1" x14ac:dyDescent="0.25"/>
    <row r="77" spans="1:28" ht="18.75" customHeight="1" x14ac:dyDescent="0.25">
      <c r="B77" s="433"/>
      <c r="C77" s="433"/>
      <c r="D77" s="433"/>
      <c r="E77" s="433"/>
      <c r="F77" s="433"/>
      <c r="G77" s="433"/>
      <c r="H77" s="433"/>
      <c r="I77" s="433"/>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I77"/>
  <sheetViews>
    <sheetView zoomScale="70" zoomScaleNormal="70" zoomScaleSheetLayoutView="70" workbookViewId="0">
      <selection activeCell="T21" sqref="T21:U21"/>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7.7109375" style="32" customWidth="1"/>
    <col min="8" max="15" width="9.28515625" style="32" customWidth="1"/>
    <col min="16" max="17" width="8" style="32" customWidth="1"/>
    <col min="18" max="19" width="8.5703125" style="32" customWidth="1"/>
    <col min="20" max="20" width="8" style="342" customWidth="1"/>
    <col min="21" max="21" width="8" style="338" customWidth="1"/>
    <col min="22" max="23" width="8.5703125" style="32" customWidth="1"/>
    <col min="24" max="25" width="10.7109375" style="32" customWidth="1"/>
    <col min="26" max="27" width="8.5703125" style="32" customWidth="1"/>
    <col min="28" max="28" width="16" style="32" customWidth="1"/>
    <col min="29" max="29" width="20.5703125" style="32" customWidth="1"/>
    <col min="30" max="30" width="9.140625" style="32"/>
    <col min="31" max="36" width="13.28515625" style="32" customWidth="1"/>
    <col min="37"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62" t="str">
        <f>'6.1. Паспорт сетевой график'!A5:K5</f>
        <v>Год раскрытия информации: 2024 год</v>
      </c>
      <c r="B4" s="362"/>
      <c r="C4" s="362"/>
      <c r="D4" s="362"/>
      <c r="E4" s="362"/>
      <c r="F4" s="362"/>
      <c r="G4" s="362"/>
      <c r="H4" s="362"/>
      <c r="I4" s="362"/>
      <c r="J4" s="362"/>
      <c r="K4" s="362"/>
      <c r="L4" s="362"/>
      <c r="M4" s="362"/>
      <c r="N4" s="362"/>
      <c r="O4" s="362"/>
      <c r="P4" s="362"/>
      <c r="Q4" s="362"/>
      <c r="R4" s="362"/>
      <c r="S4" s="362"/>
      <c r="T4" s="362"/>
      <c r="U4" s="362"/>
      <c r="V4" s="362"/>
      <c r="W4" s="362"/>
      <c r="X4" s="362"/>
      <c r="Y4" s="362"/>
      <c r="Z4" s="362"/>
      <c r="AA4" s="362"/>
      <c r="AB4" s="362"/>
      <c r="AC4" s="362"/>
    </row>
    <row r="5" spans="1:29" ht="18.75" x14ac:dyDescent="0.3">
      <c r="AC5" s="12"/>
    </row>
    <row r="6" spans="1:29" ht="18.75" x14ac:dyDescent="0.25">
      <c r="A6" s="370" t="s">
        <v>7</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370"/>
      <c r="AB6" s="370"/>
      <c r="AC6" s="370"/>
    </row>
    <row r="7" spans="1:29" ht="18.75" x14ac:dyDescent="0.25">
      <c r="A7" s="109"/>
      <c r="B7" s="109"/>
      <c r="C7" s="109"/>
      <c r="D7" s="109"/>
      <c r="E7" s="109"/>
      <c r="F7" s="109"/>
      <c r="G7" s="109"/>
      <c r="H7" s="169"/>
      <c r="I7" s="169"/>
      <c r="J7" s="169"/>
      <c r="K7" s="169"/>
      <c r="L7" s="169"/>
      <c r="M7" s="169"/>
      <c r="N7" s="169"/>
      <c r="O7" s="169"/>
      <c r="P7" s="169"/>
      <c r="Q7" s="169"/>
      <c r="R7" s="169"/>
      <c r="S7" s="169"/>
      <c r="T7" s="343"/>
      <c r="U7" s="339"/>
      <c r="V7" s="169"/>
      <c r="W7" s="169"/>
      <c r="X7" s="169"/>
      <c r="Y7" s="169"/>
      <c r="Z7" s="169"/>
      <c r="AA7" s="169"/>
      <c r="AB7" s="169"/>
      <c r="AC7" s="169"/>
    </row>
    <row r="8" spans="1:29" x14ac:dyDescent="0.25">
      <c r="A8" s="367" t="str">
        <f>'6.1. Паспорт сетевой график'!A9</f>
        <v xml:space="preserve">Акционерное общество "Западная энергетическая компания" </v>
      </c>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367"/>
      <c r="AB8" s="367"/>
      <c r="AC8" s="367"/>
    </row>
    <row r="9" spans="1:29" ht="18.75" customHeight="1" x14ac:dyDescent="0.25">
      <c r="A9" s="374" t="s">
        <v>6</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row>
    <row r="10" spans="1:29" ht="18.75" x14ac:dyDescent="0.25">
      <c r="A10" s="109"/>
      <c r="B10" s="109"/>
      <c r="C10" s="109"/>
      <c r="D10" s="109"/>
      <c r="E10" s="109"/>
      <c r="F10" s="109"/>
      <c r="G10" s="109"/>
      <c r="H10" s="169"/>
      <c r="I10" s="169"/>
      <c r="J10" s="169"/>
      <c r="K10" s="169"/>
      <c r="L10" s="169"/>
      <c r="M10" s="169"/>
      <c r="N10" s="169"/>
      <c r="O10" s="169"/>
      <c r="P10" s="169"/>
      <c r="Q10" s="169"/>
      <c r="R10" s="169"/>
      <c r="S10" s="169"/>
      <c r="T10" s="343"/>
      <c r="U10" s="339"/>
      <c r="V10" s="169"/>
      <c r="W10" s="169"/>
      <c r="X10" s="169"/>
      <c r="Y10" s="169"/>
      <c r="Z10" s="169"/>
      <c r="AA10" s="169"/>
      <c r="AB10" s="169"/>
      <c r="AC10" s="169"/>
    </row>
    <row r="11" spans="1:29" x14ac:dyDescent="0.25">
      <c r="A11" s="367" t="str">
        <f>'6.1. Паспорт сетевой график'!A12</f>
        <v>O_24-13</v>
      </c>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367"/>
      <c r="AB11" s="367"/>
      <c r="AC11" s="367"/>
    </row>
    <row r="12" spans="1:29" x14ac:dyDescent="0.25">
      <c r="A12" s="374" t="s">
        <v>5</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row>
    <row r="13" spans="1:29" ht="16.5" customHeight="1" x14ac:dyDescent="0.3">
      <c r="A13" s="126"/>
      <c r="B13" s="126"/>
      <c r="C13" s="126"/>
      <c r="D13" s="126"/>
      <c r="E13" s="126"/>
      <c r="F13" s="126"/>
      <c r="G13" s="126"/>
      <c r="H13" s="50"/>
      <c r="I13" s="50"/>
      <c r="J13" s="50"/>
      <c r="K13" s="50"/>
      <c r="L13" s="50"/>
      <c r="M13" s="50"/>
      <c r="N13" s="50"/>
      <c r="O13" s="50"/>
      <c r="P13" s="50"/>
      <c r="Q13" s="50"/>
      <c r="R13" s="50"/>
      <c r="S13" s="50"/>
      <c r="T13" s="344"/>
      <c r="U13" s="340"/>
      <c r="V13" s="50"/>
      <c r="W13" s="50"/>
      <c r="X13" s="50"/>
      <c r="Y13" s="50"/>
      <c r="Z13" s="50"/>
      <c r="AA13" s="50"/>
      <c r="AB13" s="50"/>
      <c r="AC13" s="50"/>
    </row>
    <row r="14" spans="1:29" ht="36" customHeight="1" x14ac:dyDescent="0.25">
      <c r="A14" s="395" t="str">
        <f>'6.1. Паспорт сетевой график'!A15</f>
        <v xml:space="preserve">Реконструкция трансформаторной подстанции 10/0,4 кВ ТП-193 с монтажом 8 ячеек с элегазовыми выключателями нагрузки 10 кВ, шкафов НКУ-0,4 с автоматическими выключателями и АВР по адресу: г. Калининград, ул Колхозная, дом 12а. ЗУ 39:15:130910:104 </v>
      </c>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c r="AB14" s="395"/>
      <c r="AC14" s="395"/>
    </row>
    <row r="15" spans="1:29" ht="15.75" customHeight="1" x14ac:dyDescent="0.25">
      <c r="A15" s="374" t="s">
        <v>4</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row>
    <row r="16" spans="1:29" x14ac:dyDescent="0.25">
      <c r="A16" s="444"/>
      <c r="B16" s="444"/>
      <c r="C16" s="444"/>
      <c r="D16" s="444"/>
      <c r="E16" s="444"/>
      <c r="F16" s="444"/>
      <c r="G16" s="444"/>
      <c r="H16" s="444"/>
      <c r="I16" s="444"/>
      <c r="J16" s="444"/>
      <c r="K16" s="444"/>
      <c r="L16" s="444"/>
      <c r="M16" s="444"/>
      <c r="N16" s="444"/>
      <c r="O16" s="444"/>
      <c r="P16" s="444"/>
      <c r="Q16" s="444"/>
      <c r="R16" s="444"/>
      <c r="S16" s="444"/>
      <c r="T16" s="444"/>
      <c r="U16" s="444"/>
      <c r="V16" s="444"/>
      <c r="W16" s="444"/>
      <c r="X16" s="444"/>
      <c r="Y16" s="444"/>
      <c r="Z16" s="444"/>
      <c r="AA16" s="444"/>
      <c r="AB16" s="444"/>
      <c r="AC16" s="444"/>
    </row>
    <row r="18" spans="1:35" x14ac:dyDescent="0.25">
      <c r="A18" s="446" t="s">
        <v>393</v>
      </c>
      <c r="B18" s="446"/>
      <c r="C18" s="446"/>
      <c r="D18" s="446"/>
      <c r="E18" s="446"/>
      <c r="F18" s="446"/>
      <c r="G18" s="446"/>
      <c r="H18" s="446"/>
      <c r="I18" s="446"/>
      <c r="J18" s="446"/>
      <c r="K18" s="446"/>
      <c r="L18" s="446"/>
      <c r="M18" s="446"/>
      <c r="N18" s="446"/>
      <c r="O18" s="446"/>
      <c r="P18" s="446"/>
      <c r="Q18" s="446"/>
      <c r="R18" s="446"/>
      <c r="S18" s="446"/>
      <c r="T18" s="446"/>
      <c r="U18" s="446"/>
      <c r="V18" s="446"/>
      <c r="W18" s="446"/>
      <c r="X18" s="446"/>
      <c r="Y18" s="446"/>
      <c r="Z18" s="446"/>
      <c r="AA18" s="446"/>
      <c r="AB18" s="446"/>
      <c r="AC18" s="446"/>
    </row>
    <row r="19" spans="1:35" ht="49.5" hidden="1" customHeight="1" x14ac:dyDescent="0.25">
      <c r="E19" s="48" t="s">
        <v>594</v>
      </c>
      <c r="F19" s="48"/>
      <c r="G19" s="48" t="s">
        <v>595</v>
      </c>
      <c r="H19" s="32" t="s">
        <v>596</v>
      </c>
      <c r="L19" s="32" t="s">
        <v>597</v>
      </c>
      <c r="P19" s="32" t="s">
        <v>598</v>
      </c>
    </row>
    <row r="20" spans="1:35" ht="33" customHeight="1" x14ac:dyDescent="0.25">
      <c r="A20" s="435" t="s">
        <v>183</v>
      </c>
      <c r="B20" s="435" t="s">
        <v>182</v>
      </c>
      <c r="C20" s="431" t="s">
        <v>181</v>
      </c>
      <c r="D20" s="431"/>
      <c r="E20" s="445" t="s">
        <v>180</v>
      </c>
      <c r="F20" s="445"/>
      <c r="G20" s="435" t="s">
        <v>643</v>
      </c>
      <c r="H20" s="438">
        <v>2025</v>
      </c>
      <c r="I20" s="439"/>
      <c r="J20" s="439"/>
      <c r="K20" s="448"/>
      <c r="L20" s="438">
        <v>2026</v>
      </c>
      <c r="M20" s="439"/>
      <c r="N20" s="439"/>
      <c r="O20" s="448"/>
      <c r="P20" s="438">
        <v>2027</v>
      </c>
      <c r="Q20" s="439"/>
      <c r="R20" s="439"/>
      <c r="S20" s="448"/>
      <c r="T20" s="438">
        <v>2028</v>
      </c>
      <c r="U20" s="439"/>
      <c r="V20" s="439"/>
      <c r="W20" s="448"/>
      <c r="X20" s="438">
        <v>2029</v>
      </c>
      <c r="Y20" s="439"/>
      <c r="Z20" s="439"/>
      <c r="AA20" s="448"/>
      <c r="AB20" s="447" t="s">
        <v>179</v>
      </c>
      <c r="AC20" s="447"/>
      <c r="AD20" s="49"/>
      <c r="AE20" s="49"/>
      <c r="AF20" s="49"/>
    </row>
    <row r="21" spans="1:35" ht="99.75" customHeight="1" x14ac:dyDescent="0.25">
      <c r="A21" s="436"/>
      <c r="B21" s="436"/>
      <c r="C21" s="431"/>
      <c r="D21" s="431"/>
      <c r="E21" s="445"/>
      <c r="F21" s="445"/>
      <c r="G21" s="436"/>
      <c r="H21" s="431" t="s">
        <v>2</v>
      </c>
      <c r="I21" s="431"/>
      <c r="J21" s="431" t="s">
        <v>178</v>
      </c>
      <c r="K21" s="431"/>
      <c r="L21" s="431" t="s">
        <v>2</v>
      </c>
      <c r="M21" s="431"/>
      <c r="N21" s="431" t="s">
        <v>178</v>
      </c>
      <c r="O21" s="431"/>
      <c r="P21" s="431" t="s">
        <v>2</v>
      </c>
      <c r="Q21" s="431"/>
      <c r="R21" s="431" t="s">
        <v>178</v>
      </c>
      <c r="S21" s="431"/>
      <c r="T21" s="431" t="s">
        <v>2</v>
      </c>
      <c r="U21" s="431"/>
      <c r="V21" s="431" t="s">
        <v>178</v>
      </c>
      <c r="W21" s="431"/>
      <c r="X21" s="431" t="s">
        <v>2</v>
      </c>
      <c r="Y21" s="431"/>
      <c r="Z21" s="431" t="s">
        <v>178</v>
      </c>
      <c r="AA21" s="431"/>
      <c r="AB21" s="447"/>
      <c r="AC21" s="447"/>
    </row>
    <row r="22" spans="1:35" ht="89.25" customHeight="1" x14ac:dyDescent="0.25">
      <c r="A22" s="437"/>
      <c r="B22" s="437"/>
      <c r="C22" s="46" t="s">
        <v>2</v>
      </c>
      <c r="D22" s="46" t="s">
        <v>178</v>
      </c>
      <c r="E22" s="355" t="s">
        <v>628</v>
      </c>
      <c r="F22" s="355" t="s">
        <v>628</v>
      </c>
      <c r="G22" s="437"/>
      <c r="H22" s="47" t="s">
        <v>374</v>
      </c>
      <c r="I22" s="47" t="s">
        <v>375</v>
      </c>
      <c r="J22" s="47" t="s">
        <v>374</v>
      </c>
      <c r="K22" s="47" t="s">
        <v>375</v>
      </c>
      <c r="L22" s="47" t="s">
        <v>374</v>
      </c>
      <c r="M22" s="47" t="s">
        <v>375</v>
      </c>
      <c r="N22" s="47" t="s">
        <v>374</v>
      </c>
      <c r="O22" s="47" t="s">
        <v>375</v>
      </c>
      <c r="P22" s="47" t="s">
        <v>374</v>
      </c>
      <c r="Q22" s="47" t="s">
        <v>375</v>
      </c>
      <c r="R22" s="47" t="s">
        <v>374</v>
      </c>
      <c r="S22" s="47" t="s">
        <v>375</v>
      </c>
      <c r="T22" s="346" t="s">
        <v>374</v>
      </c>
      <c r="U22" s="346" t="s">
        <v>375</v>
      </c>
      <c r="V22" s="47" t="s">
        <v>374</v>
      </c>
      <c r="W22" s="47" t="s">
        <v>375</v>
      </c>
      <c r="X22" s="47" t="s">
        <v>374</v>
      </c>
      <c r="Y22" s="47" t="s">
        <v>375</v>
      </c>
      <c r="Z22" s="47" t="s">
        <v>374</v>
      </c>
      <c r="AA22" s="47" t="s">
        <v>375</v>
      </c>
      <c r="AB22" s="46" t="s">
        <v>608</v>
      </c>
      <c r="AC22" s="46" t="s">
        <v>537</v>
      </c>
    </row>
    <row r="23" spans="1:35"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47">
        <v>20</v>
      </c>
      <c r="U23" s="347">
        <v>21</v>
      </c>
      <c r="V23" s="39">
        <v>22</v>
      </c>
      <c r="W23" s="39">
        <v>23</v>
      </c>
      <c r="X23" s="39">
        <v>24</v>
      </c>
      <c r="Y23" s="39">
        <v>25</v>
      </c>
      <c r="Z23" s="39">
        <v>26</v>
      </c>
      <c r="AA23" s="39">
        <v>27</v>
      </c>
      <c r="AB23" s="39">
        <v>28</v>
      </c>
      <c r="AC23" s="39">
        <v>29</v>
      </c>
    </row>
    <row r="24" spans="1:35" ht="47.25" customHeight="1" x14ac:dyDescent="0.25">
      <c r="A24" s="44">
        <v>1</v>
      </c>
      <c r="B24" s="43" t="s">
        <v>177</v>
      </c>
      <c r="C24" s="98">
        <f>C30*1.2</f>
        <v>14.906656960692001</v>
      </c>
      <c r="D24" s="100" t="s">
        <v>538</v>
      </c>
      <c r="E24" s="100">
        <f>C24</f>
        <v>14.906656960692001</v>
      </c>
      <c r="F24" s="100">
        <v>14.906656960692001</v>
      </c>
      <c r="G24" s="100">
        <v>0</v>
      </c>
      <c r="H24" s="100">
        <v>0</v>
      </c>
      <c r="I24" s="100">
        <v>0</v>
      </c>
      <c r="J24" s="100" t="s">
        <v>538</v>
      </c>
      <c r="K24" s="100" t="s">
        <v>538</v>
      </c>
      <c r="L24" s="100">
        <v>0</v>
      </c>
      <c r="M24" s="100">
        <v>0</v>
      </c>
      <c r="N24" s="100" t="str">
        <f t="shared" ref="N24:N64" si="0">D24</f>
        <v>нд</v>
      </c>
      <c r="O24" s="100" t="s">
        <v>538</v>
      </c>
      <c r="P24" s="100">
        <v>0</v>
      </c>
      <c r="Q24" s="100">
        <v>0</v>
      </c>
      <c r="R24" s="100" t="s">
        <v>538</v>
      </c>
      <c r="S24" s="100" t="s">
        <v>538</v>
      </c>
      <c r="T24" s="100">
        <f>C24</f>
        <v>14.906656960692001</v>
      </c>
      <c r="U24" s="100">
        <v>3</v>
      </c>
      <c r="V24" s="100" t="s">
        <v>538</v>
      </c>
      <c r="W24" s="100" t="s">
        <v>538</v>
      </c>
      <c r="X24" s="100">
        <v>0</v>
      </c>
      <c r="Y24" s="98">
        <f t="shared" ref="Y24" si="1">SUM(Y25:Y29)</f>
        <v>0</v>
      </c>
      <c r="Z24" s="100" t="s">
        <v>538</v>
      </c>
      <c r="AA24" s="100" t="s">
        <v>538</v>
      </c>
      <c r="AB24" s="98">
        <f>X24+T24+P24+L24+H24</f>
        <v>14.906656960692001</v>
      </c>
      <c r="AC24" s="100" t="s">
        <v>538</v>
      </c>
    </row>
    <row r="25" spans="1:35" ht="24" customHeight="1" x14ac:dyDescent="0.25">
      <c r="A25" s="41" t="s">
        <v>176</v>
      </c>
      <c r="B25" s="25" t="s">
        <v>175</v>
      </c>
      <c r="C25" s="98">
        <v>0</v>
      </c>
      <c r="D25" s="100" t="s">
        <v>538</v>
      </c>
      <c r="E25" s="100">
        <f t="shared" ref="E25:E29" si="2">C25</f>
        <v>0</v>
      </c>
      <c r="F25" s="100">
        <v>0</v>
      </c>
      <c r="G25" s="100">
        <v>0</v>
      </c>
      <c r="H25" s="100">
        <v>0</v>
      </c>
      <c r="I25" s="100">
        <v>0</v>
      </c>
      <c r="J25" s="100" t="s">
        <v>538</v>
      </c>
      <c r="K25" s="100" t="s">
        <v>538</v>
      </c>
      <c r="L25" s="100">
        <v>0</v>
      </c>
      <c r="M25" s="100">
        <v>0</v>
      </c>
      <c r="N25" s="100" t="str">
        <f t="shared" si="0"/>
        <v>нд</v>
      </c>
      <c r="O25" s="100" t="s">
        <v>538</v>
      </c>
      <c r="P25" s="100">
        <v>0</v>
      </c>
      <c r="Q25" s="100">
        <v>0</v>
      </c>
      <c r="R25" s="100" t="s">
        <v>538</v>
      </c>
      <c r="S25" s="100" t="s">
        <v>538</v>
      </c>
      <c r="T25" s="100">
        <f t="shared" ref="T25:T64" si="3">C25</f>
        <v>0</v>
      </c>
      <c r="U25" s="100">
        <v>0</v>
      </c>
      <c r="V25" s="100" t="s">
        <v>538</v>
      </c>
      <c r="W25" s="100" t="s">
        <v>538</v>
      </c>
      <c r="X25" s="100">
        <v>0</v>
      </c>
      <c r="Y25" s="100">
        <v>0</v>
      </c>
      <c r="Z25" s="100" t="s">
        <v>538</v>
      </c>
      <c r="AA25" s="100" t="s">
        <v>538</v>
      </c>
      <c r="AB25" s="98">
        <f t="shared" ref="AB25:AB64" si="4">X25+T25+P25+L25+H25</f>
        <v>0</v>
      </c>
      <c r="AC25" s="100" t="s">
        <v>538</v>
      </c>
    </row>
    <row r="26" spans="1:35" x14ac:dyDescent="0.25">
      <c r="A26" s="41" t="s">
        <v>174</v>
      </c>
      <c r="B26" s="25" t="s">
        <v>173</v>
      </c>
      <c r="C26" s="98">
        <v>0</v>
      </c>
      <c r="D26" s="100" t="s">
        <v>538</v>
      </c>
      <c r="E26" s="100">
        <f t="shared" si="2"/>
        <v>0</v>
      </c>
      <c r="F26" s="100">
        <v>0</v>
      </c>
      <c r="G26" s="100">
        <v>0</v>
      </c>
      <c r="H26" s="100">
        <v>0</v>
      </c>
      <c r="I26" s="100">
        <v>0</v>
      </c>
      <c r="J26" s="100" t="s">
        <v>538</v>
      </c>
      <c r="K26" s="100" t="s">
        <v>538</v>
      </c>
      <c r="L26" s="100">
        <v>0</v>
      </c>
      <c r="M26" s="100">
        <v>0</v>
      </c>
      <c r="N26" s="100" t="str">
        <f t="shared" si="0"/>
        <v>нд</v>
      </c>
      <c r="O26" s="100" t="s">
        <v>538</v>
      </c>
      <c r="P26" s="100">
        <v>0</v>
      </c>
      <c r="Q26" s="100">
        <v>0</v>
      </c>
      <c r="R26" s="100" t="s">
        <v>538</v>
      </c>
      <c r="S26" s="100" t="s">
        <v>538</v>
      </c>
      <c r="T26" s="100">
        <f t="shared" si="3"/>
        <v>0</v>
      </c>
      <c r="U26" s="100">
        <v>0</v>
      </c>
      <c r="V26" s="100" t="s">
        <v>538</v>
      </c>
      <c r="W26" s="100" t="s">
        <v>538</v>
      </c>
      <c r="X26" s="100">
        <v>0</v>
      </c>
      <c r="Y26" s="100">
        <v>0</v>
      </c>
      <c r="Z26" s="100" t="s">
        <v>538</v>
      </c>
      <c r="AA26" s="100" t="s">
        <v>538</v>
      </c>
      <c r="AB26" s="98">
        <f t="shared" si="4"/>
        <v>0</v>
      </c>
      <c r="AC26" s="100" t="s">
        <v>538</v>
      </c>
    </row>
    <row r="27" spans="1:35" ht="31.5" x14ac:dyDescent="0.25">
      <c r="A27" s="41" t="s">
        <v>172</v>
      </c>
      <c r="B27" s="25" t="s">
        <v>356</v>
      </c>
      <c r="C27" s="98">
        <f>C24</f>
        <v>14.906656960692001</v>
      </c>
      <c r="D27" s="100" t="s">
        <v>538</v>
      </c>
      <c r="E27" s="100">
        <f t="shared" si="2"/>
        <v>14.906656960692001</v>
      </c>
      <c r="F27" s="100">
        <v>14.906656960692001</v>
      </c>
      <c r="G27" s="100">
        <v>0</v>
      </c>
      <c r="H27" s="100">
        <v>0</v>
      </c>
      <c r="I27" s="100">
        <v>0</v>
      </c>
      <c r="J27" s="100" t="s">
        <v>538</v>
      </c>
      <c r="K27" s="100" t="s">
        <v>538</v>
      </c>
      <c r="L27" s="100">
        <v>0</v>
      </c>
      <c r="M27" s="100">
        <v>0</v>
      </c>
      <c r="N27" s="100" t="str">
        <f t="shared" si="0"/>
        <v>нд</v>
      </c>
      <c r="O27" s="100" t="s">
        <v>538</v>
      </c>
      <c r="P27" s="100">
        <v>0</v>
      </c>
      <c r="Q27" s="100">
        <v>0</v>
      </c>
      <c r="R27" s="100" t="s">
        <v>538</v>
      </c>
      <c r="S27" s="100" t="s">
        <v>538</v>
      </c>
      <c r="T27" s="100">
        <f t="shared" si="3"/>
        <v>14.906656960692001</v>
      </c>
      <c r="U27" s="100">
        <v>3</v>
      </c>
      <c r="V27" s="100" t="s">
        <v>538</v>
      </c>
      <c r="W27" s="100" t="s">
        <v>538</v>
      </c>
      <c r="X27" s="100">
        <v>0</v>
      </c>
      <c r="Y27" s="100">
        <v>0</v>
      </c>
      <c r="Z27" s="100" t="s">
        <v>538</v>
      </c>
      <c r="AA27" s="100" t="s">
        <v>538</v>
      </c>
      <c r="AB27" s="98">
        <f t="shared" si="4"/>
        <v>14.906656960692001</v>
      </c>
      <c r="AC27" s="100" t="s">
        <v>538</v>
      </c>
    </row>
    <row r="28" spans="1:35" x14ac:dyDescent="0.25">
      <c r="A28" s="41" t="s">
        <v>171</v>
      </c>
      <c r="B28" s="25" t="s">
        <v>539</v>
      </c>
      <c r="C28" s="98">
        <v>0</v>
      </c>
      <c r="D28" s="100" t="s">
        <v>538</v>
      </c>
      <c r="E28" s="100">
        <f t="shared" si="2"/>
        <v>0</v>
      </c>
      <c r="F28" s="100">
        <v>0</v>
      </c>
      <c r="G28" s="100">
        <v>0</v>
      </c>
      <c r="H28" s="100">
        <v>0</v>
      </c>
      <c r="I28" s="100">
        <v>0</v>
      </c>
      <c r="J28" s="100" t="s">
        <v>538</v>
      </c>
      <c r="K28" s="100" t="s">
        <v>538</v>
      </c>
      <c r="L28" s="100">
        <v>0</v>
      </c>
      <c r="M28" s="100">
        <v>0</v>
      </c>
      <c r="N28" s="100" t="str">
        <f t="shared" si="0"/>
        <v>нд</v>
      </c>
      <c r="O28" s="100" t="s">
        <v>538</v>
      </c>
      <c r="P28" s="100">
        <v>0</v>
      </c>
      <c r="Q28" s="100">
        <v>0</v>
      </c>
      <c r="R28" s="100" t="s">
        <v>538</v>
      </c>
      <c r="S28" s="100" t="s">
        <v>538</v>
      </c>
      <c r="T28" s="100">
        <f t="shared" si="3"/>
        <v>0</v>
      </c>
      <c r="U28" s="100">
        <v>0</v>
      </c>
      <c r="V28" s="100" t="s">
        <v>538</v>
      </c>
      <c r="W28" s="100" t="s">
        <v>538</v>
      </c>
      <c r="X28" s="100">
        <v>0</v>
      </c>
      <c r="Y28" s="100">
        <v>0</v>
      </c>
      <c r="Z28" s="100" t="s">
        <v>538</v>
      </c>
      <c r="AA28" s="100" t="s">
        <v>538</v>
      </c>
      <c r="AB28" s="98">
        <f t="shared" si="4"/>
        <v>0</v>
      </c>
      <c r="AC28" s="100" t="s">
        <v>538</v>
      </c>
      <c r="AE28" s="449"/>
      <c r="AF28" s="449"/>
      <c r="AG28" s="450"/>
      <c r="AH28" s="449"/>
    </row>
    <row r="29" spans="1:35" x14ac:dyDescent="0.25">
      <c r="A29" s="41" t="s">
        <v>169</v>
      </c>
      <c r="B29" s="45" t="s">
        <v>168</v>
      </c>
      <c r="C29" s="98">
        <v>0</v>
      </c>
      <c r="D29" s="100" t="s">
        <v>538</v>
      </c>
      <c r="E29" s="100">
        <f t="shared" si="2"/>
        <v>0</v>
      </c>
      <c r="F29" s="100">
        <v>0</v>
      </c>
      <c r="G29" s="100">
        <v>0</v>
      </c>
      <c r="H29" s="100">
        <v>0</v>
      </c>
      <c r="I29" s="100">
        <v>0</v>
      </c>
      <c r="J29" s="100" t="s">
        <v>538</v>
      </c>
      <c r="K29" s="100" t="s">
        <v>538</v>
      </c>
      <c r="L29" s="100">
        <v>0</v>
      </c>
      <c r="M29" s="100">
        <v>0</v>
      </c>
      <c r="N29" s="100" t="str">
        <f t="shared" si="0"/>
        <v>нд</v>
      </c>
      <c r="O29" s="100" t="s">
        <v>538</v>
      </c>
      <c r="P29" s="100">
        <v>0</v>
      </c>
      <c r="Q29" s="100">
        <v>0</v>
      </c>
      <c r="R29" s="100" t="s">
        <v>538</v>
      </c>
      <c r="S29" s="100" t="s">
        <v>538</v>
      </c>
      <c r="T29" s="100">
        <f t="shared" si="3"/>
        <v>0</v>
      </c>
      <c r="U29" s="100">
        <v>0</v>
      </c>
      <c r="V29" s="100" t="s">
        <v>538</v>
      </c>
      <c r="W29" s="100" t="s">
        <v>538</v>
      </c>
      <c r="X29" s="100">
        <v>0</v>
      </c>
      <c r="Y29" s="100">
        <v>0</v>
      </c>
      <c r="Z29" s="100" t="s">
        <v>538</v>
      </c>
      <c r="AA29" s="100" t="s">
        <v>538</v>
      </c>
      <c r="AB29" s="98">
        <f t="shared" si="4"/>
        <v>0</v>
      </c>
      <c r="AC29" s="100" t="s">
        <v>538</v>
      </c>
      <c r="AE29" s="449"/>
      <c r="AF29" s="449"/>
      <c r="AG29" s="450"/>
      <c r="AH29" s="449"/>
    </row>
    <row r="30" spans="1:35" s="336" customFormat="1" ht="47.25" x14ac:dyDescent="0.25">
      <c r="A30" s="44" t="s">
        <v>61</v>
      </c>
      <c r="B30" s="43" t="s">
        <v>167</v>
      </c>
      <c r="C30" s="98">
        <f>SUM(C31:C34)</f>
        <v>12.422214133910002</v>
      </c>
      <c r="D30" s="100" t="s">
        <v>538</v>
      </c>
      <c r="E30" s="100">
        <f t="shared" ref="E30" si="5">SUM(E31:E34)</f>
        <v>12.422214133910002</v>
      </c>
      <c r="F30" s="100">
        <v>12.422214133910002</v>
      </c>
      <c r="G30" s="100">
        <v>0</v>
      </c>
      <c r="H30" s="100">
        <v>0</v>
      </c>
      <c r="I30" s="100">
        <v>0</v>
      </c>
      <c r="J30" s="100" t="s">
        <v>538</v>
      </c>
      <c r="K30" s="100" t="s">
        <v>538</v>
      </c>
      <c r="L30" s="100">
        <v>0</v>
      </c>
      <c r="M30" s="100">
        <v>0</v>
      </c>
      <c r="N30" s="100" t="str">
        <f t="shared" si="0"/>
        <v>нд</v>
      </c>
      <c r="O30" s="100" t="s">
        <v>538</v>
      </c>
      <c r="P30" s="100">
        <v>0</v>
      </c>
      <c r="Q30" s="100">
        <v>0</v>
      </c>
      <c r="R30" s="100" t="s">
        <v>538</v>
      </c>
      <c r="S30" s="100" t="s">
        <v>538</v>
      </c>
      <c r="T30" s="100">
        <f t="shared" si="3"/>
        <v>12.422214133910002</v>
      </c>
      <c r="U30" s="98">
        <v>0</v>
      </c>
      <c r="V30" s="100" t="s">
        <v>538</v>
      </c>
      <c r="W30" s="100" t="s">
        <v>538</v>
      </c>
      <c r="X30" s="100">
        <v>0</v>
      </c>
      <c r="Y30" s="98">
        <v>0</v>
      </c>
      <c r="Z30" s="100" t="s">
        <v>538</v>
      </c>
      <c r="AA30" s="100" t="s">
        <v>538</v>
      </c>
      <c r="AB30" s="98">
        <f t="shared" si="4"/>
        <v>12.422214133910002</v>
      </c>
      <c r="AC30" s="100" t="s">
        <v>538</v>
      </c>
      <c r="AE30" s="350"/>
      <c r="AF30" s="350"/>
      <c r="AG30" s="350"/>
      <c r="AH30" s="350"/>
      <c r="AI30" s="351"/>
    </row>
    <row r="31" spans="1:35" x14ac:dyDescent="0.25">
      <c r="A31" s="44" t="s">
        <v>166</v>
      </c>
      <c r="B31" s="25" t="s">
        <v>165</v>
      </c>
      <c r="C31" s="98">
        <v>0.43690859282</v>
      </c>
      <c r="D31" s="100" t="s">
        <v>538</v>
      </c>
      <c r="E31" s="100">
        <f t="shared" ref="E31:E34" si="6">C31</f>
        <v>0.43690859282</v>
      </c>
      <c r="F31" s="100">
        <v>0.43690859282</v>
      </c>
      <c r="G31" s="100">
        <v>0</v>
      </c>
      <c r="H31" s="100">
        <v>0</v>
      </c>
      <c r="I31" s="100">
        <v>0</v>
      </c>
      <c r="J31" s="100" t="s">
        <v>538</v>
      </c>
      <c r="K31" s="100" t="s">
        <v>538</v>
      </c>
      <c r="L31" s="100">
        <v>0</v>
      </c>
      <c r="M31" s="100">
        <v>0</v>
      </c>
      <c r="N31" s="100" t="str">
        <f t="shared" si="0"/>
        <v>нд</v>
      </c>
      <c r="O31" s="100" t="s">
        <v>538</v>
      </c>
      <c r="P31" s="100">
        <v>0</v>
      </c>
      <c r="Q31" s="100">
        <v>0</v>
      </c>
      <c r="R31" s="100" t="s">
        <v>538</v>
      </c>
      <c r="S31" s="100" t="s">
        <v>538</v>
      </c>
      <c r="T31" s="100">
        <f t="shared" si="3"/>
        <v>0.43690859282</v>
      </c>
      <c r="U31" s="100">
        <v>1</v>
      </c>
      <c r="V31" s="100" t="s">
        <v>538</v>
      </c>
      <c r="W31" s="100" t="s">
        <v>538</v>
      </c>
      <c r="X31" s="100">
        <v>0</v>
      </c>
      <c r="Y31" s="100">
        <v>0</v>
      </c>
      <c r="Z31" s="100" t="s">
        <v>538</v>
      </c>
      <c r="AA31" s="100" t="s">
        <v>538</v>
      </c>
      <c r="AB31" s="98">
        <f t="shared" si="4"/>
        <v>0.43690859282</v>
      </c>
      <c r="AC31" s="100" t="s">
        <v>538</v>
      </c>
    </row>
    <row r="32" spans="1:35" ht="31.5" x14ac:dyDescent="0.25">
      <c r="A32" s="44" t="s">
        <v>164</v>
      </c>
      <c r="B32" s="25" t="s">
        <v>163</v>
      </c>
      <c r="C32" s="98">
        <v>2.9263308177799998</v>
      </c>
      <c r="D32" s="100" t="s">
        <v>538</v>
      </c>
      <c r="E32" s="100">
        <f t="shared" si="6"/>
        <v>2.9263308177799998</v>
      </c>
      <c r="F32" s="100">
        <v>2.9263308177799998</v>
      </c>
      <c r="G32" s="100">
        <v>0</v>
      </c>
      <c r="H32" s="100">
        <v>0</v>
      </c>
      <c r="I32" s="100">
        <v>0</v>
      </c>
      <c r="J32" s="100" t="s">
        <v>538</v>
      </c>
      <c r="K32" s="100" t="s">
        <v>538</v>
      </c>
      <c r="L32" s="100">
        <v>0</v>
      </c>
      <c r="M32" s="100">
        <v>0</v>
      </c>
      <c r="N32" s="100" t="str">
        <f t="shared" si="0"/>
        <v>нд</v>
      </c>
      <c r="O32" s="100" t="s">
        <v>538</v>
      </c>
      <c r="P32" s="100">
        <v>0</v>
      </c>
      <c r="Q32" s="100">
        <v>0</v>
      </c>
      <c r="R32" s="100" t="s">
        <v>538</v>
      </c>
      <c r="S32" s="100" t="s">
        <v>538</v>
      </c>
      <c r="T32" s="100">
        <f t="shared" si="3"/>
        <v>2.9263308177799998</v>
      </c>
      <c r="U32" s="100">
        <v>3</v>
      </c>
      <c r="V32" s="100" t="s">
        <v>538</v>
      </c>
      <c r="W32" s="100" t="s">
        <v>538</v>
      </c>
      <c r="X32" s="100">
        <v>0</v>
      </c>
      <c r="Y32" s="100">
        <v>0</v>
      </c>
      <c r="Z32" s="100" t="s">
        <v>538</v>
      </c>
      <c r="AA32" s="100" t="s">
        <v>538</v>
      </c>
      <c r="AB32" s="98">
        <f t="shared" si="4"/>
        <v>2.9263308177799998</v>
      </c>
      <c r="AC32" s="100" t="s">
        <v>538</v>
      </c>
    </row>
    <row r="33" spans="1:29" x14ac:dyDescent="0.25">
      <c r="A33" s="44" t="s">
        <v>162</v>
      </c>
      <c r="B33" s="25" t="s">
        <v>161</v>
      </c>
      <c r="C33" s="98">
        <v>8.360525312510001</v>
      </c>
      <c r="D33" s="100" t="s">
        <v>538</v>
      </c>
      <c r="E33" s="100">
        <f t="shared" si="6"/>
        <v>8.360525312510001</v>
      </c>
      <c r="F33" s="100">
        <v>8.360525312510001</v>
      </c>
      <c r="G33" s="100">
        <v>0</v>
      </c>
      <c r="H33" s="100">
        <v>0</v>
      </c>
      <c r="I33" s="100">
        <v>0</v>
      </c>
      <c r="J33" s="100" t="s">
        <v>538</v>
      </c>
      <c r="K33" s="100" t="s">
        <v>538</v>
      </c>
      <c r="L33" s="100">
        <v>0</v>
      </c>
      <c r="M33" s="100">
        <v>0</v>
      </c>
      <c r="N33" s="100" t="str">
        <f t="shared" si="0"/>
        <v>нд</v>
      </c>
      <c r="O33" s="100" t="s">
        <v>538</v>
      </c>
      <c r="P33" s="100">
        <v>0</v>
      </c>
      <c r="Q33" s="100">
        <v>0</v>
      </c>
      <c r="R33" s="100" t="s">
        <v>538</v>
      </c>
      <c r="S33" s="100" t="s">
        <v>538</v>
      </c>
      <c r="T33" s="100">
        <f t="shared" si="3"/>
        <v>8.360525312510001</v>
      </c>
      <c r="U33" s="100">
        <v>3</v>
      </c>
      <c r="V33" s="100" t="s">
        <v>538</v>
      </c>
      <c r="W33" s="100" t="s">
        <v>538</v>
      </c>
      <c r="X33" s="100">
        <v>0</v>
      </c>
      <c r="Y33" s="100">
        <v>0</v>
      </c>
      <c r="Z33" s="100" t="s">
        <v>538</v>
      </c>
      <c r="AA33" s="100" t="s">
        <v>538</v>
      </c>
      <c r="AB33" s="98">
        <f t="shared" si="4"/>
        <v>8.360525312510001</v>
      </c>
      <c r="AC33" s="100" t="s">
        <v>538</v>
      </c>
    </row>
    <row r="34" spans="1:29" x14ac:dyDescent="0.25">
      <c r="A34" s="44" t="s">
        <v>160</v>
      </c>
      <c r="B34" s="25" t="s">
        <v>159</v>
      </c>
      <c r="C34" s="98">
        <v>0.6984494108</v>
      </c>
      <c r="D34" s="100" t="s">
        <v>538</v>
      </c>
      <c r="E34" s="100">
        <f t="shared" si="6"/>
        <v>0.6984494108</v>
      </c>
      <c r="F34" s="100">
        <v>0.6984494108</v>
      </c>
      <c r="G34" s="100">
        <v>0</v>
      </c>
      <c r="H34" s="100">
        <v>0</v>
      </c>
      <c r="I34" s="100">
        <v>0</v>
      </c>
      <c r="J34" s="100" t="s">
        <v>538</v>
      </c>
      <c r="K34" s="100" t="s">
        <v>538</v>
      </c>
      <c r="L34" s="100">
        <v>0</v>
      </c>
      <c r="M34" s="100">
        <v>0</v>
      </c>
      <c r="N34" s="100" t="str">
        <f t="shared" si="0"/>
        <v>нд</v>
      </c>
      <c r="O34" s="100" t="s">
        <v>538</v>
      </c>
      <c r="P34" s="100">
        <v>0</v>
      </c>
      <c r="Q34" s="100">
        <v>0</v>
      </c>
      <c r="R34" s="100" t="s">
        <v>538</v>
      </c>
      <c r="S34" s="100" t="s">
        <v>538</v>
      </c>
      <c r="T34" s="100">
        <f t="shared" si="3"/>
        <v>0.6984494108</v>
      </c>
      <c r="U34" s="100">
        <v>2</v>
      </c>
      <c r="V34" s="100" t="s">
        <v>538</v>
      </c>
      <c r="W34" s="100" t="s">
        <v>538</v>
      </c>
      <c r="X34" s="100">
        <v>0</v>
      </c>
      <c r="Y34" s="100">
        <v>0</v>
      </c>
      <c r="Z34" s="100" t="s">
        <v>538</v>
      </c>
      <c r="AA34" s="100" t="s">
        <v>538</v>
      </c>
      <c r="AB34" s="98">
        <f t="shared" si="4"/>
        <v>0.6984494108</v>
      </c>
      <c r="AC34" s="100" t="s">
        <v>538</v>
      </c>
    </row>
    <row r="35" spans="1:29" s="336" customFormat="1" ht="31.5" x14ac:dyDescent="0.25">
      <c r="A35" s="44" t="s">
        <v>60</v>
      </c>
      <c r="B35" s="43" t="s">
        <v>158</v>
      </c>
      <c r="C35" s="98">
        <v>0</v>
      </c>
      <c r="D35" s="100" t="s">
        <v>538</v>
      </c>
      <c r="E35" s="100">
        <f>C35</f>
        <v>0</v>
      </c>
      <c r="F35" s="100">
        <v>0</v>
      </c>
      <c r="G35" s="100">
        <v>0</v>
      </c>
      <c r="H35" s="100">
        <v>0</v>
      </c>
      <c r="I35" s="100">
        <v>0</v>
      </c>
      <c r="J35" s="100" t="s">
        <v>538</v>
      </c>
      <c r="K35" s="100" t="s">
        <v>538</v>
      </c>
      <c r="L35" s="100">
        <v>0</v>
      </c>
      <c r="M35" s="100">
        <v>0</v>
      </c>
      <c r="N35" s="100" t="str">
        <f t="shared" si="0"/>
        <v>нд</v>
      </c>
      <c r="O35" s="100" t="s">
        <v>538</v>
      </c>
      <c r="P35" s="100">
        <v>0</v>
      </c>
      <c r="Q35" s="100">
        <v>0</v>
      </c>
      <c r="R35" s="100" t="s">
        <v>538</v>
      </c>
      <c r="S35" s="100" t="s">
        <v>538</v>
      </c>
      <c r="T35" s="100">
        <f t="shared" si="3"/>
        <v>0</v>
      </c>
      <c r="U35" s="98">
        <v>0</v>
      </c>
      <c r="V35" s="100" t="s">
        <v>538</v>
      </c>
      <c r="W35" s="100" t="s">
        <v>538</v>
      </c>
      <c r="X35" s="100">
        <v>0</v>
      </c>
      <c r="Y35" s="98">
        <v>0</v>
      </c>
      <c r="Z35" s="100" t="s">
        <v>538</v>
      </c>
      <c r="AA35" s="100" t="s">
        <v>538</v>
      </c>
      <c r="AB35" s="98">
        <f t="shared" si="4"/>
        <v>0</v>
      </c>
      <c r="AC35" s="100" t="s">
        <v>538</v>
      </c>
    </row>
    <row r="36" spans="1:29" ht="31.5" x14ac:dyDescent="0.25">
      <c r="A36" s="41" t="s">
        <v>157</v>
      </c>
      <c r="B36" s="170" t="s">
        <v>156</v>
      </c>
      <c r="C36" s="98">
        <v>0</v>
      </c>
      <c r="D36" s="100" t="s">
        <v>538</v>
      </c>
      <c r="E36" s="100">
        <f t="shared" ref="E36:E64" si="7">C36</f>
        <v>0</v>
      </c>
      <c r="F36" s="100">
        <v>0</v>
      </c>
      <c r="G36" s="100">
        <v>0</v>
      </c>
      <c r="H36" s="100">
        <v>0</v>
      </c>
      <c r="I36" s="100">
        <v>0</v>
      </c>
      <c r="J36" s="100" t="s">
        <v>538</v>
      </c>
      <c r="K36" s="100" t="s">
        <v>538</v>
      </c>
      <c r="L36" s="100">
        <v>0</v>
      </c>
      <c r="M36" s="100">
        <v>0</v>
      </c>
      <c r="N36" s="100" t="str">
        <f t="shared" si="0"/>
        <v>нд</v>
      </c>
      <c r="O36" s="100" t="s">
        <v>538</v>
      </c>
      <c r="P36" s="100">
        <v>0</v>
      </c>
      <c r="Q36" s="100">
        <v>0</v>
      </c>
      <c r="R36" s="100" t="s">
        <v>538</v>
      </c>
      <c r="S36" s="100" t="s">
        <v>538</v>
      </c>
      <c r="T36" s="100">
        <f t="shared" si="3"/>
        <v>0</v>
      </c>
      <c r="U36" s="100">
        <v>0</v>
      </c>
      <c r="V36" s="100" t="s">
        <v>538</v>
      </c>
      <c r="W36" s="100" t="s">
        <v>538</v>
      </c>
      <c r="X36" s="100">
        <v>0</v>
      </c>
      <c r="Y36" s="100">
        <v>0</v>
      </c>
      <c r="Z36" s="100" t="s">
        <v>538</v>
      </c>
      <c r="AA36" s="100" t="s">
        <v>538</v>
      </c>
      <c r="AB36" s="98">
        <f t="shared" si="4"/>
        <v>0</v>
      </c>
      <c r="AC36" s="100" t="s">
        <v>538</v>
      </c>
    </row>
    <row r="37" spans="1:29" x14ac:dyDescent="0.25">
      <c r="A37" s="41" t="s">
        <v>155</v>
      </c>
      <c r="B37" s="170" t="s">
        <v>145</v>
      </c>
      <c r="C37" s="98">
        <v>0</v>
      </c>
      <c r="D37" s="100" t="s">
        <v>538</v>
      </c>
      <c r="E37" s="100">
        <f t="shared" si="7"/>
        <v>0</v>
      </c>
      <c r="F37" s="100">
        <v>0</v>
      </c>
      <c r="G37" s="100">
        <v>0</v>
      </c>
      <c r="H37" s="100">
        <v>0</v>
      </c>
      <c r="I37" s="100">
        <v>0</v>
      </c>
      <c r="J37" s="100" t="s">
        <v>538</v>
      </c>
      <c r="K37" s="100" t="s">
        <v>538</v>
      </c>
      <c r="L37" s="100">
        <v>0</v>
      </c>
      <c r="M37" s="100">
        <v>0</v>
      </c>
      <c r="N37" s="100" t="str">
        <f t="shared" si="0"/>
        <v>нд</v>
      </c>
      <c r="O37" s="100" t="s">
        <v>538</v>
      </c>
      <c r="P37" s="100">
        <v>0</v>
      </c>
      <c r="Q37" s="100">
        <v>0</v>
      </c>
      <c r="R37" s="100" t="s">
        <v>538</v>
      </c>
      <c r="S37" s="100" t="s">
        <v>538</v>
      </c>
      <c r="T37" s="100">
        <f t="shared" si="3"/>
        <v>0</v>
      </c>
      <c r="U37" s="100">
        <v>0</v>
      </c>
      <c r="V37" s="100" t="s">
        <v>538</v>
      </c>
      <c r="W37" s="100" t="s">
        <v>538</v>
      </c>
      <c r="X37" s="100">
        <v>0</v>
      </c>
      <c r="Y37" s="100">
        <v>0</v>
      </c>
      <c r="Z37" s="100" t="s">
        <v>538</v>
      </c>
      <c r="AA37" s="100" t="s">
        <v>538</v>
      </c>
      <c r="AB37" s="98">
        <f t="shared" si="4"/>
        <v>0</v>
      </c>
      <c r="AC37" s="100" t="s">
        <v>538</v>
      </c>
    </row>
    <row r="38" spans="1:29" x14ac:dyDescent="0.25">
      <c r="A38" s="41" t="s">
        <v>154</v>
      </c>
      <c r="B38" s="170" t="s">
        <v>143</v>
      </c>
      <c r="C38" s="98">
        <v>0</v>
      </c>
      <c r="D38" s="100" t="s">
        <v>538</v>
      </c>
      <c r="E38" s="100">
        <f t="shared" si="7"/>
        <v>0</v>
      </c>
      <c r="F38" s="100">
        <v>0</v>
      </c>
      <c r="G38" s="100">
        <v>0</v>
      </c>
      <c r="H38" s="100">
        <v>0</v>
      </c>
      <c r="I38" s="100">
        <v>0</v>
      </c>
      <c r="J38" s="100" t="s">
        <v>538</v>
      </c>
      <c r="K38" s="100" t="s">
        <v>538</v>
      </c>
      <c r="L38" s="100">
        <v>0</v>
      </c>
      <c r="M38" s="100">
        <v>0</v>
      </c>
      <c r="N38" s="100" t="str">
        <f t="shared" si="0"/>
        <v>нд</v>
      </c>
      <c r="O38" s="100" t="s">
        <v>538</v>
      </c>
      <c r="P38" s="100">
        <v>0</v>
      </c>
      <c r="Q38" s="100">
        <v>0</v>
      </c>
      <c r="R38" s="100" t="s">
        <v>538</v>
      </c>
      <c r="S38" s="100" t="s">
        <v>538</v>
      </c>
      <c r="T38" s="100">
        <f t="shared" si="3"/>
        <v>0</v>
      </c>
      <c r="U38" s="100">
        <v>0</v>
      </c>
      <c r="V38" s="100" t="s">
        <v>538</v>
      </c>
      <c r="W38" s="100" t="s">
        <v>538</v>
      </c>
      <c r="X38" s="100">
        <v>0</v>
      </c>
      <c r="Y38" s="100">
        <v>0</v>
      </c>
      <c r="Z38" s="100" t="s">
        <v>538</v>
      </c>
      <c r="AA38" s="100" t="s">
        <v>538</v>
      </c>
      <c r="AB38" s="98">
        <f t="shared" si="4"/>
        <v>0</v>
      </c>
      <c r="AC38" s="100" t="s">
        <v>538</v>
      </c>
    </row>
    <row r="39" spans="1:29" ht="31.5" x14ac:dyDescent="0.25">
      <c r="A39" s="41" t="s">
        <v>153</v>
      </c>
      <c r="B39" s="25" t="s">
        <v>141</v>
      </c>
      <c r="C39" s="98">
        <v>0</v>
      </c>
      <c r="D39" s="100" t="s">
        <v>538</v>
      </c>
      <c r="E39" s="100">
        <f t="shared" si="7"/>
        <v>0</v>
      </c>
      <c r="F39" s="100">
        <v>0</v>
      </c>
      <c r="G39" s="100">
        <v>0</v>
      </c>
      <c r="H39" s="100">
        <v>0</v>
      </c>
      <c r="I39" s="100">
        <v>0</v>
      </c>
      <c r="J39" s="100" t="s">
        <v>538</v>
      </c>
      <c r="K39" s="100" t="s">
        <v>538</v>
      </c>
      <c r="L39" s="100">
        <v>0</v>
      </c>
      <c r="M39" s="100">
        <v>0</v>
      </c>
      <c r="N39" s="100" t="str">
        <f t="shared" si="0"/>
        <v>нд</v>
      </c>
      <c r="O39" s="100" t="s">
        <v>538</v>
      </c>
      <c r="P39" s="100">
        <v>0</v>
      </c>
      <c r="Q39" s="100">
        <v>0</v>
      </c>
      <c r="R39" s="100" t="s">
        <v>538</v>
      </c>
      <c r="S39" s="100" t="s">
        <v>538</v>
      </c>
      <c r="T39" s="100">
        <f t="shared" si="3"/>
        <v>0</v>
      </c>
      <c r="U39" s="100">
        <v>0</v>
      </c>
      <c r="V39" s="100" t="s">
        <v>538</v>
      </c>
      <c r="W39" s="100" t="s">
        <v>538</v>
      </c>
      <c r="X39" s="100">
        <v>0</v>
      </c>
      <c r="Y39" s="100">
        <v>0</v>
      </c>
      <c r="Z39" s="100" t="s">
        <v>538</v>
      </c>
      <c r="AA39" s="100" t="s">
        <v>538</v>
      </c>
      <c r="AB39" s="98">
        <f t="shared" si="4"/>
        <v>0</v>
      </c>
      <c r="AC39" s="100" t="s">
        <v>538</v>
      </c>
    </row>
    <row r="40" spans="1:29" ht="31.5" x14ac:dyDescent="0.25">
      <c r="A40" s="41" t="s">
        <v>152</v>
      </c>
      <c r="B40" s="25" t="s">
        <v>139</v>
      </c>
      <c r="C40" s="98">
        <v>0</v>
      </c>
      <c r="D40" s="100" t="s">
        <v>538</v>
      </c>
      <c r="E40" s="100">
        <f t="shared" si="7"/>
        <v>0</v>
      </c>
      <c r="F40" s="100">
        <v>0</v>
      </c>
      <c r="G40" s="100">
        <v>0</v>
      </c>
      <c r="H40" s="100">
        <v>0</v>
      </c>
      <c r="I40" s="100">
        <v>0</v>
      </c>
      <c r="J40" s="100" t="s">
        <v>538</v>
      </c>
      <c r="K40" s="100" t="s">
        <v>538</v>
      </c>
      <c r="L40" s="100">
        <v>0</v>
      </c>
      <c r="M40" s="100">
        <v>0</v>
      </c>
      <c r="N40" s="100" t="str">
        <f t="shared" si="0"/>
        <v>нд</v>
      </c>
      <c r="O40" s="100" t="s">
        <v>538</v>
      </c>
      <c r="P40" s="100">
        <v>0</v>
      </c>
      <c r="Q40" s="100">
        <v>0</v>
      </c>
      <c r="R40" s="100" t="s">
        <v>538</v>
      </c>
      <c r="S40" s="100" t="s">
        <v>538</v>
      </c>
      <c r="T40" s="100">
        <f t="shared" si="3"/>
        <v>0</v>
      </c>
      <c r="U40" s="100">
        <v>0</v>
      </c>
      <c r="V40" s="100" t="s">
        <v>538</v>
      </c>
      <c r="W40" s="100" t="s">
        <v>538</v>
      </c>
      <c r="X40" s="100">
        <v>0</v>
      </c>
      <c r="Y40" s="100">
        <v>0</v>
      </c>
      <c r="Z40" s="100" t="s">
        <v>538</v>
      </c>
      <c r="AA40" s="100" t="s">
        <v>538</v>
      </c>
      <c r="AB40" s="98">
        <f t="shared" si="4"/>
        <v>0</v>
      </c>
      <c r="AC40" s="100" t="s">
        <v>538</v>
      </c>
    </row>
    <row r="41" spans="1:29" x14ac:dyDescent="0.25">
      <c r="A41" s="41" t="s">
        <v>151</v>
      </c>
      <c r="B41" s="25" t="s">
        <v>137</v>
      </c>
      <c r="C41" s="98">
        <v>0</v>
      </c>
      <c r="D41" s="100" t="s">
        <v>538</v>
      </c>
      <c r="E41" s="100">
        <f t="shared" si="7"/>
        <v>0</v>
      </c>
      <c r="F41" s="100">
        <v>0</v>
      </c>
      <c r="G41" s="100">
        <v>0</v>
      </c>
      <c r="H41" s="100">
        <v>0</v>
      </c>
      <c r="I41" s="100">
        <v>0</v>
      </c>
      <c r="J41" s="100" t="s">
        <v>538</v>
      </c>
      <c r="K41" s="100" t="s">
        <v>538</v>
      </c>
      <c r="L41" s="100">
        <v>0</v>
      </c>
      <c r="M41" s="100">
        <v>0</v>
      </c>
      <c r="N41" s="100" t="str">
        <f t="shared" si="0"/>
        <v>нд</v>
      </c>
      <c r="O41" s="100" t="s">
        <v>538</v>
      </c>
      <c r="P41" s="100">
        <v>0</v>
      </c>
      <c r="Q41" s="100">
        <v>0</v>
      </c>
      <c r="R41" s="100" t="s">
        <v>538</v>
      </c>
      <c r="S41" s="100" t="s">
        <v>538</v>
      </c>
      <c r="T41" s="100">
        <f t="shared" si="3"/>
        <v>0</v>
      </c>
      <c r="U41" s="100">
        <v>0</v>
      </c>
      <c r="V41" s="100" t="s">
        <v>538</v>
      </c>
      <c r="W41" s="100" t="s">
        <v>538</v>
      </c>
      <c r="X41" s="100">
        <v>0</v>
      </c>
      <c r="Y41" s="100">
        <v>0</v>
      </c>
      <c r="Z41" s="100" t="s">
        <v>538</v>
      </c>
      <c r="AA41" s="100" t="s">
        <v>538</v>
      </c>
      <c r="AB41" s="98">
        <f t="shared" si="4"/>
        <v>0</v>
      </c>
      <c r="AC41" s="100" t="s">
        <v>538</v>
      </c>
    </row>
    <row r="42" spans="1:29" ht="18.75" x14ac:dyDescent="0.25">
      <c r="A42" s="41" t="s">
        <v>150</v>
      </c>
      <c r="B42" s="170" t="s">
        <v>543</v>
      </c>
      <c r="C42" s="98">
        <v>8</v>
      </c>
      <c r="D42" s="100" t="s">
        <v>538</v>
      </c>
      <c r="E42" s="100">
        <f t="shared" si="7"/>
        <v>8</v>
      </c>
      <c r="F42" s="100">
        <v>8</v>
      </c>
      <c r="G42" s="100">
        <v>0</v>
      </c>
      <c r="H42" s="100">
        <v>0</v>
      </c>
      <c r="I42" s="100">
        <v>0</v>
      </c>
      <c r="J42" s="100" t="s">
        <v>538</v>
      </c>
      <c r="K42" s="100" t="s">
        <v>538</v>
      </c>
      <c r="L42" s="100">
        <v>0</v>
      </c>
      <c r="M42" s="100">
        <v>0</v>
      </c>
      <c r="N42" s="100" t="str">
        <f t="shared" si="0"/>
        <v>нд</v>
      </c>
      <c r="O42" s="100" t="s">
        <v>538</v>
      </c>
      <c r="P42" s="100">
        <v>0</v>
      </c>
      <c r="Q42" s="100">
        <v>0</v>
      </c>
      <c r="R42" s="100" t="s">
        <v>538</v>
      </c>
      <c r="S42" s="100" t="s">
        <v>538</v>
      </c>
      <c r="T42" s="100">
        <f t="shared" si="3"/>
        <v>8</v>
      </c>
      <c r="U42" s="100">
        <v>0</v>
      </c>
      <c r="V42" s="100" t="s">
        <v>538</v>
      </c>
      <c r="W42" s="100" t="s">
        <v>538</v>
      </c>
      <c r="X42" s="100">
        <v>0</v>
      </c>
      <c r="Y42" s="100">
        <v>0</v>
      </c>
      <c r="Z42" s="100" t="s">
        <v>538</v>
      </c>
      <c r="AA42" s="100" t="s">
        <v>538</v>
      </c>
      <c r="AB42" s="98">
        <f t="shared" si="4"/>
        <v>8</v>
      </c>
      <c r="AC42" s="100" t="s">
        <v>538</v>
      </c>
    </row>
    <row r="43" spans="1:29" s="336" customFormat="1" x14ac:dyDescent="0.25">
      <c r="A43" s="44" t="s">
        <v>59</v>
      </c>
      <c r="B43" s="43" t="s">
        <v>149</v>
      </c>
      <c r="C43" s="98">
        <v>0</v>
      </c>
      <c r="D43" s="100" t="s">
        <v>538</v>
      </c>
      <c r="E43" s="100">
        <f t="shared" si="7"/>
        <v>0</v>
      </c>
      <c r="F43" s="100">
        <v>0</v>
      </c>
      <c r="G43" s="100">
        <v>0</v>
      </c>
      <c r="H43" s="100">
        <v>0</v>
      </c>
      <c r="I43" s="100">
        <v>0</v>
      </c>
      <c r="J43" s="100" t="s">
        <v>538</v>
      </c>
      <c r="K43" s="100" t="s">
        <v>538</v>
      </c>
      <c r="L43" s="100">
        <v>0</v>
      </c>
      <c r="M43" s="100">
        <v>0</v>
      </c>
      <c r="N43" s="100" t="str">
        <f t="shared" si="0"/>
        <v>нд</v>
      </c>
      <c r="O43" s="100" t="s">
        <v>538</v>
      </c>
      <c r="P43" s="100">
        <v>0</v>
      </c>
      <c r="Q43" s="100">
        <v>0</v>
      </c>
      <c r="R43" s="100" t="s">
        <v>538</v>
      </c>
      <c r="S43" s="100" t="s">
        <v>538</v>
      </c>
      <c r="T43" s="100">
        <f t="shared" si="3"/>
        <v>0</v>
      </c>
      <c r="U43" s="98">
        <v>0</v>
      </c>
      <c r="V43" s="100" t="s">
        <v>538</v>
      </c>
      <c r="W43" s="100" t="s">
        <v>538</v>
      </c>
      <c r="X43" s="100">
        <v>0</v>
      </c>
      <c r="Y43" s="100">
        <v>0</v>
      </c>
      <c r="Z43" s="100" t="s">
        <v>538</v>
      </c>
      <c r="AA43" s="100" t="s">
        <v>538</v>
      </c>
      <c r="AB43" s="98">
        <f t="shared" si="4"/>
        <v>0</v>
      </c>
      <c r="AC43" s="100" t="s">
        <v>538</v>
      </c>
    </row>
    <row r="44" spans="1:29" x14ac:dyDescent="0.25">
      <c r="A44" s="41" t="s">
        <v>148</v>
      </c>
      <c r="B44" s="25" t="s">
        <v>147</v>
      </c>
      <c r="C44" s="98">
        <v>0</v>
      </c>
      <c r="D44" s="100" t="s">
        <v>538</v>
      </c>
      <c r="E44" s="100">
        <f t="shared" si="7"/>
        <v>0</v>
      </c>
      <c r="F44" s="100">
        <v>0</v>
      </c>
      <c r="G44" s="100">
        <v>0</v>
      </c>
      <c r="H44" s="100">
        <v>0</v>
      </c>
      <c r="I44" s="100">
        <v>0</v>
      </c>
      <c r="J44" s="100" t="s">
        <v>538</v>
      </c>
      <c r="K44" s="100" t="s">
        <v>538</v>
      </c>
      <c r="L44" s="100">
        <v>0</v>
      </c>
      <c r="M44" s="100">
        <v>0</v>
      </c>
      <c r="N44" s="100" t="str">
        <f t="shared" si="0"/>
        <v>нд</v>
      </c>
      <c r="O44" s="100" t="s">
        <v>538</v>
      </c>
      <c r="P44" s="100">
        <v>0</v>
      </c>
      <c r="Q44" s="100">
        <v>0</v>
      </c>
      <c r="R44" s="100" t="s">
        <v>538</v>
      </c>
      <c r="S44" s="100" t="s">
        <v>538</v>
      </c>
      <c r="T44" s="100">
        <f t="shared" si="3"/>
        <v>0</v>
      </c>
      <c r="U44" s="100">
        <v>0</v>
      </c>
      <c r="V44" s="100" t="s">
        <v>538</v>
      </c>
      <c r="W44" s="100" t="s">
        <v>538</v>
      </c>
      <c r="X44" s="100">
        <v>0</v>
      </c>
      <c r="Y44" s="100">
        <v>0</v>
      </c>
      <c r="Z44" s="100" t="s">
        <v>538</v>
      </c>
      <c r="AA44" s="100" t="s">
        <v>538</v>
      </c>
      <c r="AB44" s="98">
        <f t="shared" si="4"/>
        <v>0</v>
      </c>
      <c r="AC44" s="100" t="s">
        <v>538</v>
      </c>
    </row>
    <row r="45" spans="1:29" x14ac:dyDescent="0.25">
      <c r="A45" s="41" t="s">
        <v>146</v>
      </c>
      <c r="B45" s="25" t="s">
        <v>145</v>
      </c>
      <c r="C45" s="98">
        <f>C37</f>
        <v>0</v>
      </c>
      <c r="D45" s="100" t="s">
        <v>538</v>
      </c>
      <c r="E45" s="100">
        <f t="shared" si="7"/>
        <v>0</v>
      </c>
      <c r="F45" s="100">
        <v>0</v>
      </c>
      <c r="G45" s="100">
        <v>0</v>
      </c>
      <c r="H45" s="100">
        <v>0</v>
      </c>
      <c r="I45" s="100">
        <v>0</v>
      </c>
      <c r="J45" s="100" t="s">
        <v>538</v>
      </c>
      <c r="K45" s="100" t="s">
        <v>538</v>
      </c>
      <c r="L45" s="100">
        <v>0</v>
      </c>
      <c r="M45" s="100">
        <v>0</v>
      </c>
      <c r="N45" s="100" t="str">
        <f t="shared" si="0"/>
        <v>нд</v>
      </c>
      <c r="O45" s="100" t="s">
        <v>538</v>
      </c>
      <c r="P45" s="100">
        <v>0</v>
      </c>
      <c r="Q45" s="100">
        <v>0</v>
      </c>
      <c r="R45" s="100" t="s">
        <v>538</v>
      </c>
      <c r="S45" s="100" t="s">
        <v>538</v>
      </c>
      <c r="T45" s="100">
        <f t="shared" si="3"/>
        <v>0</v>
      </c>
      <c r="U45" s="100">
        <v>0</v>
      </c>
      <c r="V45" s="100" t="s">
        <v>538</v>
      </c>
      <c r="W45" s="100" t="s">
        <v>538</v>
      </c>
      <c r="X45" s="100">
        <v>0</v>
      </c>
      <c r="Y45" s="100">
        <v>0</v>
      </c>
      <c r="Z45" s="100" t="s">
        <v>538</v>
      </c>
      <c r="AA45" s="100" t="s">
        <v>538</v>
      </c>
      <c r="AB45" s="98">
        <f t="shared" si="4"/>
        <v>0</v>
      </c>
      <c r="AC45" s="100" t="s">
        <v>538</v>
      </c>
    </row>
    <row r="46" spans="1:29" x14ac:dyDescent="0.25">
      <c r="A46" s="41" t="s">
        <v>144</v>
      </c>
      <c r="B46" s="25" t="s">
        <v>143</v>
      </c>
      <c r="C46" s="98">
        <v>0</v>
      </c>
      <c r="D46" s="100" t="s">
        <v>538</v>
      </c>
      <c r="E46" s="100">
        <f t="shared" si="7"/>
        <v>0</v>
      </c>
      <c r="F46" s="100">
        <v>0</v>
      </c>
      <c r="G46" s="100">
        <v>0</v>
      </c>
      <c r="H46" s="100">
        <v>0</v>
      </c>
      <c r="I46" s="100">
        <v>0</v>
      </c>
      <c r="J46" s="100" t="s">
        <v>538</v>
      </c>
      <c r="K46" s="100" t="s">
        <v>538</v>
      </c>
      <c r="L46" s="100">
        <v>0</v>
      </c>
      <c r="M46" s="100">
        <v>0</v>
      </c>
      <c r="N46" s="100" t="str">
        <f t="shared" si="0"/>
        <v>нд</v>
      </c>
      <c r="O46" s="100" t="s">
        <v>538</v>
      </c>
      <c r="P46" s="100">
        <v>0</v>
      </c>
      <c r="Q46" s="100">
        <v>0</v>
      </c>
      <c r="R46" s="100" t="s">
        <v>538</v>
      </c>
      <c r="S46" s="100" t="s">
        <v>538</v>
      </c>
      <c r="T46" s="100">
        <f t="shared" si="3"/>
        <v>0</v>
      </c>
      <c r="U46" s="100">
        <v>0</v>
      </c>
      <c r="V46" s="100" t="s">
        <v>538</v>
      </c>
      <c r="W46" s="100" t="s">
        <v>538</v>
      </c>
      <c r="X46" s="100">
        <v>0</v>
      </c>
      <c r="Y46" s="100">
        <v>0</v>
      </c>
      <c r="Z46" s="100" t="s">
        <v>538</v>
      </c>
      <c r="AA46" s="100" t="s">
        <v>538</v>
      </c>
      <c r="AB46" s="98">
        <f t="shared" si="4"/>
        <v>0</v>
      </c>
      <c r="AC46" s="100" t="s">
        <v>538</v>
      </c>
    </row>
    <row r="47" spans="1:29" ht="31.5" x14ac:dyDescent="0.25">
      <c r="A47" s="41" t="s">
        <v>142</v>
      </c>
      <c r="B47" s="25" t="s">
        <v>141</v>
      </c>
      <c r="C47" s="98">
        <v>0</v>
      </c>
      <c r="D47" s="100" t="s">
        <v>538</v>
      </c>
      <c r="E47" s="100">
        <f t="shared" si="7"/>
        <v>0</v>
      </c>
      <c r="F47" s="100">
        <v>0</v>
      </c>
      <c r="G47" s="100">
        <v>0</v>
      </c>
      <c r="H47" s="100">
        <v>0</v>
      </c>
      <c r="I47" s="100">
        <v>0</v>
      </c>
      <c r="J47" s="100" t="s">
        <v>538</v>
      </c>
      <c r="K47" s="100" t="s">
        <v>538</v>
      </c>
      <c r="L47" s="100">
        <v>0</v>
      </c>
      <c r="M47" s="100">
        <v>0</v>
      </c>
      <c r="N47" s="100" t="str">
        <f t="shared" si="0"/>
        <v>нд</v>
      </c>
      <c r="O47" s="100" t="s">
        <v>538</v>
      </c>
      <c r="P47" s="100">
        <v>0</v>
      </c>
      <c r="Q47" s="100">
        <v>0</v>
      </c>
      <c r="R47" s="100" t="s">
        <v>538</v>
      </c>
      <c r="S47" s="100" t="s">
        <v>538</v>
      </c>
      <c r="T47" s="100">
        <f t="shared" si="3"/>
        <v>0</v>
      </c>
      <c r="U47" s="100">
        <v>0</v>
      </c>
      <c r="V47" s="100" t="s">
        <v>538</v>
      </c>
      <c r="W47" s="100" t="s">
        <v>538</v>
      </c>
      <c r="X47" s="100">
        <v>0</v>
      </c>
      <c r="Y47" s="100">
        <v>0</v>
      </c>
      <c r="Z47" s="100" t="s">
        <v>538</v>
      </c>
      <c r="AA47" s="100" t="s">
        <v>538</v>
      </c>
      <c r="AB47" s="98">
        <f t="shared" si="4"/>
        <v>0</v>
      </c>
      <c r="AC47" s="100" t="s">
        <v>538</v>
      </c>
    </row>
    <row r="48" spans="1:29" ht="31.5" x14ac:dyDescent="0.25">
      <c r="A48" s="41" t="s">
        <v>140</v>
      </c>
      <c r="B48" s="25" t="s">
        <v>139</v>
      </c>
      <c r="C48" s="98">
        <v>0</v>
      </c>
      <c r="D48" s="100" t="s">
        <v>538</v>
      </c>
      <c r="E48" s="100">
        <f t="shared" si="7"/>
        <v>0</v>
      </c>
      <c r="F48" s="100">
        <v>0</v>
      </c>
      <c r="G48" s="100">
        <v>0</v>
      </c>
      <c r="H48" s="100">
        <v>0</v>
      </c>
      <c r="I48" s="100">
        <v>0</v>
      </c>
      <c r="J48" s="100" t="s">
        <v>538</v>
      </c>
      <c r="K48" s="100" t="s">
        <v>538</v>
      </c>
      <c r="L48" s="100">
        <v>0</v>
      </c>
      <c r="M48" s="100">
        <v>0</v>
      </c>
      <c r="N48" s="100" t="str">
        <f t="shared" si="0"/>
        <v>нд</v>
      </c>
      <c r="O48" s="100" t="s">
        <v>538</v>
      </c>
      <c r="P48" s="100">
        <v>0</v>
      </c>
      <c r="Q48" s="100">
        <v>0</v>
      </c>
      <c r="R48" s="100" t="s">
        <v>538</v>
      </c>
      <c r="S48" s="100" t="s">
        <v>538</v>
      </c>
      <c r="T48" s="100">
        <f t="shared" si="3"/>
        <v>0</v>
      </c>
      <c r="U48" s="100">
        <v>0</v>
      </c>
      <c r="V48" s="100" t="s">
        <v>538</v>
      </c>
      <c r="W48" s="100" t="s">
        <v>538</v>
      </c>
      <c r="X48" s="100">
        <v>0</v>
      </c>
      <c r="Y48" s="100">
        <v>0</v>
      </c>
      <c r="Z48" s="100" t="s">
        <v>538</v>
      </c>
      <c r="AA48" s="100" t="s">
        <v>538</v>
      </c>
      <c r="AB48" s="98">
        <f t="shared" si="4"/>
        <v>0</v>
      </c>
      <c r="AC48" s="100" t="s">
        <v>538</v>
      </c>
    </row>
    <row r="49" spans="1:29" x14ac:dyDescent="0.25">
      <c r="A49" s="41" t="s">
        <v>138</v>
      </c>
      <c r="B49" s="25" t="s">
        <v>137</v>
      </c>
      <c r="C49" s="98">
        <v>0</v>
      </c>
      <c r="D49" s="100" t="s">
        <v>538</v>
      </c>
      <c r="E49" s="100">
        <f t="shared" si="7"/>
        <v>0</v>
      </c>
      <c r="F49" s="100">
        <v>0</v>
      </c>
      <c r="G49" s="100">
        <v>0</v>
      </c>
      <c r="H49" s="100">
        <v>0</v>
      </c>
      <c r="I49" s="100">
        <v>0</v>
      </c>
      <c r="J49" s="100" t="s">
        <v>538</v>
      </c>
      <c r="K49" s="100" t="s">
        <v>538</v>
      </c>
      <c r="L49" s="100">
        <v>0</v>
      </c>
      <c r="M49" s="100">
        <v>0</v>
      </c>
      <c r="N49" s="100" t="str">
        <f t="shared" si="0"/>
        <v>нд</v>
      </c>
      <c r="O49" s="100" t="s">
        <v>538</v>
      </c>
      <c r="P49" s="100">
        <v>0</v>
      </c>
      <c r="Q49" s="100">
        <v>0</v>
      </c>
      <c r="R49" s="100" t="s">
        <v>538</v>
      </c>
      <c r="S49" s="100" t="s">
        <v>538</v>
      </c>
      <c r="T49" s="100">
        <f t="shared" si="3"/>
        <v>0</v>
      </c>
      <c r="U49" s="100">
        <v>0</v>
      </c>
      <c r="V49" s="100" t="s">
        <v>538</v>
      </c>
      <c r="W49" s="100" t="s">
        <v>538</v>
      </c>
      <c r="X49" s="100">
        <v>0</v>
      </c>
      <c r="Y49" s="100">
        <v>0</v>
      </c>
      <c r="Z49" s="100" t="s">
        <v>538</v>
      </c>
      <c r="AA49" s="100" t="s">
        <v>538</v>
      </c>
      <c r="AB49" s="98">
        <f t="shared" si="4"/>
        <v>0</v>
      </c>
      <c r="AC49" s="100" t="s">
        <v>538</v>
      </c>
    </row>
    <row r="50" spans="1:29" ht="18.75" x14ac:dyDescent="0.25">
      <c r="A50" s="41" t="s">
        <v>136</v>
      </c>
      <c r="B50" s="170" t="s">
        <v>543</v>
      </c>
      <c r="C50" s="98">
        <f>C42</f>
        <v>8</v>
      </c>
      <c r="D50" s="100" t="s">
        <v>538</v>
      </c>
      <c r="E50" s="100">
        <f t="shared" si="7"/>
        <v>8</v>
      </c>
      <c r="F50" s="100">
        <v>8</v>
      </c>
      <c r="G50" s="100">
        <v>0</v>
      </c>
      <c r="H50" s="100">
        <v>0</v>
      </c>
      <c r="I50" s="100">
        <v>0</v>
      </c>
      <c r="J50" s="100" t="s">
        <v>538</v>
      </c>
      <c r="K50" s="100" t="s">
        <v>538</v>
      </c>
      <c r="L50" s="100">
        <v>0</v>
      </c>
      <c r="M50" s="100">
        <v>0</v>
      </c>
      <c r="N50" s="100" t="str">
        <f t="shared" si="0"/>
        <v>нд</v>
      </c>
      <c r="O50" s="100" t="s">
        <v>538</v>
      </c>
      <c r="P50" s="100">
        <v>0</v>
      </c>
      <c r="Q50" s="100">
        <v>0</v>
      </c>
      <c r="R50" s="100" t="s">
        <v>538</v>
      </c>
      <c r="S50" s="100" t="s">
        <v>538</v>
      </c>
      <c r="T50" s="100">
        <f t="shared" si="3"/>
        <v>8</v>
      </c>
      <c r="U50" s="100">
        <v>4</v>
      </c>
      <c r="V50" s="100" t="s">
        <v>538</v>
      </c>
      <c r="W50" s="100" t="s">
        <v>538</v>
      </c>
      <c r="X50" s="100">
        <v>0</v>
      </c>
      <c r="Y50" s="100">
        <v>0</v>
      </c>
      <c r="Z50" s="100" t="s">
        <v>538</v>
      </c>
      <c r="AA50" s="100" t="s">
        <v>538</v>
      </c>
      <c r="AB50" s="98">
        <f t="shared" si="4"/>
        <v>8</v>
      </c>
      <c r="AC50" s="100" t="s">
        <v>538</v>
      </c>
    </row>
    <row r="51" spans="1:29" s="336" customFormat="1" ht="35.25" customHeight="1" x14ac:dyDescent="0.25">
      <c r="A51" s="44" t="s">
        <v>57</v>
      </c>
      <c r="B51" s="43" t="s">
        <v>135</v>
      </c>
      <c r="C51" s="98">
        <v>0</v>
      </c>
      <c r="D51" s="100" t="s">
        <v>538</v>
      </c>
      <c r="E51" s="100">
        <f t="shared" si="7"/>
        <v>0</v>
      </c>
      <c r="F51" s="100">
        <v>0</v>
      </c>
      <c r="G51" s="100">
        <v>0</v>
      </c>
      <c r="H51" s="100">
        <v>0</v>
      </c>
      <c r="I51" s="100">
        <v>0</v>
      </c>
      <c r="J51" s="100" t="s">
        <v>538</v>
      </c>
      <c r="K51" s="100" t="s">
        <v>538</v>
      </c>
      <c r="L51" s="100">
        <v>0</v>
      </c>
      <c r="M51" s="100">
        <v>0</v>
      </c>
      <c r="N51" s="100" t="str">
        <f t="shared" si="0"/>
        <v>нд</v>
      </c>
      <c r="O51" s="100" t="s">
        <v>538</v>
      </c>
      <c r="P51" s="100">
        <v>0</v>
      </c>
      <c r="Q51" s="100">
        <v>0</v>
      </c>
      <c r="R51" s="100" t="s">
        <v>538</v>
      </c>
      <c r="S51" s="100" t="s">
        <v>538</v>
      </c>
      <c r="T51" s="100">
        <f t="shared" si="3"/>
        <v>0</v>
      </c>
      <c r="U51" s="100">
        <v>0</v>
      </c>
      <c r="V51" s="100" t="s">
        <v>538</v>
      </c>
      <c r="W51" s="100" t="s">
        <v>538</v>
      </c>
      <c r="X51" s="100">
        <v>0</v>
      </c>
      <c r="Y51" s="98">
        <v>0</v>
      </c>
      <c r="Z51" s="100" t="s">
        <v>538</v>
      </c>
      <c r="AA51" s="100" t="s">
        <v>538</v>
      </c>
      <c r="AB51" s="98">
        <f t="shared" si="4"/>
        <v>0</v>
      </c>
      <c r="AC51" s="100" t="s">
        <v>538</v>
      </c>
    </row>
    <row r="52" spans="1:29" x14ac:dyDescent="0.25">
      <c r="A52" s="41" t="s">
        <v>134</v>
      </c>
      <c r="B52" s="25" t="s">
        <v>133</v>
      </c>
      <c r="C52" s="98">
        <f>C30</f>
        <v>12.422214133910002</v>
      </c>
      <c r="D52" s="100" t="s">
        <v>538</v>
      </c>
      <c r="E52" s="100">
        <f t="shared" si="7"/>
        <v>12.422214133910002</v>
      </c>
      <c r="F52" s="100">
        <v>12.422214133910002</v>
      </c>
      <c r="G52" s="100">
        <v>0</v>
      </c>
      <c r="H52" s="100">
        <v>0</v>
      </c>
      <c r="I52" s="100">
        <v>0</v>
      </c>
      <c r="J52" s="100" t="s">
        <v>538</v>
      </c>
      <c r="K52" s="100" t="s">
        <v>538</v>
      </c>
      <c r="L52" s="100">
        <v>0</v>
      </c>
      <c r="M52" s="100">
        <v>0</v>
      </c>
      <c r="N52" s="100" t="str">
        <f t="shared" si="0"/>
        <v>нд</v>
      </c>
      <c r="O52" s="100" t="s">
        <v>538</v>
      </c>
      <c r="P52" s="100">
        <v>0</v>
      </c>
      <c r="Q52" s="100">
        <v>0</v>
      </c>
      <c r="R52" s="100" t="s">
        <v>538</v>
      </c>
      <c r="S52" s="100" t="s">
        <v>538</v>
      </c>
      <c r="T52" s="100">
        <f t="shared" si="3"/>
        <v>12.422214133910002</v>
      </c>
      <c r="U52" s="100">
        <v>4</v>
      </c>
      <c r="V52" s="100" t="s">
        <v>538</v>
      </c>
      <c r="W52" s="100" t="s">
        <v>538</v>
      </c>
      <c r="X52" s="100">
        <v>0</v>
      </c>
      <c r="Y52" s="100">
        <v>0</v>
      </c>
      <c r="Z52" s="100" t="s">
        <v>538</v>
      </c>
      <c r="AA52" s="100" t="s">
        <v>538</v>
      </c>
      <c r="AB52" s="98">
        <f t="shared" si="4"/>
        <v>12.422214133910002</v>
      </c>
      <c r="AC52" s="100" t="s">
        <v>538</v>
      </c>
    </row>
    <row r="53" spans="1:29" x14ac:dyDescent="0.25">
      <c r="A53" s="41" t="s">
        <v>132</v>
      </c>
      <c r="B53" s="25" t="s">
        <v>126</v>
      </c>
      <c r="C53" s="98">
        <v>0</v>
      </c>
      <c r="D53" s="100" t="s">
        <v>538</v>
      </c>
      <c r="E53" s="100">
        <f t="shared" si="7"/>
        <v>0</v>
      </c>
      <c r="F53" s="100">
        <v>0</v>
      </c>
      <c r="G53" s="100">
        <v>0</v>
      </c>
      <c r="H53" s="100">
        <v>0</v>
      </c>
      <c r="I53" s="100">
        <v>0</v>
      </c>
      <c r="J53" s="100" t="s">
        <v>538</v>
      </c>
      <c r="K53" s="100" t="s">
        <v>538</v>
      </c>
      <c r="L53" s="100">
        <v>0</v>
      </c>
      <c r="M53" s="100">
        <v>0</v>
      </c>
      <c r="N53" s="100" t="str">
        <f t="shared" si="0"/>
        <v>нд</v>
      </c>
      <c r="O53" s="100" t="s">
        <v>538</v>
      </c>
      <c r="P53" s="100">
        <v>0</v>
      </c>
      <c r="Q53" s="100">
        <v>0</v>
      </c>
      <c r="R53" s="100" t="s">
        <v>538</v>
      </c>
      <c r="S53" s="100" t="s">
        <v>538</v>
      </c>
      <c r="T53" s="100">
        <f t="shared" si="3"/>
        <v>0</v>
      </c>
      <c r="U53" s="100">
        <v>0</v>
      </c>
      <c r="V53" s="100" t="s">
        <v>538</v>
      </c>
      <c r="W53" s="100" t="s">
        <v>538</v>
      </c>
      <c r="X53" s="100">
        <v>0</v>
      </c>
      <c r="Y53" s="100">
        <v>0</v>
      </c>
      <c r="Z53" s="100" t="s">
        <v>538</v>
      </c>
      <c r="AA53" s="100" t="s">
        <v>538</v>
      </c>
      <c r="AB53" s="98">
        <f t="shared" si="4"/>
        <v>0</v>
      </c>
      <c r="AC53" s="100" t="s">
        <v>538</v>
      </c>
    </row>
    <row r="54" spans="1:29" x14ac:dyDescent="0.25">
      <c r="A54" s="41" t="s">
        <v>131</v>
      </c>
      <c r="B54" s="170" t="s">
        <v>125</v>
      </c>
      <c r="C54" s="98">
        <f>C37</f>
        <v>0</v>
      </c>
      <c r="D54" s="100" t="s">
        <v>538</v>
      </c>
      <c r="E54" s="100">
        <f t="shared" si="7"/>
        <v>0</v>
      </c>
      <c r="F54" s="100">
        <v>0</v>
      </c>
      <c r="G54" s="100">
        <v>0</v>
      </c>
      <c r="H54" s="100">
        <v>0</v>
      </c>
      <c r="I54" s="100">
        <v>0</v>
      </c>
      <c r="J54" s="100" t="s">
        <v>538</v>
      </c>
      <c r="K54" s="100" t="s">
        <v>538</v>
      </c>
      <c r="L54" s="100">
        <v>0</v>
      </c>
      <c r="M54" s="100">
        <v>0</v>
      </c>
      <c r="N54" s="100" t="str">
        <f t="shared" si="0"/>
        <v>нд</v>
      </c>
      <c r="O54" s="100" t="s">
        <v>538</v>
      </c>
      <c r="P54" s="100">
        <v>0</v>
      </c>
      <c r="Q54" s="100">
        <v>0</v>
      </c>
      <c r="R54" s="100" t="s">
        <v>538</v>
      </c>
      <c r="S54" s="100" t="s">
        <v>538</v>
      </c>
      <c r="T54" s="100">
        <f t="shared" si="3"/>
        <v>0</v>
      </c>
      <c r="U54" s="100">
        <v>0</v>
      </c>
      <c r="V54" s="100" t="s">
        <v>538</v>
      </c>
      <c r="W54" s="100" t="s">
        <v>538</v>
      </c>
      <c r="X54" s="100">
        <v>0</v>
      </c>
      <c r="Y54" s="100">
        <v>0</v>
      </c>
      <c r="Z54" s="100" t="s">
        <v>538</v>
      </c>
      <c r="AA54" s="100" t="s">
        <v>538</v>
      </c>
      <c r="AB54" s="98">
        <f t="shared" si="4"/>
        <v>0</v>
      </c>
      <c r="AC54" s="100" t="s">
        <v>538</v>
      </c>
    </row>
    <row r="55" spans="1:29" x14ac:dyDescent="0.25">
      <c r="A55" s="41" t="s">
        <v>130</v>
      </c>
      <c r="B55" s="170" t="s">
        <v>124</v>
      </c>
      <c r="C55" s="98">
        <v>0</v>
      </c>
      <c r="D55" s="100" t="s">
        <v>538</v>
      </c>
      <c r="E55" s="100">
        <f t="shared" si="7"/>
        <v>0</v>
      </c>
      <c r="F55" s="100">
        <v>0</v>
      </c>
      <c r="G55" s="100">
        <v>0</v>
      </c>
      <c r="H55" s="100">
        <v>0</v>
      </c>
      <c r="I55" s="100">
        <v>0</v>
      </c>
      <c r="J55" s="100" t="s">
        <v>538</v>
      </c>
      <c r="K55" s="100" t="s">
        <v>538</v>
      </c>
      <c r="L55" s="100">
        <v>0</v>
      </c>
      <c r="M55" s="100">
        <v>0</v>
      </c>
      <c r="N55" s="100" t="str">
        <f t="shared" si="0"/>
        <v>нд</v>
      </c>
      <c r="O55" s="100" t="s">
        <v>538</v>
      </c>
      <c r="P55" s="100">
        <v>0</v>
      </c>
      <c r="Q55" s="100">
        <v>0</v>
      </c>
      <c r="R55" s="100" t="s">
        <v>538</v>
      </c>
      <c r="S55" s="100" t="s">
        <v>538</v>
      </c>
      <c r="T55" s="100">
        <f t="shared" si="3"/>
        <v>0</v>
      </c>
      <c r="U55" s="100">
        <v>0</v>
      </c>
      <c r="V55" s="100" t="s">
        <v>538</v>
      </c>
      <c r="W55" s="100" t="s">
        <v>538</v>
      </c>
      <c r="X55" s="100">
        <v>0</v>
      </c>
      <c r="Y55" s="100">
        <v>0</v>
      </c>
      <c r="Z55" s="100" t="s">
        <v>538</v>
      </c>
      <c r="AA55" s="100" t="s">
        <v>538</v>
      </c>
      <c r="AB55" s="98">
        <f t="shared" si="4"/>
        <v>0</v>
      </c>
      <c r="AC55" s="100" t="s">
        <v>538</v>
      </c>
    </row>
    <row r="56" spans="1:29" x14ac:dyDescent="0.25">
      <c r="A56" s="41" t="s">
        <v>129</v>
      </c>
      <c r="B56" s="170" t="s">
        <v>123</v>
      </c>
      <c r="C56" s="98">
        <v>0</v>
      </c>
      <c r="D56" s="100" t="s">
        <v>538</v>
      </c>
      <c r="E56" s="100">
        <f t="shared" si="7"/>
        <v>0</v>
      </c>
      <c r="F56" s="100">
        <v>0</v>
      </c>
      <c r="G56" s="100">
        <v>0</v>
      </c>
      <c r="H56" s="100">
        <v>0</v>
      </c>
      <c r="I56" s="100">
        <v>0</v>
      </c>
      <c r="J56" s="100" t="s">
        <v>538</v>
      </c>
      <c r="K56" s="100" t="s">
        <v>538</v>
      </c>
      <c r="L56" s="100">
        <v>0</v>
      </c>
      <c r="M56" s="100">
        <v>0</v>
      </c>
      <c r="N56" s="100" t="str">
        <f t="shared" si="0"/>
        <v>нд</v>
      </c>
      <c r="O56" s="100" t="s">
        <v>538</v>
      </c>
      <c r="P56" s="100">
        <v>0</v>
      </c>
      <c r="Q56" s="100">
        <v>0</v>
      </c>
      <c r="R56" s="100" t="s">
        <v>538</v>
      </c>
      <c r="S56" s="100" t="s">
        <v>538</v>
      </c>
      <c r="T56" s="100">
        <f t="shared" si="3"/>
        <v>0</v>
      </c>
      <c r="U56" s="100">
        <v>0</v>
      </c>
      <c r="V56" s="100" t="s">
        <v>538</v>
      </c>
      <c r="W56" s="100" t="s">
        <v>538</v>
      </c>
      <c r="X56" s="100">
        <v>0</v>
      </c>
      <c r="Y56" s="100">
        <v>0</v>
      </c>
      <c r="Z56" s="100" t="s">
        <v>538</v>
      </c>
      <c r="AA56" s="100" t="s">
        <v>538</v>
      </c>
      <c r="AB56" s="98">
        <f t="shared" si="4"/>
        <v>0</v>
      </c>
      <c r="AC56" s="100" t="s">
        <v>538</v>
      </c>
    </row>
    <row r="57" spans="1:29" ht="18.75" x14ac:dyDescent="0.25">
      <c r="A57" s="41" t="s">
        <v>128</v>
      </c>
      <c r="B57" s="170" t="s">
        <v>543</v>
      </c>
      <c r="C57" s="98">
        <f>C50</f>
        <v>8</v>
      </c>
      <c r="D57" s="100" t="s">
        <v>538</v>
      </c>
      <c r="E57" s="100">
        <f t="shared" si="7"/>
        <v>8</v>
      </c>
      <c r="F57" s="100">
        <v>8</v>
      </c>
      <c r="G57" s="100">
        <v>0</v>
      </c>
      <c r="H57" s="100">
        <v>0</v>
      </c>
      <c r="I57" s="100">
        <v>0</v>
      </c>
      <c r="J57" s="100" t="s">
        <v>538</v>
      </c>
      <c r="K57" s="100" t="s">
        <v>538</v>
      </c>
      <c r="L57" s="100">
        <v>0</v>
      </c>
      <c r="M57" s="100">
        <v>0</v>
      </c>
      <c r="N57" s="100" t="str">
        <f t="shared" si="0"/>
        <v>нд</v>
      </c>
      <c r="O57" s="100" t="s">
        <v>538</v>
      </c>
      <c r="P57" s="100">
        <v>0</v>
      </c>
      <c r="Q57" s="100">
        <v>0</v>
      </c>
      <c r="R57" s="100" t="s">
        <v>538</v>
      </c>
      <c r="S57" s="100" t="s">
        <v>538</v>
      </c>
      <c r="T57" s="100">
        <f t="shared" si="3"/>
        <v>8</v>
      </c>
      <c r="U57" s="100">
        <v>4</v>
      </c>
      <c r="V57" s="100" t="s">
        <v>538</v>
      </c>
      <c r="W57" s="100" t="s">
        <v>538</v>
      </c>
      <c r="X57" s="100">
        <v>0</v>
      </c>
      <c r="Y57" s="100">
        <v>0</v>
      </c>
      <c r="Z57" s="100" t="s">
        <v>538</v>
      </c>
      <c r="AA57" s="100" t="s">
        <v>538</v>
      </c>
      <c r="AB57" s="98">
        <f t="shared" si="4"/>
        <v>8</v>
      </c>
      <c r="AC57" s="100" t="s">
        <v>538</v>
      </c>
    </row>
    <row r="58" spans="1:29" s="336" customFormat="1" ht="36.75" customHeight="1" x14ac:dyDescent="0.25">
      <c r="A58" s="44" t="s">
        <v>56</v>
      </c>
      <c r="B58" s="171" t="s">
        <v>207</v>
      </c>
      <c r="C58" s="98">
        <v>0</v>
      </c>
      <c r="D58" s="100" t="s">
        <v>538</v>
      </c>
      <c r="E58" s="100">
        <f t="shared" si="7"/>
        <v>0</v>
      </c>
      <c r="F58" s="100">
        <v>0</v>
      </c>
      <c r="G58" s="100">
        <v>0</v>
      </c>
      <c r="H58" s="100">
        <v>0</v>
      </c>
      <c r="I58" s="100">
        <v>0</v>
      </c>
      <c r="J58" s="100" t="s">
        <v>538</v>
      </c>
      <c r="K58" s="100" t="s">
        <v>538</v>
      </c>
      <c r="L58" s="100">
        <v>0</v>
      </c>
      <c r="M58" s="100">
        <v>0</v>
      </c>
      <c r="N58" s="100" t="str">
        <f t="shared" si="0"/>
        <v>нд</v>
      </c>
      <c r="O58" s="100" t="s">
        <v>538</v>
      </c>
      <c r="P58" s="100">
        <v>0</v>
      </c>
      <c r="Q58" s="100">
        <v>0</v>
      </c>
      <c r="R58" s="100" t="s">
        <v>538</v>
      </c>
      <c r="S58" s="100" t="s">
        <v>538</v>
      </c>
      <c r="T58" s="100">
        <f t="shared" si="3"/>
        <v>0</v>
      </c>
      <c r="U58" s="100">
        <v>0</v>
      </c>
      <c r="V58" s="100" t="s">
        <v>538</v>
      </c>
      <c r="W58" s="100" t="s">
        <v>538</v>
      </c>
      <c r="X58" s="100">
        <v>0</v>
      </c>
      <c r="Y58" s="98">
        <v>0</v>
      </c>
      <c r="Z58" s="100" t="s">
        <v>538</v>
      </c>
      <c r="AA58" s="100" t="s">
        <v>538</v>
      </c>
      <c r="AB58" s="98">
        <f t="shared" si="4"/>
        <v>0</v>
      </c>
      <c r="AC58" s="100" t="s">
        <v>538</v>
      </c>
    </row>
    <row r="59" spans="1:29" s="336" customFormat="1" x14ac:dyDescent="0.25">
      <c r="A59" s="44" t="s">
        <v>54</v>
      </c>
      <c r="B59" s="43" t="s">
        <v>127</v>
      </c>
      <c r="C59" s="98">
        <v>0</v>
      </c>
      <c r="D59" s="100" t="s">
        <v>538</v>
      </c>
      <c r="E59" s="100">
        <f t="shared" si="7"/>
        <v>0</v>
      </c>
      <c r="F59" s="100">
        <v>0</v>
      </c>
      <c r="G59" s="100">
        <v>0</v>
      </c>
      <c r="H59" s="100">
        <v>0</v>
      </c>
      <c r="I59" s="100">
        <v>0</v>
      </c>
      <c r="J59" s="100" t="s">
        <v>538</v>
      </c>
      <c r="K59" s="100" t="s">
        <v>538</v>
      </c>
      <c r="L59" s="100">
        <v>0</v>
      </c>
      <c r="M59" s="100">
        <v>0</v>
      </c>
      <c r="N59" s="100" t="str">
        <f t="shared" si="0"/>
        <v>нд</v>
      </c>
      <c r="O59" s="100" t="s">
        <v>538</v>
      </c>
      <c r="P59" s="100">
        <v>0</v>
      </c>
      <c r="Q59" s="100">
        <v>0</v>
      </c>
      <c r="R59" s="100" t="s">
        <v>538</v>
      </c>
      <c r="S59" s="100" t="s">
        <v>538</v>
      </c>
      <c r="T59" s="100">
        <f t="shared" si="3"/>
        <v>0</v>
      </c>
      <c r="U59" s="100">
        <v>0</v>
      </c>
      <c r="V59" s="100" t="s">
        <v>538</v>
      </c>
      <c r="W59" s="100" t="s">
        <v>538</v>
      </c>
      <c r="X59" s="100">
        <v>0</v>
      </c>
      <c r="Y59" s="98">
        <v>0</v>
      </c>
      <c r="Z59" s="100" t="s">
        <v>538</v>
      </c>
      <c r="AA59" s="100" t="s">
        <v>538</v>
      </c>
      <c r="AB59" s="98">
        <f t="shared" si="4"/>
        <v>0</v>
      </c>
      <c r="AC59" s="100" t="s">
        <v>538</v>
      </c>
    </row>
    <row r="60" spans="1:29" x14ac:dyDescent="0.25">
      <c r="A60" s="41" t="s">
        <v>201</v>
      </c>
      <c r="B60" s="172" t="s">
        <v>147</v>
      </c>
      <c r="C60" s="98">
        <v>0</v>
      </c>
      <c r="D60" s="100" t="s">
        <v>538</v>
      </c>
      <c r="E60" s="100">
        <f t="shared" si="7"/>
        <v>0</v>
      </c>
      <c r="F60" s="100">
        <v>0</v>
      </c>
      <c r="G60" s="100">
        <v>0</v>
      </c>
      <c r="H60" s="100">
        <v>0</v>
      </c>
      <c r="I60" s="100">
        <v>0</v>
      </c>
      <c r="J60" s="100" t="s">
        <v>538</v>
      </c>
      <c r="K60" s="100" t="s">
        <v>538</v>
      </c>
      <c r="L60" s="100">
        <v>0</v>
      </c>
      <c r="M60" s="100">
        <v>0</v>
      </c>
      <c r="N60" s="100" t="str">
        <f t="shared" si="0"/>
        <v>нд</v>
      </c>
      <c r="O60" s="100" t="s">
        <v>538</v>
      </c>
      <c r="P60" s="100">
        <v>0</v>
      </c>
      <c r="Q60" s="100">
        <v>0</v>
      </c>
      <c r="R60" s="100" t="s">
        <v>538</v>
      </c>
      <c r="S60" s="100" t="s">
        <v>538</v>
      </c>
      <c r="T60" s="100">
        <f t="shared" si="3"/>
        <v>0</v>
      </c>
      <c r="U60" s="100">
        <v>0</v>
      </c>
      <c r="V60" s="100" t="s">
        <v>538</v>
      </c>
      <c r="W60" s="100" t="s">
        <v>538</v>
      </c>
      <c r="X60" s="100">
        <v>0</v>
      </c>
      <c r="Y60" s="100">
        <v>0</v>
      </c>
      <c r="Z60" s="100" t="s">
        <v>538</v>
      </c>
      <c r="AA60" s="100" t="s">
        <v>538</v>
      </c>
      <c r="AB60" s="98">
        <f t="shared" si="4"/>
        <v>0</v>
      </c>
      <c r="AC60" s="100" t="s">
        <v>538</v>
      </c>
    </row>
    <row r="61" spans="1:29" x14ac:dyDescent="0.25">
      <c r="A61" s="41" t="s">
        <v>202</v>
      </c>
      <c r="B61" s="172" t="s">
        <v>145</v>
      </c>
      <c r="C61" s="98">
        <v>0</v>
      </c>
      <c r="D61" s="100" t="s">
        <v>538</v>
      </c>
      <c r="E61" s="100">
        <f t="shared" si="7"/>
        <v>0</v>
      </c>
      <c r="F61" s="100">
        <v>0</v>
      </c>
      <c r="G61" s="100">
        <v>0</v>
      </c>
      <c r="H61" s="100">
        <v>0</v>
      </c>
      <c r="I61" s="100">
        <v>0</v>
      </c>
      <c r="J61" s="100" t="s">
        <v>538</v>
      </c>
      <c r="K61" s="100" t="s">
        <v>538</v>
      </c>
      <c r="L61" s="100">
        <v>0</v>
      </c>
      <c r="M61" s="100">
        <v>0</v>
      </c>
      <c r="N61" s="100" t="str">
        <f t="shared" si="0"/>
        <v>нд</v>
      </c>
      <c r="O61" s="100" t="s">
        <v>538</v>
      </c>
      <c r="P61" s="100">
        <v>0</v>
      </c>
      <c r="Q61" s="100">
        <v>0</v>
      </c>
      <c r="R61" s="100" t="s">
        <v>538</v>
      </c>
      <c r="S61" s="100" t="s">
        <v>538</v>
      </c>
      <c r="T61" s="100">
        <f t="shared" si="3"/>
        <v>0</v>
      </c>
      <c r="U61" s="100">
        <v>0</v>
      </c>
      <c r="V61" s="100" t="s">
        <v>538</v>
      </c>
      <c r="W61" s="100" t="s">
        <v>538</v>
      </c>
      <c r="X61" s="100">
        <v>0</v>
      </c>
      <c r="Y61" s="100">
        <v>0</v>
      </c>
      <c r="Z61" s="100" t="s">
        <v>538</v>
      </c>
      <c r="AA61" s="100" t="s">
        <v>538</v>
      </c>
      <c r="AB61" s="98">
        <f t="shared" si="4"/>
        <v>0</v>
      </c>
      <c r="AC61" s="100" t="s">
        <v>538</v>
      </c>
    </row>
    <row r="62" spans="1:29" x14ac:dyDescent="0.25">
      <c r="A62" s="41" t="s">
        <v>203</v>
      </c>
      <c r="B62" s="172" t="s">
        <v>143</v>
      </c>
      <c r="C62" s="98">
        <v>0</v>
      </c>
      <c r="D62" s="100" t="s">
        <v>538</v>
      </c>
      <c r="E62" s="100">
        <f t="shared" si="7"/>
        <v>0</v>
      </c>
      <c r="F62" s="100">
        <v>0</v>
      </c>
      <c r="G62" s="100">
        <v>0</v>
      </c>
      <c r="H62" s="100">
        <v>0</v>
      </c>
      <c r="I62" s="100">
        <v>0</v>
      </c>
      <c r="J62" s="100" t="s">
        <v>538</v>
      </c>
      <c r="K62" s="100" t="s">
        <v>538</v>
      </c>
      <c r="L62" s="100">
        <v>0</v>
      </c>
      <c r="M62" s="100">
        <v>0</v>
      </c>
      <c r="N62" s="100" t="str">
        <f t="shared" si="0"/>
        <v>нд</v>
      </c>
      <c r="O62" s="100" t="s">
        <v>538</v>
      </c>
      <c r="P62" s="100">
        <v>0</v>
      </c>
      <c r="Q62" s="100">
        <v>0</v>
      </c>
      <c r="R62" s="100" t="s">
        <v>538</v>
      </c>
      <c r="S62" s="100" t="s">
        <v>538</v>
      </c>
      <c r="T62" s="100">
        <f t="shared" si="3"/>
        <v>0</v>
      </c>
      <c r="U62" s="100">
        <v>0</v>
      </c>
      <c r="V62" s="100" t="s">
        <v>538</v>
      </c>
      <c r="W62" s="100" t="s">
        <v>538</v>
      </c>
      <c r="X62" s="100">
        <v>0</v>
      </c>
      <c r="Y62" s="100">
        <v>0</v>
      </c>
      <c r="Z62" s="100" t="s">
        <v>538</v>
      </c>
      <c r="AA62" s="100" t="s">
        <v>538</v>
      </c>
      <c r="AB62" s="98">
        <f t="shared" si="4"/>
        <v>0</v>
      </c>
      <c r="AC62" s="100" t="s">
        <v>538</v>
      </c>
    </row>
    <row r="63" spans="1:29" x14ac:dyDescent="0.25">
      <c r="A63" s="41" t="s">
        <v>204</v>
      </c>
      <c r="B63" s="172" t="s">
        <v>206</v>
      </c>
      <c r="C63" s="98">
        <v>0</v>
      </c>
      <c r="D63" s="100" t="s">
        <v>538</v>
      </c>
      <c r="E63" s="100">
        <f t="shared" si="7"/>
        <v>0</v>
      </c>
      <c r="F63" s="100">
        <v>0</v>
      </c>
      <c r="G63" s="100">
        <v>0</v>
      </c>
      <c r="H63" s="100">
        <v>0</v>
      </c>
      <c r="I63" s="100">
        <v>0</v>
      </c>
      <c r="J63" s="100" t="s">
        <v>538</v>
      </c>
      <c r="K63" s="100" t="s">
        <v>538</v>
      </c>
      <c r="L63" s="100">
        <v>0</v>
      </c>
      <c r="M63" s="100">
        <v>0</v>
      </c>
      <c r="N63" s="100" t="str">
        <f t="shared" si="0"/>
        <v>нд</v>
      </c>
      <c r="O63" s="100" t="s">
        <v>538</v>
      </c>
      <c r="P63" s="100">
        <v>0</v>
      </c>
      <c r="Q63" s="100">
        <v>0</v>
      </c>
      <c r="R63" s="100" t="s">
        <v>538</v>
      </c>
      <c r="S63" s="100" t="s">
        <v>538</v>
      </c>
      <c r="T63" s="100">
        <f t="shared" si="3"/>
        <v>0</v>
      </c>
      <c r="U63" s="100">
        <v>0</v>
      </c>
      <c r="V63" s="100" t="s">
        <v>538</v>
      </c>
      <c r="W63" s="100" t="s">
        <v>538</v>
      </c>
      <c r="X63" s="100">
        <v>0</v>
      </c>
      <c r="Y63" s="100">
        <v>0</v>
      </c>
      <c r="Z63" s="100" t="s">
        <v>538</v>
      </c>
      <c r="AA63" s="100" t="s">
        <v>538</v>
      </c>
      <c r="AB63" s="98">
        <f t="shared" si="4"/>
        <v>0</v>
      </c>
      <c r="AC63" s="100" t="s">
        <v>538</v>
      </c>
    </row>
    <row r="64" spans="1:29" ht="18.75" x14ac:dyDescent="0.25">
      <c r="A64" s="41" t="s">
        <v>205</v>
      </c>
      <c r="B64" s="170" t="s">
        <v>543</v>
      </c>
      <c r="C64" s="98">
        <v>0</v>
      </c>
      <c r="D64" s="100" t="s">
        <v>538</v>
      </c>
      <c r="E64" s="100">
        <f t="shared" si="7"/>
        <v>0</v>
      </c>
      <c r="F64" s="100">
        <v>0</v>
      </c>
      <c r="G64" s="100">
        <v>0</v>
      </c>
      <c r="H64" s="100">
        <v>0</v>
      </c>
      <c r="I64" s="100">
        <v>0</v>
      </c>
      <c r="J64" s="100" t="s">
        <v>538</v>
      </c>
      <c r="K64" s="100" t="s">
        <v>538</v>
      </c>
      <c r="L64" s="100">
        <v>0</v>
      </c>
      <c r="M64" s="100">
        <v>0</v>
      </c>
      <c r="N64" s="100" t="str">
        <f t="shared" si="0"/>
        <v>нд</v>
      </c>
      <c r="O64" s="100" t="s">
        <v>538</v>
      </c>
      <c r="P64" s="100">
        <v>0</v>
      </c>
      <c r="Q64" s="100">
        <v>0</v>
      </c>
      <c r="R64" s="100" t="s">
        <v>538</v>
      </c>
      <c r="S64" s="100" t="s">
        <v>538</v>
      </c>
      <c r="T64" s="100">
        <f t="shared" si="3"/>
        <v>0</v>
      </c>
      <c r="U64" s="100">
        <v>0</v>
      </c>
      <c r="V64" s="100" t="s">
        <v>538</v>
      </c>
      <c r="W64" s="100" t="s">
        <v>538</v>
      </c>
      <c r="X64" s="100">
        <v>0</v>
      </c>
      <c r="Y64" s="100">
        <v>0</v>
      </c>
      <c r="Z64" s="100" t="s">
        <v>538</v>
      </c>
      <c r="AA64" s="100" t="s">
        <v>538</v>
      </c>
      <c r="AB64" s="98">
        <f t="shared" si="4"/>
        <v>0</v>
      </c>
      <c r="AC64" s="100" t="s">
        <v>538</v>
      </c>
    </row>
    <row r="65" spans="1:28" x14ac:dyDescent="0.25">
      <c r="A65" s="38"/>
      <c r="B65" s="33"/>
      <c r="C65" s="33"/>
      <c r="D65" s="337"/>
      <c r="E65" s="33"/>
      <c r="F65" s="33"/>
      <c r="G65" s="33"/>
    </row>
    <row r="66" spans="1:28" ht="54" customHeight="1" x14ac:dyDescent="0.25">
      <c r="B66" s="434"/>
      <c r="C66" s="434"/>
      <c r="D66" s="434"/>
      <c r="E66" s="434"/>
      <c r="F66" s="35"/>
      <c r="G66" s="35"/>
      <c r="H66" s="37"/>
      <c r="I66" s="37"/>
      <c r="J66" s="37"/>
      <c r="K66" s="37"/>
      <c r="L66" s="37"/>
      <c r="M66" s="37"/>
      <c r="N66" s="335"/>
      <c r="O66" s="37"/>
      <c r="P66" s="37"/>
      <c r="Q66" s="37"/>
      <c r="R66" s="37"/>
      <c r="S66" s="37"/>
      <c r="T66" s="345"/>
      <c r="U66" s="341"/>
      <c r="V66" s="37"/>
      <c r="W66" s="37"/>
      <c r="X66" s="37"/>
      <c r="Y66" s="37"/>
      <c r="Z66" s="37"/>
      <c r="AA66" s="37"/>
      <c r="AB66" s="37"/>
    </row>
    <row r="68" spans="1:28" ht="50.25" customHeight="1" x14ac:dyDescent="0.25">
      <c r="B68" s="434"/>
      <c r="C68" s="434"/>
      <c r="D68" s="434"/>
      <c r="E68" s="434"/>
      <c r="F68" s="35"/>
      <c r="G68" s="35"/>
    </row>
    <row r="70" spans="1:28" ht="36.75" customHeight="1" x14ac:dyDescent="0.25">
      <c r="B70" s="434"/>
      <c r="C70" s="434"/>
      <c r="D70" s="434"/>
      <c r="E70" s="434"/>
      <c r="F70" s="35"/>
      <c r="G70" s="35"/>
    </row>
    <row r="72" spans="1:28" ht="51" customHeight="1" x14ac:dyDescent="0.25">
      <c r="B72" s="434"/>
      <c r="C72" s="434"/>
      <c r="D72" s="434"/>
      <c r="E72" s="434"/>
      <c r="F72" s="35"/>
      <c r="G72" s="35"/>
    </row>
    <row r="73" spans="1:28" ht="32.25" customHeight="1" x14ac:dyDescent="0.25">
      <c r="B73" s="434"/>
      <c r="C73" s="434"/>
      <c r="D73" s="434"/>
      <c r="E73" s="434"/>
      <c r="F73" s="35"/>
      <c r="G73" s="35"/>
    </row>
    <row r="74" spans="1:28" ht="51.75" customHeight="1" x14ac:dyDescent="0.25">
      <c r="B74" s="434"/>
      <c r="C74" s="434"/>
      <c r="D74" s="434"/>
      <c r="E74" s="434"/>
      <c r="F74" s="35"/>
      <c r="G74" s="35"/>
    </row>
    <row r="75" spans="1:28" ht="21.75" customHeight="1" x14ac:dyDescent="0.25">
      <c r="B75" s="440"/>
      <c r="C75" s="440"/>
      <c r="D75" s="440"/>
      <c r="E75" s="440"/>
      <c r="F75" s="34"/>
      <c r="G75" s="34"/>
    </row>
    <row r="76" spans="1:28" ht="23.25" customHeight="1" x14ac:dyDescent="0.25"/>
    <row r="77" spans="1:28" ht="18.75" customHeight="1" x14ac:dyDescent="0.25">
      <c r="B77" s="433"/>
      <c r="C77" s="433"/>
      <c r="D77" s="433"/>
      <c r="E77" s="433"/>
      <c r="F77" s="33"/>
      <c r="G77" s="33"/>
    </row>
  </sheetData>
  <mergeCells count="43">
    <mergeCell ref="AE28:AE29"/>
    <mergeCell ref="AF28:AF29"/>
    <mergeCell ref="AG28:AG29"/>
    <mergeCell ref="AH28:AH29"/>
    <mergeCell ref="A12:AC12"/>
    <mergeCell ref="A14:AC14"/>
    <mergeCell ref="A15:AC15"/>
    <mergeCell ref="A16:AC16"/>
    <mergeCell ref="A18:AC18"/>
    <mergeCell ref="A20:A22"/>
    <mergeCell ref="B20:B22"/>
    <mergeCell ref="C20:D21"/>
    <mergeCell ref="V21:W21"/>
    <mergeCell ref="X21:Y21"/>
    <mergeCell ref="Z21:AA21"/>
    <mergeCell ref="A4:AC4"/>
    <mergeCell ref="A6:AC6"/>
    <mergeCell ref="A8:AC8"/>
    <mergeCell ref="A9:AC9"/>
    <mergeCell ref="A11:AC1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E20:F21"/>
    <mergeCell ref="B75:E75"/>
    <mergeCell ref="B77:E77"/>
    <mergeCell ref="B66:E66"/>
    <mergeCell ref="B68:E68"/>
    <mergeCell ref="B72:E72"/>
    <mergeCell ref="B73:E73"/>
    <mergeCell ref="B74:E74"/>
    <mergeCell ref="B70:E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0" zoomScale="70" zoomScaleSheetLayoutView="70" workbookViewId="0">
      <selection activeCell="A26" sqref="A26:XFD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62" t="str">
        <f>'1. паспорт местоположение'!A5:C5</f>
        <v>Год раскрытия информации: 2024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362"/>
      <c r="AE5" s="362"/>
      <c r="AF5" s="362"/>
      <c r="AG5" s="362"/>
      <c r="AH5" s="362"/>
      <c r="AI5" s="362"/>
      <c r="AJ5" s="362"/>
      <c r="AK5" s="362"/>
      <c r="AL5" s="362"/>
      <c r="AM5" s="362"/>
      <c r="AN5" s="362"/>
      <c r="AO5" s="362"/>
      <c r="AP5" s="362"/>
      <c r="AQ5" s="362"/>
      <c r="AR5" s="362"/>
      <c r="AS5" s="362"/>
      <c r="AT5" s="362"/>
      <c r="AU5" s="362"/>
      <c r="AV5" s="362"/>
    </row>
    <row r="6" spans="1:48" ht="18.75" x14ac:dyDescent="0.3">
      <c r="AV6" s="12"/>
    </row>
    <row r="7" spans="1:48" ht="18.75" x14ac:dyDescent="0.25">
      <c r="A7" s="370" t="s">
        <v>7</v>
      </c>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370"/>
      <c r="AB7" s="370"/>
      <c r="AC7" s="370"/>
      <c r="AD7" s="370"/>
      <c r="AE7" s="370"/>
      <c r="AF7" s="370"/>
      <c r="AG7" s="370"/>
      <c r="AH7" s="370"/>
      <c r="AI7" s="370"/>
      <c r="AJ7" s="370"/>
      <c r="AK7" s="370"/>
      <c r="AL7" s="370"/>
      <c r="AM7" s="370"/>
      <c r="AN7" s="370"/>
      <c r="AO7" s="370"/>
      <c r="AP7" s="370"/>
      <c r="AQ7" s="370"/>
      <c r="AR7" s="370"/>
      <c r="AS7" s="370"/>
      <c r="AT7" s="370"/>
      <c r="AU7" s="370"/>
      <c r="AV7" s="370"/>
    </row>
    <row r="8" spans="1:48" ht="18.75" x14ac:dyDescent="0.25">
      <c r="A8" s="370"/>
      <c r="B8" s="370"/>
      <c r="C8" s="370"/>
      <c r="D8" s="370"/>
      <c r="E8" s="370"/>
      <c r="F8" s="370"/>
      <c r="G8" s="370"/>
      <c r="H8" s="370"/>
      <c r="I8" s="370"/>
      <c r="J8" s="370"/>
      <c r="K8" s="370"/>
      <c r="L8" s="370"/>
      <c r="M8" s="370"/>
      <c r="N8" s="370"/>
      <c r="O8" s="370"/>
      <c r="P8" s="370"/>
      <c r="Q8" s="370"/>
      <c r="R8" s="370"/>
      <c r="S8" s="370"/>
      <c r="T8" s="370"/>
      <c r="U8" s="370"/>
      <c r="V8" s="370"/>
      <c r="W8" s="370"/>
      <c r="X8" s="370"/>
      <c r="Y8" s="370"/>
      <c r="Z8" s="370"/>
      <c r="AA8" s="370"/>
      <c r="AB8" s="370"/>
      <c r="AC8" s="370"/>
      <c r="AD8" s="370"/>
      <c r="AE8" s="370"/>
      <c r="AF8" s="370"/>
      <c r="AG8" s="370"/>
      <c r="AH8" s="370"/>
      <c r="AI8" s="370"/>
      <c r="AJ8" s="370"/>
      <c r="AK8" s="370"/>
      <c r="AL8" s="370"/>
      <c r="AM8" s="370"/>
      <c r="AN8" s="370"/>
      <c r="AO8" s="370"/>
      <c r="AP8" s="370"/>
      <c r="AQ8" s="370"/>
      <c r="AR8" s="370"/>
      <c r="AS8" s="370"/>
      <c r="AT8" s="370"/>
      <c r="AU8" s="370"/>
      <c r="AV8" s="370"/>
    </row>
    <row r="9" spans="1:48" ht="15.75" x14ac:dyDescent="0.25">
      <c r="A9" s="367" t="str">
        <f>'1. паспорт местоположение'!A9:C9</f>
        <v xml:space="preserve">Акционерное общество "Западная энергетическая компания" </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c r="AD9" s="367"/>
      <c r="AE9" s="367"/>
      <c r="AF9" s="367"/>
      <c r="AG9" s="367"/>
      <c r="AH9" s="367"/>
      <c r="AI9" s="367"/>
      <c r="AJ9" s="367"/>
      <c r="AK9" s="367"/>
      <c r="AL9" s="367"/>
      <c r="AM9" s="367"/>
      <c r="AN9" s="367"/>
      <c r="AO9" s="367"/>
      <c r="AP9" s="367"/>
      <c r="AQ9" s="367"/>
      <c r="AR9" s="367"/>
      <c r="AS9" s="367"/>
      <c r="AT9" s="367"/>
      <c r="AU9" s="367"/>
      <c r="AV9" s="367"/>
    </row>
    <row r="10" spans="1:48" ht="15.75" x14ac:dyDescent="0.25">
      <c r="A10" s="374" t="s">
        <v>6</v>
      </c>
      <c r="B10" s="374"/>
      <c r="C10" s="374"/>
      <c r="D10" s="374"/>
      <c r="E10" s="374"/>
      <c r="F10" s="374"/>
      <c r="G10" s="374"/>
      <c r="H10" s="374"/>
      <c r="I10" s="374"/>
      <c r="J10" s="374"/>
      <c r="K10" s="374"/>
      <c r="L10" s="374"/>
      <c r="M10" s="374"/>
      <c r="N10" s="374"/>
      <c r="O10" s="374"/>
      <c r="P10" s="374"/>
      <c r="Q10" s="374"/>
      <c r="R10" s="374"/>
      <c r="S10" s="374"/>
      <c r="T10" s="374"/>
      <c r="U10" s="374"/>
      <c r="V10" s="374"/>
      <c r="W10" s="374"/>
      <c r="X10" s="374"/>
      <c r="Y10" s="374"/>
      <c r="Z10" s="374"/>
      <c r="AA10" s="374"/>
      <c r="AB10" s="374"/>
      <c r="AC10" s="374"/>
      <c r="AD10" s="374"/>
      <c r="AE10" s="374"/>
      <c r="AF10" s="374"/>
      <c r="AG10" s="374"/>
      <c r="AH10" s="374"/>
      <c r="AI10" s="374"/>
      <c r="AJ10" s="374"/>
      <c r="AK10" s="374"/>
      <c r="AL10" s="374"/>
      <c r="AM10" s="374"/>
      <c r="AN10" s="374"/>
      <c r="AO10" s="374"/>
      <c r="AP10" s="374"/>
      <c r="AQ10" s="374"/>
      <c r="AR10" s="374"/>
      <c r="AS10" s="374"/>
      <c r="AT10" s="374"/>
      <c r="AU10" s="374"/>
      <c r="AV10" s="374"/>
    </row>
    <row r="11" spans="1:48" ht="18.75" x14ac:dyDescent="0.25">
      <c r="A11" s="370"/>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370"/>
      <c r="AB11" s="370"/>
      <c r="AC11" s="370"/>
      <c r="AD11" s="370"/>
      <c r="AE11" s="370"/>
      <c r="AF11" s="370"/>
      <c r="AG11" s="370"/>
      <c r="AH11" s="370"/>
      <c r="AI11" s="370"/>
      <c r="AJ11" s="370"/>
      <c r="AK11" s="370"/>
      <c r="AL11" s="370"/>
      <c r="AM11" s="370"/>
      <c r="AN11" s="370"/>
      <c r="AO11" s="370"/>
      <c r="AP11" s="370"/>
      <c r="AQ11" s="370"/>
      <c r="AR11" s="370"/>
      <c r="AS11" s="370"/>
      <c r="AT11" s="370"/>
      <c r="AU11" s="370"/>
      <c r="AV11" s="370"/>
    </row>
    <row r="12" spans="1:48" ht="15.75" x14ac:dyDescent="0.25">
      <c r="A12" s="375" t="str">
        <f>'1. паспорт местоположение'!A12:C12</f>
        <v>O_24-13</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375"/>
      <c r="AC12" s="375"/>
      <c r="AD12" s="375"/>
      <c r="AE12" s="375"/>
      <c r="AF12" s="375"/>
      <c r="AG12" s="375"/>
      <c r="AH12" s="375"/>
      <c r="AI12" s="375"/>
      <c r="AJ12" s="375"/>
      <c r="AK12" s="375"/>
      <c r="AL12" s="375"/>
      <c r="AM12" s="375"/>
      <c r="AN12" s="375"/>
      <c r="AO12" s="375"/>
      <c r="AP12" s="375"/>
      <c r="AQ12" s="375"/>
      <c r="AR12" s="375"/>
      <c r="AS12" s="375"/>
      <c r="AT12" s="375"/>
      <c r="AU12" s="375"/>
      <c r="AV12" s="375"/>
    </row>
    <row r="13" spans="1:48" ht="15.75" x14ac:dyDescent="0.25">
      <c r="A13" s="374" t="s">
        <v>5</v>
      </c>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374"/>
      <c r="AB13" s="374"/>
      <c r="AC13" s="374"/>
      <c r="AD13" s="374"/>
      <c r="AE13" s="374"/>
      <c r="AF13" s="374"/>
      <c r="AG13" s="374"/>
      <c r="AH13" s="374"/>
      <c r="AI13" s="374"/>
      <c r="AJ13" s="374"/>
      <c r="AK13" s="374"/>
      <c r="AL13" s="374"/>
      <c r="AM13" s="374"/>
      <c r="AN13" s="374"/>
      <c r="AO13" s="374"/>
      <c r="AP13" s="374"/>
      <c r="AQ13" s="374"/>
      <c r="AR13" s="374"/>
      <c r="AS13" s="374"/>
      <c r="AT13" s="374"/>
      <c r="AU13" s="374"/>
      <c r="AV13" s="374"/>
    </row>
    <row r="14" spans="1:48" ht="18.75" x14ac:dyDescent="0.25">
      <c r="A14" s="376"/>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c r="AH14" s="376"/>
      <c r="AI14" s="376"/>
      <c r="AJ14" s="376"/>
      <c r="AK14" s="376"/>
      <c r="AL14" s="376"/>
      <c r="AM14" s="376"/>
      <c r="AN14" s="376"/>
      <c r="AO14" s="376"/>
      <c r="AP14" s="376"/>
      <c r="AQ14" s="376"/>
      <c r="AR14" s="376"/>
      <c r="AS14" s="376"/>
      <c r="AT14" s="376"/>
      <c r="AU14" s="376"/>
      <c r="AV14" s="376"/>
    </row>
    <row r="15" spans="1:48" ht="15.75" x14ac:dyDescent="0.25">
      <c r="A15" s="367" t="str">
        <f>'1. паспорт местоположение'!A15:C15</f>
        <v xml:space="preserve">Реконструкция трансформаторной подстанции 10/0,4 кВ ТП-193 с монтажом 8 ячеек с элегазовыми выключателями нагрузки 10 кВ, шкафов НКУ-0,4 с автоматическими выключателями и АВР по адресу: г. Калининград, ул Колхозная, дом 12а. ЗУ 39:15:130910:104 </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c r="AD15" s="367"/>
      <c r="AE15" s="367"/>
      <c r="AF15" s="367"/>
      <c r="AG15" s="367"/>
      <c r="AH15" s="367"/>
      <c r="AI15" s="367"/>
      <c r="AJ15" s="367"/>
      <c r="AK15" s="367"/>
      <c r="AL15" s="367"/>
      <c r="AM15" s="367"/>
      <c r="AN15" s="367"/>
      <c r="AO15" s="367"/>
      <c r="AP15" s="367"/>
      <c r="AQ15" s="367"/>
      <c r="AR15" s="367"/>
      <c r="AS15" s="367"/>
      <c r="AT15" s="367"/>
      <c r="AU15" s="367"/>
      <c r="AV15" s="367"/>
    </row>
    <row r="16" spans="1:48" ht="15.75" x14ac:dyDescent="0.25">
      <c r="A16" s="374" t="s">
        <v>4</v>
      </c>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374"/>
      <c r="AB16" s="374"/>
      <c r="AC16" s="374"/>
      <c r="AD16" s="374"/>
      <c r="AE16" s="374"/>
      <c r="AF16" s="374"/>
      <c r="AG16" s="374"/>
      <c r="AH16" s="374"/>
      <c r="AI16" s="374"/>
      <c r="AJ16" s="374"/>
      <c r="AK16" s="374"/>
      <c r="AL16" s="374"/>
      <c r="AM16" s="374"/>
      <c r="AN16" s="374"/>
      <c r="AO16" s="374"/>
      <c r="AP16" s="374"/>
      <c r="AQ16" s="374"/>
      <c r="AR16" s="374"/>
      <c r="AS16" s="374"/>
      <c r="AT16" s="374"/>
      <c r="AU16" s="374"/>
      <c r="AV16" s="374"/>
    </row>
    <row r="17" spans="1:48" x14ac:dyDescent="0.25">
      <c r="A17" s="396"/>
      <c r="B17" s="396"/>
      <c r="C17" s="396"/>
      <c r="D17" s="396"/>
      <c r="E17" s="396"/>
      <c r="F17" s="396"/>
      <c r="G17" s="396"/>
      <c r="H17" s="396"/>
      <c r="I17" s="396"/>
      <c r="J17" s="396"/>
      <c r="K17" s="396"/>
      <c r="L17" s="396"/>
      <c r="M17" s="396"/>
      <c r="N17" s="396"/>
      <c r="O17" s="396"/>
      <c r="P17" s="396"/>
      <c r="Q17" s="396"/>
      <c r="R17" s="396"/>
      <c r="S17" s="396"/>
      <c r="T17" s="396"/>
      <c r="U17" s="396"/>
      <c r="V17" s="396"/>
      <c r="W17" s="396"/>
      <c r="X17" s="396"/>
      <c r="Y17" s="396"/>
      <c r="Z17" s="396"/>
      <c r="AA17" s="396"/>
      <c r="AB17" s="396"/>
      <c r="AC17" s="396"/>
      <c r="AD17" s="396"/>
      <c r="AE17" s="396"/>
      <c r="AF17" s="396"/>
      <c r="AG17" s="396"/>
      <c r="AH17" s="396"/>
      <c r="AI17" s="396"/>
      <c r="AJ17" s="396"/>
      <c r="AK17" s="396"/>
      <c r="AL17" s="396"/>
      <c r="AM17" s="396"/>
      <c r="AN17" s="396"/>
      <c r="AO17" s="396"/>
      <c r="AP17" s="396"/>
      <c r="AQ17" s="396"/>
      <c r="AR17" s="396"/>
      <c r="AS17" s="396"/>
      <c r="AT17" s="396"/>
      <c r="AU17" s="396"/>
      <c r="AV17" s="396"/>
    </row>
    <row r="18" spans="1:48" ht="14.25" customHeight="1" x14ac:dyDescent="0.25">
      <c r="A18" s="396"/>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396"/>
      <c r="AB18" s="396"/>
      <c r="AC18" s="396"/>
      <c r="AD18" s="396"/>
      <c r="AE18" s="396"/>
      <c r="AF18" s="396"/>
      <c r="AG18" s="396"/>
      <c r="AH18" s="396"/>
      <c r="AI18" s="396"/>
      <c r="AJ18" s="396"/>
      <c r="AK18" s="396"/>
      <c r="AL18" s="396"/>
      <c r="AM18" s="396"/>
      <c r="AN18" s="396"/>
      <c r="AO18" s="396"/>
      <c r="AP18" s="396"/>
      <c r="AQ18" s="396"/>
      <c r="AR18" s="396"/>
      <c r="AS18" s="396"/>
      <c r="AT18" s="396"/>
      <c r="AU18" s="396"/>
      <c r="AV18" s="396"/>
    </row>
    <row r="19" spans="1:48" x14ac:dyDescent="0.25">
      <c r="A19" s="396"/>
      <c r="B19" s="396"/>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396"/>
      <c r="AB19" s="396"/>
      <c r="AC19" s="396"/>
      <c r="AD19" s="396"/>
      <c r="AE19" s="396"/>
      <c r="AF19" s="396"/>
      <c r="AG19" s="396"/>
      <c r="AH19" s="396"/>
      <c r="AI19" s="396"/>
      <c r="AJ19" s="396"/>
      <c r="AK19" s="396"/>
      <c r="AL19" s="396"/>
      <c r="AM19" s="396"/>
      <c r="AN19" s="396"/>
      <c r="AO19" s="396"/>
      <c r="AP19" s="396"/>
      <c r="AQ19" s="396"/>
      <c r="AR19" s="396"/>
      <c r="AS19" s="396"/>
      <c r="AT19" s="396"/>
      <c r="AU19" s="396"/>
      <c r="AV19" s="396"/>
    </row>
    <row r="20" spans="1:48" x14ac:dyDescent="0.25">
      <c r="A20" s="396"/>
      <c r="B20" s="396"/>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396"/>
      <c r="AB20" s="396"/>
      <c r="AC20" s="396"/>
      <c r="AD20" s="396"/>
      <c r="AE20" s="396"/>
      <c r="AF20" s="396"/>
      <c r="AG20" s="396"/>
      <c r="AH20" s="396"/>
      <c r="AI20" s="396"/>
      <c r="AJ20" s="396"/>
      <c r="AK20" s="396"/>
      <c r="AL20" s="396"/>
      <c r="AM20" s="396"/>
      <c r="AN20" s="396"/>
      <c r="AO20" s="396"/>
      <c r="AP20" s="396"/>
      <c r="AQ20" s="396"/>
      <c r="AR20" s="396"/>
      <c r="AS20" s="396"/>
      <c r="AT20" s="396"/>
      <c r="AU20" s="396"/>
      <c r="AV20" s="396"/>
    </row>
    <row r="21" spans="1:48" x14ac:dyDescent="0.25">
      <c r="A21" s="465" t="s">
        <v>406</v>
      </c>
      <c r="B21" s="465"/>
      <c r="C21" s="465"/>
      <c r="D21" s="465"/>
      <c r="E21" s="465"/>
      <c r="F21" s="465"/>
      <c r="G21" s="465"/>
      <c r="H21" s="465"/>
      <c r="I21" s="465"/>
      <c r="J21" s="465"/>
      <c r="K21" s="465"/>
      <c r="L21" s="465"/>
      <c r="M21" s="465"/>
      <c r="N21" s="465"/>
      <c r="O21" s="465"/>
      <c r="P21" s="465"/>
      <c r="Q21" s="465"/>
      <c r="R21" s="465"/>
      <c r="S21" s="465"/>
      <c r="T21" s="465"/>
      <c r="U21" s="465"/>
      <c r="V21" s="465"/>
      <c r="W21" s="465"/>
      <c r="X21" s="465"/>
      <c r="Y21" s="465"/>
      <c r="Z21" s="465"/>
      <c r="AA21" s="465"/>
      <c r="AB21" s="465"/>
      <c r="AC21" s="465"/>
      <c r="AD21" s="465"/>
      <c r="AE21" s="465"/>
      <c r="AF21" s="465"/>
      <c r="AG21" s="465"/>
      <c r="AH21" s="465"/>
      <c r="AI21" s="465"/>
      <c r="AJ21" s="465"/>
      <c r="AK21" s="465"/>
      <c r="AL21" s="465"/>
      <c r="AM21" s="465"/>
      <c r="AN21" s="465"/>
      <c r="AO21" s="465"/>
      <c r="AP21" s="465"/>
      <c r="AQ21" s="465"/>
      <c r="AR21" s="465"/>
      <c r="AS21" s="465"/>
      <c r="AT21" s="465"/>
      <c r="AU21" s="465"/>
      <c r="AV21" s="465"/>
    </row>
    <row r="22" spans="1:48" ht="58.5" customHeight="1" x14ac:dyDescent="0.25">
      <c r="A22" s="466" t="s">
        <v>50</v>
      </c>
      <c r="B22" s="470" t="s">
        <v>22</v>
      </c>
      <c r="C22" s="456" t="s">
        <v>49</v>
      </c>
      <c r="D22" s="456" t="s">
        <v>48</v>
      </c>
      <c r="E22" s="473" t="s">
        <v>416</v>
      </c>
      <c r="F22" s="474"/>
      <c r="G22" s="474"/>
      <c r="H22" s="474"/>
      <c r="I22" s="474"/>
      <c r="J22" s="474"/>
      <c r="K22" s="474"/>
      <c r="L22" s="475"/>
      <c r="M22" s="456" t="s">
        <v>47</v>
      </c>
      <c r="N22" s="456" t="s">
        <v>46</v>
      </c>
      <c r="O22" s="456" t="s">
        <v>45</v>
      </c>
      <c r="P22" s="451" t="s">
        <v>228</v>
      </c>
      <c r="Q22" s="451" t="s">
        <v>44</v>
      </c>
      <c r="R22" s="451" t="s">
        <v>43</v>
      </c>
      <c r="S22" s="451" t="s">
        <v>42</v>
      </c>
      <c r="T22" s="451"/>
      <c r="U22" s="458" t="s">
        <v>41</v>
      </c>
      <c r="V22" s="458" t="s">
        <v>40</v>
      </c>
      <c r="W22" s="451" t="s">
        <v>39</v>
      </c>
      <c r="X22" s="451" t="s">
        <v>38</v>
      </c>
      <c r="Y22" s="451" t="s">
        <v>37</v>
      </c>
      <c r="Z22" s="458" t="s">
        <v>36</v>
      </c>
      <c r="AA22" s="451" t="s">
        <v>35</v>
      </c>
      <c r="AB22" s="451" t="s">
        <v>34</v>
      </c>
      <c r="AC22" s="451" t="s">
        <v>33</v>
      </c>
      <c r="AD22" s="451" t="s">
        <v>32</v>
      </c>
      <c r="AE22" s="451" t="s">
        <v>31</v>
      </c>
      <c r="AF22" s="451" t="s">
        <v>30</v>
      </c>
      <c r="AG22" s="451"/>
      <c r="AH22" s="451"/>
      <c r="AI22" s="451"/>
      <c r="AJ22" s="451"/>
      <c r="AK22" s="451"/>
      <c r="AL22" s="451" t="s">
        <v>29</v>
      </c>
      <c r="AM22" s="451"/>
      <c r="AN22" s="451"/>
      <c r="AO22" s="451"/>
      <c r="AP22" s="451" t="s">
        <v>28</v>
      </c>
      <c r="AQ22" s="451"/>
      <c r="AR22" s="451" t="s">
        <v>27</v>
      </c>
      <c r="AS22" s="451" t="s">
        <v>26</v>
      </c>
      <c r="AT22" s="451" t="s">
        <v>25</v>
      </c>
      <c r="AU22" s="451" t="s">
        <v>24</v>
      </c>
      <c r="AV22" s="459" t="s">
        <v>23</v>
      </c>
    </row>
    <row r="23" spans="1:48" ht="64.5" customHeight="1" x14ac:dyDescent="0.25">
      <c r="A23" s="467"/>
      <c r="B23" s="471"/>
      <c r="C23" s="469"/>
      <c r="D23" s="469"/>
      <c r="E23" s="461" t="s">
        <v>21</v>
      </c>
      <c r="F23" s="452" t="s">
        <v>126</v>
      </c>
      <c r="G23" s="452" t="s">
        <v>125</v>
      </c>
      <c r="H23" s="452" t="s">
        <v>124</v>
      </c>
      <c r="I23" s="454" t="s">
        <v>353</v>
      </c>
      <c r="J23" s="454" t="s">
        <v>354</v>
      </c>
      <c r="K23" s="454" t="s">
        <v>355</v>
      </c>
      <c r="L23" s="452" t="s">
        <v>74</v>
      </c>
      <c r="M23" s="469"/>
      <c r="N23" s="469"/>
      <c r="O23" s="469"/>
      <c r="P23" s="451"/>
      <c r="Q23" s="451"/>
      <c r="R23" s="451"/>
      <c r="S23" s="463" t="s">
        <v>2</v>
      </c>
      <c r="T23" s="463" t="s">
        <v>9</v>
      </c>
      <c r="U23" s="458"/>
      <c r="V23" s="458"/>
      <c r="W23" s="451"/>
      <c r="X23" s="451"/>
      <c r="Y23" s="451"/>
      <c r="Z23" s="451"/>
      <c r="AA23" s="451"/>
      <c r="AB23" s="451"/>
      <c r="AC23" s="451"/>
      <c r="AD23" s="451"/>
      <c r="AE23" s="451"/>
      <c r="AF23" s="451" t="s">
        <v>20</v>
      </c>
      <c r="AG23" s="451"/>
      <c r="AH23" s="451" t="s">
        <v>19</v>
      </c>
      <c r="AI23" s="451"/>
      <c r="AJ23" s="456" t="s">
        <v>18</v>
      </c>
      <c r="AK23" s="456" t="s">
        <v>17</v>
      </c>
      <c r="AL23" s="456" t="s">
        <v>16</v>
      </c>
      <c r="AM23" s="456" t="s">
        <v>15</v>
      </c>
      <c r="AN23" s="456" t="s">
        <v>14</v>
      </c>
      <c r="AO23" s="456" t="s">
        <v>13</v>
      </c>
      <c r="AP23" s="456" t="s">
        <v>12</v>
      </c>
      <c r="AQ23" s="456" t="s">
        <v>9</v>
      </c>
      <c r="AR23" s="451"/>
      <c r="AS23" s="451"/>
      <c r="AT23" s="451"/>
      <c r="AU23" s="451"/>
      <c r="AV23" s="460"/>
    </row>
    <row r="24" spans="1:48" ht="96.75" customHeight="1" x14ac:dyDescent="0.25">
      <c r="A24" s="468"/>
      <c r="B24" s="472"/>
      <c r="C24" s="457"/>
      <c r="D24" s="457"/>
      <c r="E24" s="462"/>
      <c r="F24" s="453"/>
      <c r="G24" s="453"/>
      <c r="H24" s="453"/>
      <c r="I24" s="455"/>
      <c r="J24" s="455"/>
      <c r="K24" s="455"/>
      <c r="L24" s="453"/>
      <c r="M24" s="457"/>
      <c r="N24" s="457"/>
      <c r="O24" s="457"/>
      <c r="P24" s="451"/>
      <c r="Q24" s="451"/>
      <c r="R24" s="451"/>
      <c r="S24" s="464"/>
      <c r="T24" s="464"/>
      <c r="U24" s="458"/>
      <c r="V24" s="458"/>
      <c r="W24" s="451"/>
      <c r="X24" s="451"/>
      <c r="Y24" s="451"/>
      <c r="Z24" s="451"/>
      <c r="AA24" s="451"/>
      <c r="AB24" s="451"/>
      <c r="AC24" s="451"/>
      <c r="AD24" s="451"/>
      <c r="AE24" s="451"/>
      <c r="AF24" s="142" t="s">
        <v>11</v>
      </c>
      <c r="AG24" s="142" t="s">
        <v>10</v>
      </c>
      <c r="AH24" s="143" t="s">
        <v>2</v>
      </c>
      <c r="AI24" s="143" t="s">
        <v>9</v>
      </c>
      <c r="AJ24" s="457"/>
      <c r="AK24" s="457"/>
      <c r="AL24" s="457"/>
      <c r="AM24" s="457"/>
      <c r="AN24" s="457"/>
      <c r="AO24" s="457"/>
      <c r="AP24" s="457"/>
      <c r="AQ24" s="457"/>
      <c r="AR24" s="451"/>
      <c r="AS24" s="451"/>
      <c r="AT24" s="451"/>
      <c r="AU24" s="451"/>
      <c r="AV24" s="460"/>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15.75" x14ac:dyDescent="0.25">
      <c r="A26" s="147"/>
      <c r="B26" s="148"/>
      <c r="C26" s="148"/>
      <c r="D26" s="162"/>
      <c r="E26" s="148"/>
      <c r="F26" s="148"/>
      <c r="G26" s="148"/>
      <c r="H26" s="148"/>
      <c r="I26" s="148"/>
      <c r="J26" s="148"/>
      <c r="K26" s="148"/>
      <c r="L26" s="148"/>
      <c r="M26" s="148"/>
      <c r="N26" s="148"/>
      <c r="O26" s="149"/>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5"/>
      <c r="AQ26" s="185"/>
      <c r="AR26" s="185"/>
      <c r="AS26" s="185"/>
      <c r="AT26" s="185"/>
      <c r="AU26" s="148"/>
      <c r="AV26" s="14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3" zoomScale="90" zoomScaleNormal="90" zoomScaleSheetLayoutView="90" workbookViewId="0">
      <selection activeCell="B57" sqref="B57"/>
    </sheetView>
  </sheetViews>
  <sheetFormatPr defaultRowHeight="15.75" x14ac:dyDescent="0.25"/>
  <cols>
    <col min="1" max="2" width="66.140625" style="58" customWidth="1"/>
    <col min="3" max="3" width="8.85546875" style="32" hidden="1" customWidth="1"/>
    <col min="4" max="4" width="9.14062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81" t="str">
        <f>'1. паспорт местоположение'!A5:C5</f>
        <v>Год раскрытия информации: 2024 год</v>
      </c>
      <c r="B5" s="481"/>
      <c r="C5" s="52"/>
      <c r="D5" s="52"/>
      <c r="E5" s="52"/>
      <c r="F5" s="52"/>
      <c r="G5" s="52"/>
      <c r="H5" s="52"/>
    </row>
    <row r="6" spans="1:8" ht="18.75" x14ac:dyDescent="0.3">
      <c r="A6" s="85"/>
      <c r="B6" s="85"/>
      <c r="C6" s="85"/>
      <c r="D6" s="85"/>
      <c r="E6" s="85"/>
      <c r="F6" s="85"/>
      <c r="G6" s="85"/>
      <c r="H6" s="85"/>
    </row>
    <row r="7" spans="1:8" ht="18.75" x14ac:dyDescent="0.25">
      <c r="A7" s="370" t="s">
        <v>7</v>
      </c>
      <c r="B7" s="370"/>
      <c r="C7" s="109"/>
      <c r="D7" s="109"/>
      <c r="E7" s="109"/>
      <c r="F7" s="109"/>
      <c r="G7" s="109"/>
      <c r="H7" s="109"/>
    </row>
    <row r="8" spans="1:8" ht="18.75" x14ac:dyDescent="0.25">
      <c r="A8" s="109"/>
      <c r="B8" s="109"/>
      <c r="C8" s="109"/>
      <c r="D8" s="109"/>
      <c r="E8" s="109"/>
      <c r="F8" s="109"/>
      <c r="G8" s="109"/>
      <c r="H8" s="109"/>
    </row>
    <row r="9" spans="1:8" x14ac:dyDescent="0.25">
      <c r="A9" s="367" t="str">
        <f>'1. паспорт местоположение'!A9:C9</f>
        <v xml:space="preserve">Акционерное общество "Западная энергетическая компания" </v>
      </c>
      <c r="B9" s="367"/>
      <c r="C9" s="111"/>
      <c r="D9" s="111"/>
      <c r="E9" s="111"/>
      <c r="F9" s="111"/>
      <c r="G9" s="111"/>
      <c r="H9" s="111"/>
    </row>
    <row r="10" spans="1:8" x14ac:dyDescent="0.25">
      <c r="A10" s="374" t="s">
        <v>6</v>
      </c>
      <c r="B10" s="374"/>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367" t="str">
        <f>'1. паспорт местоположение'!A12:C12</f>
        <v>O_24-13</v>
      </c>
      <c r="B12" s="367"/>
      <c r="C12" s="111"/>
      <c r="D12" s="111"/>
      <c r="E12" s="111"/>
      <c r="F12" s="111"/>
      <c r="G12" s="111"/>
      <c r="H12" s="111"/>
    </row>
    <row r="13" spans="1:8" x14ac:dyDescent="0.25">
      <c r="A13" s="374" t="s">
        <v>5</v>
      </c>
      <c r="B13" s="374"/>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95" t="str">
        <f>'1. паспорт местоположение'!A15:C15</f>
        <v xml:space="preserve">Реконструкция трансформаторной подстанции 10/0,4 кВ ТП-193 с монтажом 8 ячеек с элегазовыми выключателями нагрузки 10 кВ, шкафов НКУ-0,4 с автоматическими выключателями и АВР по адресу: г. Калининград, ул Колхозная, дом 12а. ЗУ 39:15:130910:104 </v>
      </c>
      <c r="B15" s="395"/>
      <c r="C15" s="111"/>
      <c r="D15" s="111"/>
      <c r="E15" s="111"/>
      <c r="F15" s="111"/>
      <c r="G15" s="111"/>
      <c r="H15" s="111"/>
    </row>
    <row r="16" spans="1:8" x14ac:dyDescent="0.25">
      <c r="A16" s="374" t="s">
        <v>4</v>
      </c>
      <c r="B16" s="374"/>
      <c r="C16" s="112"/>
      <c r="D16" s="112"/>
      <c r="E16" s="112"/>
      <c r="F16" s="112"/>
      <c r="G16" s="112"/>
      <c r="H16" s="112"/>
    </row>
    <row r="17" spans="1:2" x14ac:dyDescent="0.25">
      <c r="B17" s="59"/>
    </row>
    <row r="18" spans="1:2" ht="33.75" customHeight="1" x14ac:dyDescent="0.25">
      <c r="A18" s="476" t="s">
        <v>407</v>
      </c>
      <c r="B18" s="477"/>
    </row>
    <row r="19" spans="1:2" x14ac:dyDescent="0.25">
      <c r="B19" s="24"/>
    </row>
    <row r="20" spans="1:2" ht="16.5" thickBot="1" x14ac:dyDescent="0.3">
      <c r="B20" s="60"/>
    </row>
    <row r="21" spans="1:2" ht="34.15" customHeight="1" thickBot="1" x14ac:dyDescent="0.3">
      <c r="A21" s="61" t="s">
        <v>304</v>
      </c>
      <c r="B21" s="62" t="str">
        <f>A15</f>
        <v xml:space="preserve">Реконструкция трансформаторной подстанции 10/0,4 кВ ТП-193 с монтажом 8 ячеек с элегазовыми выключателями нагрузки 10 кВ, шкафов НКУ-0,4 с автоматическими выключателями и АВР по адресу: г. Калининград, ул Колхозная, дом 12а. ЗУ 39:15:130910:104 </v>
      </c>
    </row>
    <row r="22" spans="1:2" ht="30" customHeight="1" thickBot="1" x14ac:dyDescent="0.3">
      <c r="A22" s="61" t="s">
        <v>305</v>
      </c>
      <c r="B22" s="62" t="str">
        <f>'1. паспорт местоположение'!C27</f>
        <v>г. Калининград, ул Колхозная, дом 12а. ЗУ 39:15:130910:104</v>
      </c>
    </row>
    <row r="23" spans="1:2" ht="16.5" thickBot="1" x14ac:dyDescent="0.3">
      <c r="A23" s="61" t="s">
        <v>289</v>
      </c>
      <c r="B23" s="63" t="s">
        <v>609</v>
      </c>
    </row>
    <row r="24" spans="1:2" ht="16.5" thickBot="1" x14ac:dyDescent="0.3">
      <c r="A24" s="61" t="s">
        <v>306</v>
      </c>
      <c r="B24" s="63">
        <v>0</v>
      </c>
    </row>
    <row r="25" spans="1:2" ht="16.5" thickBot="1" x14ac:dyDescent="0.3">
      <c r="A25" s="64" t="s">
        <v>307</v>
      </c>
      <c r="B25" s="331">
        <f>'6.1. Паспорт сетевой график'!D53</f>
        <v>47118</v>
      </c>
    </row>
    <row r="26" spans="1:2" ht="16.5" thickBot="1" x14ac:dyDescent="0.3">
      <c r="A26" s="65" t="s">
        <v>308</v>
      </c>
      <c r="B26" s="327" t="s">
        <v>610</v>
      </c>
    </row>
    <row r="27" spans="1:2" ht="29.25" thickBot="1" x14ac:dyDescent="0.3">
      <c r="A27" s="72" t="s">
        <v>617</v>
      </c>
      <c r="B27" s="328" t="str">
        <f>'6.2. Паспорт фин осв ввод'!D24</f>
        <v>нд</v>
      </c>
    </row>
    <row r="28" spans="1:2" ht="42" customHeight="1" thickBot="1" x14ac:dyDescent="0.3">
      <c r="A28" s="67" t="s">
        <v>309</v>
      </c>
      <c r="B28" s="67" t="s">
        <v>634</v>
      </c>
    </row>
    <row r="29" spans="1:2" ht="29.25" thickBot="1" x14ac:dyDescent="0.3">
      <c r="A29" s="73" t="s">
        <v>310</v>
      </c>
      <c r="B29" s="103"/>
    </row>
    <row r="30" spans="1:2" ht="29.25" thickBot="1" x14ac:dyDescent="0.3">
      <c r="A30" s="73" t="s">
        <v>311</v>
      </c>
      <c r="B30" s="103"/>
    </row>
    <row r="31" spans="1:2" ht="16.5" thickBot="1" x14ac:dyDescent="0.3">
      <c r="A31" s="67" t="s">
        <v>312</v>
      </c>
      <c r="B31" s="103"/>
    </row>
    <row r="32" spans="1:2" ht="29.25" thickBot="1" x14ac:dyDescent="0.3">
      <c r="A32" s="73" t="s">
        <v>313</v>
      </c>
      <c r="B32" s="103"/>
    </row>
    <row r="33" spans="1:3" s="153" customFormat="1" ht="16.5" thickBot="1" x14ac:dyDescent="0.3">
      <c r="A33" s="160"/>
      <c r="B33" s="161"/>
      <c r="C33" s="153">
        <v>10</v>
      </c>
    </row>
    <row r="34" spans="1:3" ht="16.5" thickBot="1" x14ac:dyDescent="0.3">
      <c r="A34" s="67" t="s">
        <v>315</v>
      </c>
      <c r="B34" s="93"/>
    </row>
    <row r="35" spans="1:3" ht="16.5" thickBot="1" x14ac:dyDescent="0.3">
      <c r="A35" s="67" t="s">
        <v>316</v>
      </c>
      <c r="B35" s="103"/>
      <c r="C35" s="32">
        <v>1</v>
      </c>
    </row>
    <row r="36" spans="1:3" ht="16.5" thickBot="1" x14ac:dyDescent="0.3">
      <c r="A36" s="67" t="s">
        <v>317</v>
      </c>
      <c r="B36" s="103"/>
      <c r="C36" s="32">
        <v>2</v>
      </c>
    </row>
    <row r="37" spans="1:3" s="153" customFormat="1" ht="16.5" thickBot="1" x14ac:dyDescent="0.3">
      <c r="A37" s="91" t="s">
        <v>314</v>
      </c>
      <c r="B37" s="92"/>
      <c r="C37" s="153">
        <v>10</v>
      </c>
    </row>
    <row r="38" spans="1:3" ht="16.5" thickBot="1" x14ac:dyDescent="0.3">
      <c r="A38" s="67" t="s">
        <v>315</v>
      </c>
      <c r="B38" s="93" t="e">
        <f>B37/$B$27</f>
        <v>#VALUE!</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3">
        <v>10</v>
      </c>
    </row>
    <row r="42" spans="1:3" ht="16.5" thickBot="1" x14ac:dyDescent="0.3">
      <c r="A42" s="67" t="s">
        <v>315</v>
      </c>
      <c r="B42" s="356" t="e">
        <f>B41/$B$27</f>
        <v>#VALUE!</v>
      </c>
    </row>
    <row r="43" spans="1:3" ht="16.5" thickBot="1" x14ac:dyDescent="0.3">
      <c r="A43" s="67" t="s">
        <v>316</v>
      </c>
      <c r="B43" s="357"/>
      <c r="C43" s="32">
        <v>1</v>
      </c>
    </row>
    <row r="44" spans="1:3" ht="16.5" thickBot="1" x14ac:dyDescent="0.3">
      <c r="A44" s="67" t="s">
        <v>317</v>
      </c>
      <c r="B44" s="357"/>
      <c r="C44" s="32">
        <v>2</v>
      </c>
    </row>
    <row r="45" spans="1:3" ht="16.5" thickBot="1" x14ac:dyDescent="0.3">
      <c r="A45" s="91" t="s">
        <v>314</v>
      </c>
      <c r="B45" s="358"/>
      <c r="C45" s="153">
        <v>10</v>
      </c>
    </row>
    <row r="46" spans="1:3" ht="16.5" thickBot="1" x14ac:dyDescent="0.3">
      <c r="A46" s="67" t="s">
        <v>315</v>
      </c>
      <c r="B46" s="356" t="e">
        <f>B45/$B$27</f>
        <v>#VALUE!</v>
      </c>
    </row>
    <row r="47" spans="1:3" ht="16.5" thickBot="1" x14ac:dyDescent="0.3">
      <c r="A47" s="67" t="s">
        <v>316</v>
      </c>
      <c r="B47" s="357"/>
      <c r="C47" s="32">
        <v>1</v>
      </c>
    </row>
    <row r="48" spans="1:3" ht="16.5" thickBot="1" x14ac:dyDescent="0.3">
      <c r="A48" s="67" t="s">
        <v>317</v>
      </c>
      <c r="B48" s="357"/>
      <c r="C48" s="32">
        <v>2</v>
      </c>
    </row>
    <row r="49" spans="1:3" ht="16.5" thickBot="1" x14ac:dyDescent="0.3">
      <c r="A49" s="91" t="s">
        <v>314</v>
      </c>
      <c r="B49" s="358"/>
      <c r="C49" s="153">
        <v>10</v>
      </c>
    </row>
    <row r="50" spans="1:3" ht="16.5" thickBot="1" x14ac:dyDescent="0.3">
      <c r="A50" s="67" t="s">
        <v>315</v>
      </c>
      <c r="B50" s="356" t="e">
        <f>B49/$B$27</f>
        <v>#VALUE!</v>
      </c>
    </row>
    <row r="51" spans="1:3" ht="16.5" thickBot="1" x14ac:dyDescent="0.3">
      <c r="A51" s="67" t="s">
        <v>316</v>
      </c>
      <c r="B51" s="357"/>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3" customFormat="1" ht="16.5" thickBot="1" x14ac:dyDescent="0.3">
      <c r="A54" s="91" t="s">
        <v>314</v>
      </c>
      <c r="B54" s="92"/>
      <c r="C54" s="153">
        <v>20</v>
      </c>
    </row>
    <row r="55" spans="1:3" ht="16.5" thickBot="1" x14ac:dyDescent="0.3">
      <c r="A55" s="67" t="s">
        <v>315</v>
      </c>
      <c r="B55" s="356" t="e">
        <f>B54/$B$27</f>
        <v>#VALUE!</v>
      </c>
    </row>
    <row r="56" spans="1:3" ht="16.5" thickBot="1" x14ac:dyDescent="0.3">
      <c r="A56" s="67" t="s">
        <v>316</v>
      </c>
      <c r="B56" s="357"/>
      <c r="C56" s="32">
        <v>1</v>
      </c>
    </row>
    <row r="57" spans="1:3" ht="16.5" thickBot="1" x14ac:dyDescent="0.3">
      <c r="A57" s="67" t="s">
        <v>317</v>
      </c>
      <c r="B57" s="357"/>
      <c r="C57" s="32">
        <v>2</v>
      </c>
    </row>
    <row r="58" spans="1:3" s="153" customFormat="1" ht="16.5" thickBot="1" x14ac:dyDescent="0.3">
      <c r="A58" s="91" t="s">
        <v>314</v>
      </c>
      <c r="B58" s="358"/>
      <c r="C58" s="153">
        <v>20</v>
      </c>
    </row>
    <row r="59" spans="1:3" ht="16.5" thickBot="1" x14ac:dyDescent="0.3">
      <c r="A59" s="67" t="s">
        <v>315</v>
      </c>
      <c r="B59" s="356" t="e">
        <f>B58/$B$27</f>
        <v>#VALUE!</v>
      </c>
    </row>
    <row r="60" spans="1:3" ht="16.5" thickBot="1" x14ac:dyDescent="0.3">
      <c r="A60" s="67" t="s">
        <v>316</v>
      </c>
      <c r="B60" s="357"/>
      <c r="C60" s="32">
        <v>1</v>
      </c>
    </row>
    <row r="61" spans="1:3" ht="16.5" thickBot="1" x14ac:dyDescent="0.3">
      <c r="A61" s="67" t="s">
        <v>317</v>
      </c>
      <c r="B61" s="357"/>
      <c r="C61" s="32">
        <v>2</v>
      </c>
    </row>
    <row r="62" spans="1:3" s="153" customFormat="1" ht="16.5" thickBot="1" x14ac:dyDescent="0.3">
      <c r="A62" s="91" t="s">
        <v>314</v>
      </c>
      <c r="B62" s="358"/>
      <c r="C62" s="153">
        <v>20</v>
      </c>
    </row>
    <row r="63" spans="1:3" ht="16.5" thickBot="1" x14ac:dyDescent="0.3">
      <c r="A63" s="67" t="s">
        <v>315</v>
      </c>
      <c r="B63" s="356" t="e">
        <f>B62/$B$27</f>
        <v>#VALUE!</v>
      </c>
    </row>
    <row r="64" spans="1:3" ht="16.5" thickBot="1" x14ac:dyDescent="0.3">
      <c r="A64" s="67" t="s">
        <v>316</v>
      </c>
      <c r="B64" s="357"/>
      <c r="C64" s="32">
        <v>1</v>
      </c>
    </row>
    <row r="65" spans="1:3" ht="16.5" thickBot="1" x14ac:dyDescent="0.3">
      <c r="A65" s="67" t="s">
        <v>317</v>
      </c>
      <c r="B65" s="357"/>
      <c r="C65" s="32">
        <v>2</v>
      </c>
    </row>
    <row r="66" spans="1:3" s="153" customFormat="1" ht="16.5" thickBot="1" x14ac:dyDescent="0.3">
      <c r="A66" s="91" t="s">
        <v>314</v>
      </c>
      <c r="B66" s="358"/>
      <c r="C66" s="153">
        <v>20</v>
      </c>
    </row>
    <row r="67" spans="1:3" ht="16.5" thickBot="1" x14ac:dyDescent="0.3">
      <c r="A67" s="67" t="s">
        <v>315</v>
      </c>
      <c r="B67" s="356" t="e">
        <f>B66/$B$27</f>
        <v>#VALUE!</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3" customFormat="1" ht="16.5" thickBot="1" x14ac:dyDescent="0.3">
      <c r="A71" s="160"/>
      <c r="B71" s="161"/>
      <c r="C71" s="153">
        <v>30</v>
      </c>
    </row>
    <row r="72" spans="1:3" ht="16.5" thickBot="1" x14ac:dyDescent="0.3">
      <c r="A72" s="67" t="s">
        <v>315</v>
      </c>
      <c r="B72" s="93"/>
    </row>
    <row r="73" spans="1:3" ht="16.5" thickBot="1" x14ac:dyDescent="0.3">
      <c r="A73" s="67" t="s">
        <v>316</v>
      </c>
      <c r="B73" s="103"/>
      <c r="C73" s="32">
        <v>1</v>
      </c>
    </row>
    <row r="74" spans="1:3" ht="16.5" thickBot="1" x14ac:dyDescent="0.3">
      <c r="A74" s="67" t="s">
        <v>317</v>
      </c>
      <c r="B74" s="103"/>
      <c r="C74" s="32">
        <v>2</v>
      </c>
    </row>
    <row r="75" spans="1:3" s="153" customFormat="1" ht="16.5" thickBot="1" x14ac:dyDescent="0.3">
      <c r="A75" s="160"/>
      <c r="B75" s="161"/>
      <c r="C75" s="153">
        <v>30</v>
      </c>
    </row>
    <row r="76" spans="1:3" ht="16.5" thickBot="1" x14ac:dyDescent="0.3">
      <c r="A76" s="67" t="s">
        <v>315</v>
      </c>
      <c r="B76" s="93"/>
    </row>
    <row r="77" spans="1:3" ht="16.5" thickBot="1" x14ac:dyDescent="0.3">
      <c r="A77" s="67" t="s">
        <v>316</v>
      </c>
      <c r="B77" s="103"/>
      <c r="C77" s="32">
        <v>1</v>
      </c>
    </row>
    <row r="78" spans="1:3" ht="16.5" thickBot="1" x14ac:dyDescent="0.3">
      <c r="A78" s="67" t="s">
        <v>317</v>
      </c>
      <c r="B78" s="103"/>
      <c r="C78" s="32">
        <v>2</v>
      </c>
    </row>
    <row r="79" spans="1:3" s="153" customFormat="1" ht="16.5" thickBot="1" x14ac:dyDescent="0.3">
      <c r="A79" s="160"/>
      <c r="B79" s="161"/>
      <c r="C79" s="153">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3" customFormat="1" ht="16.5" thickBot="1" x14ac:dyDescent="0.3">
      <c r="A83" s="91" t="s">
        <v>314</v>
      </c>
      <c r="B83" s="92"/>
      <c r="C83" s="153">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3" customFormat="1" ht="16.5" thickBot="1" x14ac:dyDescent="0.3">
      <c r="A87" s="91" t="s">
        <v>314</v>
      </c>
      <c r="B87" s="92"/>
      <c r="C87" s="153">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3" customFormat="1" ht="16.5" thickBot="1" x14ac:dyDescent="0.3">
      <c r="A91" s="91" t="s">
        <v>314</v>
      </c>
      <c r="B91" s="92"/>
      <c r="C91" s="153">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3" customFormat="1" ht="16.5" thickBot="1" x14ac:dyDescent="0.3">
      <c r="A95" s="91" t="s">
        <v>314</v>
      </c>
      <c r="B95" s="92"/>
      <c r="C95" s="153">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3" customFormat="1" ht="16.5" thickBot="1" x14ac:dyDescent="0.3">
      <c r="A99" s="91" t="s">
        <v>314</v>
      </c>
      <c r="B99" s="92"/>
      <c r="C99" s="153">
        <v>30</v>
      </c>
    </row>
    <row r="100" spans="1:3" ht="16.5" thickBot="1" x14ac:dyDescent="0.3">
      <c r="A100" s="67" t="s">
        <v>315</v>
      </c>
      <c r="B100" s="93" t="e">
        <f>B99/$B$27</f>
        <v>#VALUE!</v>
      </c>
    </row>
    <row r="101" spans="1:3" ht="16.5" thickBot="1" x14ac:dyDescent="0.3">
      <c r="A101" s="67" t="s">
        <v>316</v>
      </c>
      <c r="B101" s="90"/>
      <c r="C101" s="32">
        <v>1</v>
      </c>
    </row>
    <row r="102" spans="1:3" ht="16.5" thickBot="1" x14ac:dyDescent="0.3">
      <c r="A102" s="67" t="s">
        <v>317</v>
      </c>
      <c r="B102" s="90"/>
      <c r="C102" s="32">
        <v>2</v>
      </c>
    </row>
    <row r="103" spans="1:3" s="153" customFormat="1" ht="16.5" thickBot="1" x14ac:dyDescent="0.3">
      <c r="A103" s="91" t="s">
        <v>314</v>
      </c>
      <c r="B103" s="92"/>
      <c r="C103" s="153">
        <v>30</v>
      </c>
    </row>
    <row r="104" spans="1:3" ht="16.5" thickBot="1" x14ac:dyDescent="0.3">
      <c r="A104" s="67" t="s">
        <v>315</v>
      </c>
      <c r="B104" s="93" t="e">
        <f>B103/$B$27</f>
        <v>#VALUE!</v>
      </c>
    </row>
    <row r="105" spans="1:3" ht="16.5" thickBot="1" x14ac:dyDescent="0.3">
      <c r="A105" s="67" t="s">
        <v>316</v>
      </c>
      <c r="B105" s="90"/>
      <c r="C105" s="32">
        <v>1</v>
      </c>
    </row>
    <row r="106" spans="1:3" ht="16.5" thickBot="1" x14ac:dyDescent="0.3">
      <c r="A106" s="67" t="s">
        <v>317</v>
      </c>
      <c r="B106" s="90"/>
      <c r="C106" s="32">
        <v>2</v>
      </c>
    </row>
    <row r="107" spans="1:3" s="153" customFormat="1" ht="16.5" thickBot="1" x14ac:dyDescent="0.3">
      <c r="A107" s="91" t="s">
        <v>314</v>
      </c>
      <c r="B107" s="92"/>
      <c r="C107" s="153">
        <v>30</v>
      </c>
    </row>
    <row r="108" spans="1:3" ht="16.5" thickBot="1" x14ac:dyDescent="0.3">
      <c r="A108" s="67" t="s">
        <v>315</v>
      </c>
      <c r="B108" s="93" t="e">
        <f>B107/$B$27</f>
        <v>#VALUE!</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t="e">
        <f>B30/B27</f>
        <v>#VALUE!</v>
      </c>
    </row>
    <row r="112" spans="1:3" ht="16.5" thickBot="1" x14ac:dyDescent="0.3">
      <c r="A112" s="68" t="s">
        <v>312</v>
      </c>
      <c r="B112" s="74"/>
    </row>
    <row r="113" spans="1:2" ht="16.5" thickBot="1" x14ac:dyDescent="0.3">
      <c r="A113" s="68" t="s">
        <v>321</v>
      </c>
      <c r="B113" s="93" t="e">
        <f>B33/B27</f>
        <v>#VALUE!</v>
      </c>
    </row>
    <row r="114" spans="1:2" ht="16.5" thickBot="1" x14ac:dyDescent="0.3">
      <c r="A114" s="68" t="s">
        <v>322</v>
      </c>
      <c r="B114" s="93"/>
    </row>
    <row r="115" spans="1:2" ht="16.5" thickBot="1" x14ac:dyDescent="0.3">
      <c r="A115" s="68" t="s">
        <v>323</v>
      </c>
      <c r="B115" s="93" t="e">
        <f>B70/B27</f>
        <v>#VALUE!</v>
      </c>
    </row>
    <row r="116" spans="1:2" ht="16.5" thickBot="1" x14ac:dyDescent="0.3">
      <c r="A116" s="64" t="s">
        <v>324</v>
      </c>
      <c r="B116" s="94" t="e">
        <f>B117/$B$27</f>
        <v>#VALUE!</v>
      </c>
    </row>
    <row r="117" spans="1:2" ht="16.5" thickBot="1" x14ac:dyDescent="0.3">
      <c r="A117" s="64" t="s">
        <v>325</v>
      </c>
      <c r="B117" s="178">
        <f xml:space="preserve"> SUMIF(C33:C110, 1,B33:B110)</f>
        <v>0</v>
      </c>
    </row>
    <row r="118" spans="1:2" ht="16.5" thickBot="1" x14ac:dyDescent="0.3">
      <c r="A118" s="64" t="s">
        <v>326</v>
      </c>
      <c r="B118" s="94" t="e">
        <f>B119/$B$27</f>
        <v>#VALUE!</v>
      </c>
    </row>
    <row r="119" spans="1:2" ht="16.5" thickBot="1" x14ac:dyDescent="0.3">
      <c r="A119" s="65" t="s">
        <v>327</v>
      </c>
      <c r="B119" s="178">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9"/>
    </row>
    <row r="128" spans="1:2" ht="16.5" thickBot="1" x14ac:dyDescent="0.3">
      <c r="A128" s="68" t="s">
        <v>312</v>
      </c>
      <c r="B128" s="180"/>
    </row>
    <row r="129" spans="1:2" ht="16.5" thickBot="1" x14ac:dyDescent="0.3">
      <c r="A129" s="68" t="s">
        <v>337</v>
      </c>
      <c r="B129" s="179"/>
    </row>
    <row r="130" spans="1:2" ht="16.5" thickBot="1" x14ac:dyDescent="0.3">
      <c r="A130" s="68" t="s">
        <v>338</v>
      </c>
      <c r="B130" s="180"/>
    </row>
    <row r="131" spans="1:2" ht="16.5" thickBot="1" x14ac:dyDescent="0.3">
      <c r="A131" s="77" t="s">
        <v>339</v>
      </c>
      <c r="B131" s="106"/>
    </row>
    <row r="132" spans="1:2" ht="16.5" thickBot="1" x14ac:dyDescent="0.3">
      <c r="A132" s="64" t="s">
        <v>340</v>
      </c>
      <c r="B132" s="75"/>
    </row>
    <row r="133" spans="1:2" ht="16.5" thickBot="1" x14ac:dyDescent="0.3">
      <c r="A133" s="70" t="s">
        <v>341</v>
      </c>
      <c r="B133" s="177"/>
    </row>
    <row r="134" spans="1:2" ht="16.5" thickBot="1" x14ac:dyDescent="0.3">
      <c r="A134" s="70" t="s">
        <v>342</v>
      </c>
      <c r="B134" s="78" t="s">
        <v>542</v>
      </c>
    </row>
    <row r="135" spans="1:2" ht="16.5" thickBot="1" x14ac:dyDescent="0.3">
      <c r="A135" s="70" t="s">
        <v>343</v>
      </c>
      <c r="B135" s="78" t="s">
        <v>542</v>
      </c>
    </row>
    <row r="136" spans="1:2" ht="29.25" thickBot="1" x14ac:dyDescent="0.3">
      <c r="A136" s="79" t="s">
        <v>344</v>
      </c>
      <c r="B136" s="76"/>
    </row>
    <row r="137" spans="1:2" ht="28.5" customHeight="1" x14ac:dyDescent="0.25">
      <c r="A137" s="66" t="s">
        <v>345</v>
      </c>
      <c r="B137" s="478" t="s">
        <v>542</v>
      </c>
    </row>
    <row r="138" spans="1:2" x14ac:dyDescent="0.25">
      <c r="A138" s="70" t="s">
        <v>346</v>
      </c>
      <c r="B138" s="479"/>
    </row>
    <row r="139" spans="1:2" x14ac:dyDescent="0.25">
      <c r="A139" s="70" t="s">
        <v>347</v>
      </c>
      <c r="B139" s="479"/>
    </row>
    <row r="140" spans="1:2" x14ac:dyDescent="0.25">
      <c r="A140" s="70" t="s">
        <v>348</v>
      </c>
      <c r="B140" s="479"/>
    </row>
    <row r="141" spans="1:2" x14ac:dyDescent="0.25">
      <c r="A141" s="70" t="s">
        <v>349</v>
      </c>
      <c r="B141" s="479"/>
    </row>
    <row r="142" spans="1:2" ht="16.5" thickBot="1" x14ac:dyDescent="0.3">
      <c r="A142" s="80" t="s">
        <v>350</v>
      </c>
      <c r="B142" s="480"/>
    </row>
    <row r="145" spans="1:2" x14ac:dyDescent="0.25">
      <c r="A145" s="81"/>
      <c r="B145" s="82"/>
    </row>
    <row r="146" spans="1:2" x14ac:dyDescent="0.25">
      <c r="B146" s="83"/>
    </row>
    <row r="147" spans="1:2" x14ac:dyDescent="0.25">
      <c r="B147" s="84"/>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62" t="str">
        <f>'1. паспорт местоположение'!A5:C5</f>
        <v>Год раскрытия информации: 2024 год</v>
      </c>
      <c r="B4" s="362"/>
      <c r="C4" s="362"/>
      <c r="D4" s="362"/>
      <c r="E4" s="362"/>
      <c r="F4" s="362"/>
      <c r="G4" s="362"/>
      <c r="H4" s="362"/>
      <c r="I4" s="362"/>
      <c r="J4" s="362"/>
      <c r="K4" s="362"/>
      <c r="L4" s="362"/>
      <c r="M4" s="362"/>
      <c r="N4" s="362"/>
      <c r="O4" s="362"/>
      <c r="P4" s="362"/>
      <c r="Q4" s="362"/>
      <c r="R4" s="362"/>
      <c r="S4" s="362"/>
    </row>
    <row r="5" spans="1:28" s="14" customFormat="1" ht="15.75" x14ac:dyDescent="0.2">
      <c r="A5" s="107"/>
    </row>
    <row r="6" spans="1:28" s="14" customFormat="1" ht="18.75" x14ac:dyDescent="0.2">
      <c r="A6" s="370" t="s">
        <v>7</v>
      </c>
      <c r="B6" s="370"/>
      <c r="C6" s="370"/>
      <c r="D6" s="370"/>
      <c r="E6" s="370"/>
      <c r="F6" s="370"/>
      <c r="G6" s="370"/>
      <c r="H6" s="370"/>
      <c r="I6" s="370"/>
      <c r="J6" s="370"/>
      <c r="K6" s="370"/>
      <c r="L6" s="370"/>
      <c r="M6" s="370"/>
      <c r="N6" s="370"/>
      <c r="O6" s="370"/>
      <c r="P6" s="370"/>
      <c r="Q6" s="370"/>
      <c r="R6" s="370"/>
      <c r="S6" s="370"/>
      <c r="T6" s="109"/>
      <c r="U6" s="109"/>
      <c r="V6" s="109"/>
      <c r="W6" s="109"/>
      <c r="X6" s="109"/>
      <c r="Y6" s="109"/>
      <c r="Z6" s="109"/>
      <c r="AA6" s="109"/>
      <c r="AB6" s="109"/>
    </row>
    <row r="7" spans="1:28" s="14" customFormat="1" ht="18.75" x14ac:dyDescent="0.2">
      <c r="A7" s="370"/>
      <c r="B7" s="370"/>
      <c r="C7" s="370"/>
      <c r="D7" s="370"/>
      <c r="E7" s="370"/>
      <c r="F7" s="370"/>
      <c r="G7" s="370"/>
      <c r="H7" s="370"/>
      <c r="I7" s="370"/>
      <c r="J7" s="370"/>
      <c r="K7" s="370"/>
      <c r="L7" s="370"/>
      <c r="M7" s="370"/>
      <c r="N7" s="370"/>
      <c r="O7" s="370"/>
      <c r="P7" s="370"/>
      <c r="Q7" s="370"/>
      <c r="R7" s="370"/>
      <c r="S7" s="370"/>
      <c r="T7" s="109"/>
      <c r="U7" s="109"/>
      <c r="V7" s="109"/>
      <c r="W7" s="109"/>
      <c r="X7" s="109"/>
      <c r="Y7" s="109"/>
      <c r="Z7" s="109"/>
      <c r="AA7" s="109"/>
      <c r="AB7" s="109"/>
    </row>
    <row r="8" spans="1:28" s="14" customFormat="1" ht="18.75" x14ac:dyDescent="0.2">
      <c r="A8" s="367" t="str">
        <f>'1. паспорт местоположение'!A9:C9</f>
        <v xml:space="preserve">Акционерное общество "Западная энергетическая компания" </v>
      </c>
      <c r="B8" s="367"/>
      <c r="C8" s="367"/>
      <c r="D8" s="367"/>
      <c r="E8" s="367"/>
      <c r="F8" s="367"/>
      <c r="G8" s="367"/>
      <c r="H8" s="367"/>
      <c r="I8" s="367"/>
      <c r="J8" s="367"/>
      <c r="K8" s="367"/>
      <c r="L8" s="367"/>
      <c r="M8" s="367"/>
      <c r="N8" s="367"/>
      <c r="O8" s="367"/>
      <c r="P8" s="367"/>
      <c r="Q8" s="367"/>
      <c r="R8" s="367"/>
      <c r="S8" s="367"/>
      <c r="T8" s="109"/>
      <c r="U8" s="109"/>
      <c r="V8" s="109"/>
      <c r="W8" s="109"/>
      <c r="X8" s="109"/>
      <c r="Y8" s="109"/>
      <c r="Z8" s="109"/>
      <c r="AA8" s="109"/>
      <c r="AB8" s="109"/>
    </row>
    <row r="9" spans="1:28" s="14" customFormat="1" ht="18.75" x14ac:dyDescent="0.2">
      <c r="A9" s="374" t="s">
        <v>6</v>
      </c>
      <c r="B9" s="374"/>
      <c r="C9" s="374"/>
      <c r="D9" s="374"/>
      <c r="E9" s="374"/>
      <c r="F9" s="374"/>
      <c r="G9" s="374"/>
      <c r="H9" s="374"/>
      <c r="I9" s="374"/>
      <c r="J9" s="374"/>
      <c r="K9" s="374"/>
      <c r="L9" s="374"/>
      <c r="M9" s="374"/>
      <c r="N9" s="374"/>
      <c r="O9" s="374"/>
      <c r="P9" s="374"/>
      <c r="Q9" s="374"/>
      <c r="R9" s="374"/>
      <c r="S9" s="374"/>
      <c r="T9" s="109"/>
      <c r="U9" s="109"/>
      <c r="V9" s="109"/>
      <c r="W9" s="109"/>
      <c r="X9" s="109"/>
      <c r="Y9" s="109"/>
      <c r="Z9" s="109"/>
      <c r="AA9" s="109"/>
      <c r="AB9" s="109"/>
    </row>
    <row r="10" spans="1:28" s="14" customFormat="1" ht="18.75" x14ac:dyDescent="0.2">
      <c r="A10" s="370"/>
      <c r="B10" s="370"/>
      <c r="C10" s="370"/>
      <c r="D10" s="370"/>
      <c r="E10" s="370"/>
      <c r="F10" s="370"/>
      <c r="G10" s="370"/>
      <c r="H10" s="370"/>
      <c r="I10" s="370"/>
      <c r="J10" s="370"/>
      <c r="K10" s="370"/>
      <c r="L10" s="370"/>
      <c r="M10" s="370"/>
      <c r="N10" s="370"/>
      <c r="O10" s="370"/>
      <c r="P10" s="370"/>
      <c r="Q10" s="370"/>
      <c r="R10" s="370"/>
      <c r="S10" s="370"/>
      <c r="T10" s="109"/>
      <c r="U10" s="109"/>
      <c r="V10" s="109"/>
      <c r="W10" s="109"/>
      <c r="X10" s="109"/>
      <c r="Y10" s="109"/>
      <c r="Z10" s="109"/>
      <c r="AA10" s="109"/>
      <c r="AB10" s="109"/>
    </row>
    <row r="11" spans="1:28" s="14" customFormat="1" ht="18.75" x14ac:dyDescent="0.2">
      <c r="A11" s="375" t="str">
        <f>'1. паспорт местоположение'!A12:C12</f>
        <v>O_24-13</v>
      </c>
      <c r="B11" s="375"/>
      <c r="C11" s="375"/>
      <c r="D11" s="375"/>
      <c r="E11" s="375"/>
      <c r="F11" s="375"/>
      <c r="G11" s="375"/>
      <c r="H11" s="375"/>
      <c r="I11" s="375"/>
      <c r="J11" s="375"/>
      <c r="K11" s="375"/>
      <c r="L11" s="375"/>
      <c r="M11" s="375"/>
      <c r="N11" s="375"/>
      <c r="O11" s="375"/>
      <c r="P11" s="375"/>
      <c r="Q11" s="375"/>
      <c r="R11" s="375"/>
      <c r="S11" s="375"/>
      <c r="T11" s="109"/>
      <c r="U11" s="109"/>
      <c r="V11" s="109"/>
      <c r="W11" s="109"/>
      <c r="X11" s="109"/>
      <c r="Y11" s="109"/>
      <c r="Z11" s="109"/>
      <c r="AA11" s="109"/>
      <c r="AB11" s="109"/>
    </row>
    <row r="12" spans="1:28" s="14" customFormat="1" ht="18.75" x14ac:dyDescent="0.2">
      <c r="A12" s="374" t="s">
        <v>5</v>
      </c>
      <c r="B12" s="374"/>
      <c r="C12" s="374"/>
      <c r="D12" s="374"/>
      <c r="E12" s="374"/>
      <c r="F12" s="374"/>
      <c r="G12" s="374"/>
      <c r="H12" s="374"/>
      <c r="I12" s="374"/>
      <c r="J12" s="374"/>
      <c r="K12" s="374"/>
      <c r="L12" s="374"/>
      <c r="M12" s="374"/>
      <c r="N12" s="374"/>
      <c r="O12" s="374"/>
      <c r="P12" s="374"/>
      <c r="Q12" s="374"/>
      <c r="R12" s="374"/>
      <c r="S12" s="374"/>
      <c r="T12" s="109"/>
      <c r="U12" s="109"/>
      <c r="V12" s="109"/>
      <c r="W12" s="109"/>
      <c r="X12" s="109"/>
      <c r="Y12" s="109"/>
      <c r="Z12" s="109"/>
      <c r="AA12" s="109"/>
      <c r="AB12" s="109"/>
    </row>
    <row r="13" spans="1:28" s="14" customFormat="1" ht="15.75" customHeight="1" x14ac:dyDescent="0.2">
      <c r="A13" s="376"/>
      <c r="B13" s="376"/>
      <c r="C13" s="376"/>
      <c r="D13" s="376"/>
      <c r="E13" s="376"/>
      <c r="F13" s="376"/>
      <c r="G13" s="376"/>
      <c r="H13" s="376"/>
      <c r="I13" s="376"/>
      <c r="J13" s="376"/>
      <c r="K13" s="376"/>
      <c r="L13" s="376"/>
      <c r="M13" s="376"/>
      <c r="N13" s="376"/>
      <c r="O13" s="376"/>
      <c r="P13" s="376"/>
      <c r="Q13" s="376"/>
      <c r="R13" s="376"/>
      <c r="S13" s="376"/>
      <c r="T13" s="110"/>
      <c r="U13" s="110"/>
      <c r="V13" s="110"/>
      <c r="W13" s="110"/>
      <c r="X13" s="110"/>
      <c r="Y13" s="110"/>
      <c r="Z13" s="110"/>
      <c r="AA13" s="110"/>
      <c r="AB13" s="110"/>
    </row>
    <row r="14" spans="1:28" s="108" customFormat="1" ht="15.75" x14ac:dyDescent="0.2">
      <c r="A14" s="367" t="str">
        <f>'1. паспорт местоположение'!A15:C15</f>
        <v xml:space="preserve">Реконструкция трансформаторной подстанции 10/0,4 кВ ТП-193 с монтажом 8 ячеек с элегазовыми выключателями нагрузки 10 кВ, шкафов НКУ-0,4 с автоматическими выключателями и АВР по адресу: г. Калининград, ул Колхозная, дом 12а. ЗУ 39:15:130910:104 </v>
      </c>
      <c r="B14" s="367"/>
      <c r="C14" s="367"/>
      <c r="D14" s="367"/>
      <c r="E14" s="367"/>
      <c r="F14" s="367"/>
      <c r="G14" s="367"/>
      <c r="H14" s="367"/>
      <c r="I14" s="367"/>
      <c r="J14" s="367"/>
      <c r="K14" s="367"/>
      <c r="L14" s="367"/>
      <c r="M14" s="367"/>
      <c r="N14" s="367"/>
      <c r="O14" s="367"/>
      <c r="P14" s="367"/>
      <c r="Q14" s="367"/>
      <c r="R14" s="367"/>
      <c r="S14" s="367"/>
      <c r="T14" s="111"/>
      <c r="U14" s="111"/>
      <c r="V14" s="111"/>
      <c r="W14" s="111"/>
      <c r="X14" s="111"/>
      <c r="Y14" s="111"/>
      <c r="Z14" s="111"/>
      <c r="AA14" s="111"/>
      <c r="AB14" s="111"/>
    </row>
    <row r="15" spans="1:28" s="108" customFormat="1" ht="15" customHeight="1" x14ac:dyDescent="0.2">
      <c r="A15" s="374" t="s">
        <v>4</v>
      </c>
      <c r="B15" s="374"/>
      <c r="C15" s="374"/>
      <c r="D15" s="374"/>
      <c r="E15" s="374"/>
      <c r="F15" s="374"/>
      <c r="G15" s="374"/>
      <c r="H15" s="374"/>
      <c r="I15" s="374"/>
      <c r="J15" s="374"/>
      <c r="K15" s="374"/>
      <c r="L15" s="374"/>
      <c r="M15" s="374"/>
      <c r="N15" s="374"/>
      <c r="O15" s="374"/>
      <c r="P15" s="374"/>
      <c r="Q15" s="374"/>
      <c r="R15" s="374"/>
      <c r="S15" s="374"/>
      <c r="T15" s="112"/>
      <c r="U15" s="112"/>
      <c r="V15" s="112"/>
      <c r="W15" s="112"/>
      <c r="X15" s="112"/>
      <c r="Y15" s="112"/>
      <c r="Z15" s="112"/>
      <c r="AA15" s="112"/>
      <c r="AB15" s="112"/>
    </row>
    <row r="16" spans="1:28" s="108" customFormat="1" ht="15" customHeight="1" x14ac:dyDescent="0.2">
      <c r="A16" s="376"/>
      <c r="B16" s="376"/>
      <c r="C16" s="376"/>
      <c r="D16" s="376"/>
      <c r="E16" s="376"/>
      <c r="F16" s="376"/>
      <c r="G16" s="376"/>
      <c r="H16" s="376"/>
      <c r="I16" s="376"/>
      <c r="J16" s="376"/>
      <c r="K16" s="376"/>
      <c r="L16" s="376"/>
      <c r="M16" s="376"/>
      <c r="N16" s="376"/>
      <c r="O16" s="376"/>
      <c r="P16" s="376"/>
      <c r="Q16" s="376"/>
      <c r="R16" s="376"/>
      <c r="S16" s="376"/>
      <c r="T16" s="110"/>
      <c r="U16" s="110"/>
      <c r="V16" s="110"/>
      <c r="W16" s="110"/>
      <c r="X16" s="110"/>
      <c r="Y16" s="110"/>
    </row>
    <row r="17" spans="1:28" s="108" customFormat="1" ht="45.75" customHeight="1" x14ac:dyDescent="0.2">
      <c r="A17" s="377" t="s">
        <v>382</v>
      </c>
      <c r="B17" s="377"/>
      <c r="C17" s="377"/>
      <c r="D17" s="377"/>
      <c r="E17" s="377"/>
      <c r="F17" s="377"/>
      <c r="G17" s="377"/>
      <c r="H17" s="377"/>
      <c r="I17" s="377"/>
      <c r="J17" s="377"/>
      <c r="K17" s="377"/>
      <c r="L17" s="377"/>
      <c r="M17" s="377"/>
      <c r="N17" s="377"/>
      <c r="O17" s="377"/>
      <c r="P17" s="377"/>
      <c r="Q17" s="377"/>
      <c r="R17" s="377"/>
      <c r="S17" s="377"/>
      <c r="T17" s="113"/>
      <c r="U17" s="113"/>
      <c r="V17" s="113"/>
      <c r="W17" s="113"/>
      <c r="X17" s="113"/>
      <c r="Y17" s="113"/>
      <c r="Z17" s="113"/>
      <c r="AA17" s="113"/>
      <c r="AB17" s="113"/>
    </row>
    <row r="18" spans="1:28" s="108" customFormat="1" ht="15" customHeight="1" x14ac:dyDescent="0.2">
      <c r="A18" s="378"/>
      <c r="B18" s="378"/>
      <c r="C18" s="378"/>
      <c r="D18" s="378"/>
      <c r="E18" s="378"/>
      <c r="F18" s="378"/>
      <c r="G18" s="378"/>
      <c r="H18" s="378"/>
      <c r="I18" s="378"/>
      <c r="J18" s="378"/>
      <c r="K18" s="378"/>
      <c r="L18" s="378"/>
      <c r="M18" s="378"/>
      <c r="N18" s="378"/>
      <c r="O18" s="378"/>
      <c r="P18" s="378"/>
      <c r="Q18" s="378"/>
      <c r="R18" s="378"/>
      <c r="S18" s="378"/>
      <c r="T18" s="110"/>
      <c r="U18" s="110"/>
      <c r="V18" s="110"/>
      <c r="W18" s="110"/>
      <c r="X18" s="110"/>
      <c r="Y18" s="110"/>
    </row>
    <row r="19" spans="1:28" s="108" customFormat="1" ht="54" customHeight="1" x14ac:dyDescent="0.2">
      <c r="A19" s="369" t="s">
        <v>3</v>
      </c>
      <c r="B19" s="369" t="s">
        <v>94</v>
      </c>
      <c r="C19" s="371" t="s">
        <v>303</v>
      </c>
      <c r="D19" s="369" t="s">
        <v>302</v>
      </c>
      <c r="E19" s="369" t="s">
        <v>93</v>
      </c>
      <c r="F19" s="369" t="s">
        <v>92</v>
      </c>
      <c r="G19" s="369" t="s">
        <v>298</v>
      </c>
      <c r="H19" s="369" t="s">
        <v>91</v>
      </c>
      <c r="I19" s="369" t="s">
        <v>90</v>
      </c>
      <c r="J19" s="369" t="s">
        <v>89</v>
      </c>
      <c r="K19" s="369" t="s">
        <v>88</v>
      </c>
      <c r="L19" s="369" t="s">
        <v>87</v>
      </c>
      <c r="M19" s="369" t="s">
        <v>86</v>
      </c>
      <c r="N19" s="369" t="s">
        <v>85</v>
      </c>
      <c r="O19" s="369" t="s">
        <v>84</v>
      </c>
      <c r="P19" s="369" t="s">
        <v>83</v>
      </c>
      <c r="Q19" s="369" t="s">
        <v>301</v>
      </c>
      <c r="R19" s="369"/>
      <c r="S19" s="373" t="s">
        <v>376</v>
      </c>
      <c r="T19" s="110"/>
      <c r="U19" s="110"/>
      <c r="V19" s="110"/>
      <c r="W19" s="110"/>
      <c r="X19" s="110"/>
      <c r="Y19" s="110"/>
    </row>
    <row r="20" spans="1:28" s="108" customFormat="1" ht="180.75" customHeight="1" x14ac:dyDescent="0.2">
      <c r="A20" s="369"/>
      <c r="B20" s="369"/>
      <c r="C20" s="372"/>
      <c r="D20" s="369"/>
      <c r="E20" s="369"/>
      <c r="F20" s="369"/>
      <c r="G20" s="369"/>
      <c r="H20" s="369"/>
      <c r="I20" s="369"/>
      <c r="J20" s="369"/>
      <c r="K20" s="369"/>
      <c r="L20" s="369"/>
      <c r="M20" s="369"/>
      <c r="N20" s="369"/>
      <c r="O20" s="369"/>
      <c r="P20" s="369"/>
      <c r="Q20" s="114" t="s">
        <v>299</v>
      </c>
      <c r="R20" s="115" t="s">
        <v>300</v>
      </c>
      <c r="S20" s="373"/>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32.25" customHeight="1" x14ac:dyDescent="0.2">
      <c r="A22" s="114" t="s">
        <v>538</v>
      </c>
      <c r="B22" s="116" t="s">
        <v>538</v>
      </c>
      <c r="C22" s="116" t="s">
        <v>618</v>
      </c>
      <c r="D22" s="116" t="s">
        <v>538</v>
      </c>
      <c r="E22" s="116" t="s">
        <v>538</v>
      </c>
      <c r="F22" s="116" t="s">
        <v>538</v>
      </c>
      <c r="G22" s="116" t="s">
        <v>538</v>
      </c>
      <c r="H22" s="116" t="s">
        <v>538</v>
      </c>
      <c r="I22" s="116" t="s">
        <v>538</v>
      </c>
      <c r="J22" s="116" t="s">
        <v>538</v>
      </c>
      <c r="K22" s="116" t="s">
        <v>538</v>
      </c>
      <c r="L22" s="116" t="s">
        <v>538</v>
      </c>
      <c r="M22" s="116" t="s">
        <v>538</v>
      </c>
      <c r="N22" s="116" t="s">
        <v>538</v>
      </c>
      <c r="O22" s="116" t="s">
        <v>538</v>
      </c>
      <c r="P22" s="116" t="s">
        <v>538</v>
      </c>
      <c r="Q22" s="117" t="s">
        <v>538</v>
      </c>
      <c r="R22" s="186" t="s">
        <v>538</v>
      </c>
      <c r="S22" s="186" t="s">
        <v>538</v>
      </c>
      <c r="T22" s="110"/>
      <c r="U22" s="110"/>
      <c r="V22" s="110"/>
      <c r="W22" s="110"/>
      <c r="X22" s="110"/>
      <c r="Y22" s="110"/>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I27" sqref="I27:K27"/>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62" t="str">
        <f>'1. паспорт местоположение'!A5:C5</f>
        <v>Год раскрытия информации: 2024 год</v>
      </c>
      <c r="B6" s="362"/>
      <c r="C6" s="362"/>
      <c r="D6" s="362"/>
      <c r="E6" s="362"/>
      <c r="F6" s="362"/>
      <c r="G6" s="362"/>
      <c r="H6" s="362"/>
      <c r="I6" s="362"/>
      <c r="J6" s="362"/>
      <c r="K6" s="362"/>
      <c r="L6" s="362"/>
      <c r="M6" s="362"/>
      <c r="N6" s="362"/>
      <c r="O6" s="362"/>
      <c r="P6" s="362"/>
      <c r="Q6" s="362"/>
      <c r="R6" s="362"/>
      <c r="S6" s="362"/>
      <c r="T6" s="362"/>
    </row>
    <row r="7" spans="1:20" s="14" customFormat="1" x14ac:dyDescent="0.2">
      <c r="A7" s="107"/>
    </row>
    <row r="8" spans="1:20" s="14" customFormat="1" ht="18.75" x14ac:dyDescent="0.2">
      <c r="A8" s="370" t="s">
        <v>7</v>
      </c>
      <c r="B8" s="370"/>
      <c r="C8" s="370"/>
      <c r="D8" s="370"/>
      <c r="E8" s="370"/>
      <c r="F8" s="370"/>
      <c r="G8" s="370"/>
      <c r="H8" s="370"/>
      <c r="I8" s="370"/>
      <c r="J8" s="370"/>
      <c r="K8" s="370"/>
      <c r="L8" s="370"/>
      <c r="M8" s="370"/>
      <c r="N8" s="370"/>
      <c r="O8" s="370"/>
      <c r="P8" s="370"/>
      <c r="Q8" s="370"/>
      <c r="R8" s="370"/>
      <c r="S8" s="370"/>
      <c r="T8" s="370"/>
    </row>
    <row r="9" spans="1:20" s="14" customFormat="1" ht="18.75" x14ac:dyDescent="0.2">
      <c r="A9" s="370"/>
      <c r="B9" s="370"/>
      <c r="C9" s="370"/>
      <c r="D9" s="370"/>
      <c r="E9" s="370"/>
      <c r="F9" s="370"/>
      <c r="G9" s="370"/>
      <c r="H9" s="370"/>
      <c r="I9" s="370"/>
      <c r="J9" s="370"/>
      <c r="K9" s="370"/>
      <c r="L9" s="370"/>
      <c r="M9" s="370"/>
      <c r="N9" s="370"/>
      <c r="O9" s="370"/>
      <c r="P9" s="370"/>
      <c r="Q9" s="370"/>
      <c r="R9" s="370"/>
      <c r="S9" s="370"/>
      <c r="T9" s="370"/>
    </row>
    <row r="10" spans="1:20" s="14" customFormat="1" ht="18.75" customHeight="1" x14ac:dyDescent="0.2">
      <c r="A10" s="367" t="str">
        <f>'1. паспорт местоположение'!A9:C9</f>
        <v xml:space="preserve">Акционерное общество "Западная энергетическая компания" </v>
      </c>
      <c r="B10" s="367"/>
      <c r="C10" s="367"/>
      <c r="D10" s="367"/>
      <c r="E10" s="367"/>
      <c r="F10" s="367"/>
      <c r="G10" s="367"/>
      <c r="H10" s="367"/>
      <c r="I10" s="367"/>
      <c r="J10" s="367"/>
      <c r="K10" s="367"/>
      <c r="L10" s="367"/>
      <c r="M10" s="367"/>
      <c r="N10" s="367"/>
      <c r="O10" s="367"/>
      <c r="P10" s="367"/>
      <c r="Q10" s="367"/>
      <c r="R10" s="367"/>
      <c r="S10" s="367"/>
      <c r="T10" s="367"/>
    </row>
    <row r="11" spans="1:20" s="14" customFormat="1" ht="18.75" customHeight="1" x14ac:dyDescent="0.2">
      <c r="A11" s="374" t="s">
        <v>6</v>
      </c>
      <c r="B11" s="374"/>
      <c r="C11" s="374"/>
      <c r="D11" s="374"/>
      <c r="E11" s="374"/>
      <c r="F11" s="374"/>
      <c r="G11" s="374"/>
      <c r="H11" s="374"/>
      <c r="I11" s="374"/>
      <c r="J11" s="374"/>
      <c r="K11" s="374"/>
      <c r="L11" s="374"/>
      <c r="M11" s="374"/>
      <c r="N11" s="374"/>
      <c r="O11" s="374"/>
      <c r="P11" s="374"/>
      <c r="Q11" s="374"/>
      <c r="R11" s="374"/>
      <c r="S11" s="374"/>
      <c r="T11" s="374"/>
    </row>
    <row r="12" spans="1:20" s="14" customFormat="1" ht="18.75" x14ac:dyDescent="0.2">
      <c r="A12" s="370"/>
      <c r="B12" s="370"/>
      <c r="C12" s="370"/>
      <c r="D12" s="370"/>
      <c r="E12" s="370"/>
      <c r="F12" s="370"/>
      <c r="G12" s="370"/>
      <c r="H12" s="370"/>
      <c r="I12" s="370"/>
      <c r="J12" s="370"/>
      <c r="K12" s="370"/>
      <c r="L12" s="370"/>
      <c r="M12" s="370"/>
      <c r="N12" s="370"/>
      <c r="O12" s="370"/>
      <c r="P12" s="370"/>
      <c r="Q12" s="370"/>
      <c r="R12" s="370"/>
      <c r="S12" s="370"/>
      <c r="T12" s="370"/>
    </row>
    <row r="13" spans="1:20" s="14" customFormat="1" ht="18.75" customHeight="1" x14ac:dyDescent="0.2">
      <c r="A13" s="375" t="str">
        <f>'1. паспорт местоположение'!A12:C12</f>
        <v>O_24-13</v>
      </c>
      <c r="B13" s="375"/>
      <c r="C13" s="375"/>
      <c r="D13" s="375"/>
      <c r="E13" s="375"/>
      <c r="F13" s="375"/>
      <c r="G13" s="375"/>
      <c r="H13" s="375"/>
      <c r="I13" s="375"/>
      <c r="J13" s="375"/>
      <c r="K13" s="375"/>
      <c r="L13" s="375"/>
      <c r="M13" s="375"/>
      <c r="N13" s="375"/>
      <c r="O13" s="375"/>
      <c r="P13" s="375"/>
      <c r="Q13" s="375"/>
      <c r="R13" s="375"/>
      <c r="S13" s="375"/>
      <c r="T13" s="375"/>
    </row>
    <row r="14" spans="1:20" s="14" customFormat="1" ht="18.75" customHeight="1" x14ac:dyDescent="0.2">
      <c r="A14" s="374" t="s">
        <v>5</v>
      </c>
      <c r="B14" s="374"/>
      <c r="C14" s="374"/>
      <c r="D14" s="374"/>
      <c r="E14" s="374"/>
      <c r="F14" s="374"/>
      <c r="G14" s="374"/>
      <c r="H14" s="374"/>
      <c r="I14" s="374"/>
      <c r="J14" s="374"/>
      <c r="K14" s="374"/>
      <c r="L14" s="374"/>
      <c r="M14" s="374"/>
      <c r="N14" s="374"/>
      <c r="O14" s="374"/>
      <c r="P14" s="374"/>
      <c r="Q14" s="374"/>
      <c r="R14" s="374"/>
      <c r="S14" s="374"/>
      <c r="T14" s="374"/>
    </row>
    <row r="15" spans="1:20" s="14" customFormat="1" ht="15.75" customHeight="1" x14ac:dyDescent="0.2">
      <c r="A15" s="376"/>
      <c r="B15" s="376"/>
      <c r="C15" s="376"/>
      <c r="D15" s="376"/>
      <c r="E15" s="376"/>
      <c r="F15" s="376"/>
      <c r="G15" s="376"/>
      <c r="H15" s="376"/>
      <c r="I15" s="376"/>
      <c r="J15" s="376"/>
      <c r="K15" s="376"/>
      <c r="L15" s="376"/>
      <c r="M15" s="376"/>
      <c r="N15" s="376"/>
      <c r="O15" s="376"/>
      <c r="P15" s="376"/>
      <c r="Q15" s="376"/>
      <c r="R15" s="376"/>
      <c r="S15" s="376"/>
      <c r="T15" s="376"/>
    </row>
    <row r="16" spans="1:20" s="108" customFormat="1" x14ac:dyDescent="0.2">
      <c r="A16" s="367" t="str">
        <f>'1. паспорт местоположение'!A15:C15</f>
        <v xml:space="preserve">Реконструкция трансформаторной подстанции 10/0,4 кВ ТП-193 с монтажом 8 ячеек с элегазовыми выключателями нагрузки 10 кВ, шкафов НКУ-0,4 с автоматическими выключателями и АВР по адресу: г. Калининград, ул Колхозная, дом 12а. ЗУ 39:15:130910:104 </v>
      </c>
      <c r="B16" s="367"/>
      <c r="C16" s="367"/>
      <c r="D16" s="367"/>
      <c r="E16" s="367"/>
      <c r="F16" s="367"/>
      <c r="G16" s="367"/>
      <c r="H16" s="367"/>
      <c r="I16" s="367"/>
      <c r="J16" s="367"/>
      <c r="K16" s="367"/>
      <c r="L16" s="367"/>
      <c r="M16" s="367"/>
      <c r="N16" s="367"/>
      <c r="O16" s="367"/>
      <c r="P16" s="367"/>
      <c r="Q16" s="367"/>
      <c r="R16" s="367"/>
      <c r="S16" s="367"/>
      <c r="T16" s="367"/>
    </row>
    <row r="17" spans="1:113" s="108" customFormat="1" ht="15" customHeight="1" x14ac:dyDescent="0.2">
      <c r="A17" s="374" t="s">
        <v>4</v>
      </c>
      <c r="B17" s="374"/>
      <c r="C17" s="374"/>
      <c r="D17" s="374"/>
      <c r="E17" s="374"/>
      <c r="F17" s="374"/>
      <c r="G17" s="374"/>
      <c r="H17" s="374"/>
      <c r="I17" s="374"/>
      <c r="J17" s="374"/>
      <c r="K17" s="374"/>
      <c r="L17" s="374"/>
      <c r="M17" s="374"/>
      <c r="N17" s="374"/>
      <c r="O17" s="374"/>
      <c r="P17" s="374"/>
      <c r="Q17" s="374"/>
      <c r="R17" s="374"/>
      <c r="S17" s="374"/>
      <c r="T17" s="374"/>
    </row>
    <row r="18" spans="1:113" s="108" customFormat="1" ht="15" customHeight="1" x14ac:dyDescent="0.2">
      <c r="A18" s="376"/>
      <c r="B18" s="376"/>
      <c r="C18" s="376"/>
      <c r="D18" s="376"/>
      <c r="E18" s="376"/>
      <c r="F18" s="376"/>
      <c r="G18" s="376"/>
      <c r="H18" s="376"/>
      <c r="I18" s="376"/>
      <c r="J18" s="376"/>
      <c r="K18" s="376"/>
      <c r="L18" s="376"/>
      <c r="M18" s="376"/>
      <c r="N18" s="376"/>
      <c r="O18" s="376"/>
      <c r="P18" s="376"/>
      <c r="Q18" s="376"/>
      <c r="R18" s="376"/>
      <c r="S18" s="376"/>
      <c r="T18" s="376"/>
    </row>
    <row r="19" spans="1:113" s="108" customFormat="1" ht="15" customHeight="1" x14ac:dyDescent="0.2">
      <c r="A19" s="393" t="s">
        <v>387</v>
      </c>
      <c r="B19" s="393"/>
      <c r="C19" s="393"/>
      <c r="D19" s="393"/>
      <c r="E19" s="393"/>
      <c r="F19" s="393"/>
      <c r="G19" s="393"/>
      <c r="H19" s="393"/>
      <c r="I19" s="393"/>
      <c r="J19" s="393"/>
      <c r="K19" s="393"/>
      <c r="L19" s="393"/>
      <c r="M19" s="393"/>
      <c r="N19" s="393"/>
      <c r="O19" s="393"/>
      <c r="P19" s="393"/>
      <c r="Q19" s="393"/>
      <c r="R19" s="393"/>
      <c r="S19" s="393"/>
      <c r="T19" s="393"/>
    </row>
    <row r="20" spans="1:113" s="27" customFormat="1" ht="21" customHeight="1" x14ac:dyDescent="0.25">
      <c r="A20" s="394"/>
      <c r="B20" s="394"/>
      <c r="C20" s="394"/>
      <c r="D20" s="394"/>
      <c r="E20" s="394"/>
      <c r="F20" s="394"/>
      <c r="G20" s="394"/>
      <c r="H20" s="394"/>
      <c r="I20" s="394"/>
      <c r="J20" s="394"/>
      <c r="K20" s="394"/>
      <c r="L20" s="394"/>
      <c r="M20" s="394"/>
      <c r="N20" s="394"/>
      <c r="O20" s="394"/>
      <c r="P20" s="394"/>
      <c r="Q20" s="394"/>
      <c r="R20" s="394"/>
      <c r="S20" s="394"/>
      <c r="T20" s="394"/>
    </row>
    <row r="21" spans="1:113" ht="46.5" customHeight="1" x14ac:dyDescent="0.25">
      <c r="A21" s="387" t="s">
        <v>3</v>
      </c>
      <c r="B21" s="380" t="s">
        <v>200</v>
      </c>
      <c r="C21" s="381"/>
      <c r="D21" s="384" t="s">
        <v>116</v>
      </c>
      <c r="E21" s="380" t="s">
        <v>415</v>
      </c>
      <c r="F21" s="381"/>
      <c r="G21" s="380" t="s">
        <v>239</v>
      </c>
      <c r="H21" s="381"/>
      <c r="I21" s="380" t="s">
        <v>115</v>
      </c>
      <c r="J21" s="381"/>
      <c r="K21" s="384" t="s">
        <v>114</v>
      </c>
      <c r="L21" s="380" t="s">
        <v>113</v>
      </c>
      <c r="M21" s="381"/>
      <c r="N21" s="380" t="s">
        <v>442</v>
      </c>
      <c r="O21" s="381"/>
      <c r="P21" s="384" t="s">
        <v>112</v>
      </c>
      <c r="Q21" s="390" t="s">
        <v>111</v>
      </c>
      <c r="R21" s="391"/>
      <c r="S21" s="390" t="s">
        <v>110</v>
      </c>
      <c r="T21" s="392"/>
    </row>
    <row r="22" spans="1:113" ht="204.75" customHeight="1" x14ac:dyDescent="0.25">
      <c r="A22" s="388"/>
      <c r="B22" s="382"/>
      <c r="C22" s="383"/>
      <c r="D22" s="386"/>
      <c r="E22" s="382"/>
      <c r="F22" s="383"/>
      <c r="G22" s="382"/>
      <c r="H22" s="383"/>
      <c r="I22" s="382"/>
      <c r="J22" s="383"/>
      <c r="K22" s="385"/>
      <c r="L22" s="382"/>
      <c r="M22" s="383"/>
      <c r="N22" s="382"/>
      <c r="O22" s="383"/>
      <c r="P22" s="385"/>
      <c r="Q22" s="54" t="s">
        <v>109</v>
      </c>
      <c r="R22" s="54" t="s">
        <v>386</v>
      </c>
      <c r="S22" s="54" t="s">
        <v>108</v>
      </c>
      <c r="T22" s="54" t="s">
        <v>107</v>
      </c>
    </row>
    <row r="23" spans="1:113" ht="51.75" customHeight="1" x14ac:dyDescent="0.25">
      <c r="A23" s="389"/>
      <c r="B23" s="54" t="s">
        <v>105</v>
      </c>
      <c r="C23" s="54" t="s">
        <v>106</v>
      </c>
      <c r="D23" s="385"/>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637</v>
      </c>
      <c r="C25" s="95" t="s">
        <v>637</v>
      </c>
      <c r="D25" s="95" t="s">
        <v>631</v>
      </c>
      <c r="E25" s="95" t="s">
        <v>622</v>
      </c>
      <c r="F25" s="95" t="s">
        <v>612</v>
      </c>
      <c r="G25" s="95" t="s">
        <v>621</v>
      </c>
      <c r="H25" s="95" t="s">
        <v>621</v>
      </c>
      <c r="I25" s="96" t="s">
        <v>619</v>
      </c>
      <c r="J25" s="96" t="s">
        <v>623</v>
      </c>
      <c r="K25" s="96" t="s">
        <v>619</v>
      </c>
      <c r="L25" s="96" t="s">
        <v>624</v>
      </c>
      <c r="M25" s="96" t="s">
        <v>624</v>
      </c>
      <c r="N25" s="95"/>
      <c r="O25" s="95"/>
      <c r="P25" s="96" t="s">
        <v>297</v>
      </c>
      <c r="Q25" s="96"/>
      <c r="R25" s="96"/>
      <c r="S25" s="96" t="s">
        <v>297</v>
      </c>
      <c r="T25" s="95" t="s">
        <v>297</v>
      </c>
    </row>
    <row r="26" spans="1:113" ht="47.25" customHeight="1" x14ac:dyDescent="0.25">
      <c r="A26" s="95">
        <v>2</v>
      </c>
      <c r="B26" s="95"/>
      <c r="C26" s="95"/>
      <c r="D26" s="348" t="s">
        <v>613</v>
      </c>
      <c r="E26" s="348" t="s">
        <v>614</v>
      </c>
      <c r="F26" s="348" t="s">
        <v>615</v>
      </c>
      <c r="G26" s="348" t="s">
        <v>616</v>
      </c>
      <c r="H26" s="348" t="s">
        <v>616</v>
      </c>
      <c r="I26" s="96" t="s">
        <v>619</v>
      </c>
      <c r="J26" s="96" t="s">
        <v>623</v>
      </c>
      <c r="K26" s="96" t="s">
        <v>619</v>
      </c>
      <c r="L26" s="96" t="s">
        <v>611</v>
      </c>
      <c r="M26" s="96" t="s">
        <v>611</v>
      </c>
      <c r="N26" s="349"/>
      <c r="O26" s="349"/>
      <c r="P26" s="96" t="s">
        <v>297</v>
      </c>
      <c r="Q26" s="95"/>
      <c r="R26" s="95"/>
      <c r="S26" s="349" t="s">
        <v>297</v>
      </c>
      <c r="T26" s="349" t="s">
        <v>297</v>
      </c>
    </row>
    <row r="27" spans="1:113" ht="47.25" customHeight="1" x14ac:dyDescent="0.25">
      <c r="A27" s="95">
        <v>3</v>
      </c>
      <c r="B27" s="95"/>
      <c r="C27" s="95"/>
      <c r="D27" s="348" t="s">
        <v>638</v>
      </c>
      <c r="E27" s="348" t="s">
        <v>639</v>
      </c>
      <c r="F27" s="348" t="s">
        <v>639</v>
      </c>
      <c r="G27" s="348" t="s">
        <v>640</v>
      </c>
      <c r="H27" s="348" t="s">
        <v>640</v>
      </c>
      <c r="I27" s="96" t="s">
        <v>641</v>
      </c>
      <c r="J27" s="96" t="s">
        <v>641</v>
      </c>
      <c r="K27" s="96" t="s">
        <v>641</v>
      </c>
      <c r="L27" s="96" t="s">
        <v>68</v>
      </c>
      <c r="M27" s="96" t="s">
        <v>68</v>
      </c>
      <c r="N27" s="349"/>
      <c r="O27" s="349"/>
      <c r="P27" s="96"/>
      <c r="Q27" s="95"/>
      <c r="R27" s="95"/>
      <c r="S27" s="349"/>
      <c r="T27" s="349"/>
    </row>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79" t="s">
        <v>421</v>
      </c>
      <c r="C29" s="379"/>
      <c r="D29" s="379"/>
      <c r="E29" s="379"/>
      <c r="F29" s="379"/>
      <c r="G29" s="379"/>
      <c r="H29" s="379"/>
      <c r="I29" s="379"/>
      <c r="J29" s="379"/>
      <c r="K29" s="379"/>
      <c r="L29" s="379"/>
      <c r="M29" s="379"/>
      <c r="N29" s="379"/>
      <c r="O29" s="379"/>
      <c r="P29" s="379"/>
      <c r="Q29" s="379"/>
      <c r="R29" s="379"/>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362" t="str">
        <f>'1. паспорт местоположение'!A5:C5</f>
        <v>Год раскрытия информации: 2024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370" t="s">
        <v>7</v>
      </c>
      <c r="F7" s="370"/>
      <c r="G7" s="370"/>
      <c r="H7" s="370"/>
      <c r="I7" s="370"/>
      <c r="J7" s="370"/>
      <c r="K7" s="370"/>
      <c r="L7" s="370"/>
      <c r="M7" s="370"/>
      <c r="N7" s="370"/>
      <c r="O7" s="370"/>
      <c r="P7" s="370"/>
      <c r="Q7" s="370"/>
      <c r="R7" s="370"/>
      <c r="S7" s="370"/>
      <c r="T7" s="370"/>
      <c r="U7" s="370"/>
      <c r="V7" s="370"/>
      <c r="W7" s="370"/>
      <c r="X7" s="370"/>
      <c r="Y7" s="370"/>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367" t="str">
        <f>'1. паспорт местоположение'!A9</f>
        <v xml:space="preserve">Акционерное общество "Западная энергетическая компания" </v>
      </c>
      <c r="F9" s="367"/>
      <c r="G9" s="367"/>
      <c r="H9" s="367"/>
      <c r="I9" s="367"/>
      <c r="J9" s="367"/>
      <c r="K9" s="367"/>
      <c r="L9" s="367"/>
      <c r="M9" s="367"/>
      <c r="N9" s="367"/>
      <c r="O9" s="367"/>
      <c r="P9" s="367"/>
      <c r="Q9" s="367"/>
      <c r="R9" s="367"/>
      <c r="S9" s="367"/>
      <c r="T9" s="367"/>
      <c r="U9" s="367"/>
      <c r="V9" s="367"/>
      <c r="W9" s="367"/>
      <c r="X9" s="367"/>
      <c r="Y9" s="367"/>
    </row>
    <row r="10" spans="1:27" s="14" customFormat="1" ht="18.75" customHeight="1" x14ac:dyDescent="0.2">
      <c r="E10" s="374" t="s">
        <v>6</v>
      </c>
      <c r="F10" s="374"/>
      <c r="G10" s="374"/>
      <c r="H10" s="374"/>
      <c r="I10" s="374"/>
      <c r="J10" s="374"/>
      <c r="K10" s="374"/>
      <c r="L10" s="374"/>
      <c r="M10" s="374"/>
      <c r="N10" s="374"/>
      <c r="O10" s="374"/>
      <c r="P10" s="374"/>
      <c r="Q10" s="374"/>
      <c r="R10" s="374"/>
      <c r="S10" s="374"/>
      <c r="T10" s="374"/>
      <c r="U10" s="374"/>
      <c r="V10" s="374"/>
      <c r="W10" s="374"/>
      <c r="X10" s="374"/>
      <c r="Y10" s="374"/>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367" t="str">
        <f>'1. паспорт местоположение'!A12</f>
        <v>O_24-13</v>
      </c>
      <c r="F12" s="367"/>
      <c r="G12" s="367"/>
      <c r="H12" s="367"/>
      <c r="I12" s="367"/>
      <c r="J12" s="367"/>
      <c r="K12" s="367"/>
      <c r="L12" s="367"/>
      <c r="M12" s="367"/>
      <c r="N12" s="367"/>
      <c r="O12" s="367"/>
      <c r="P12" s="367"/>
      <c r="Q12" s="367"/>
      <c r="R12" s="367"/>
      <c r="S12" s="367"/>
      <c r="T12" s="367"/>
      <c r="U12" s="367"/>
      <c r="V12" s="367"/>
      <c r="W12" s="367"/>
      <c r="X12" s="367"/>
      <c r="Y12" s="367"/>
    </row>
    <row r="13" spans="1:27" s="14" customFormat="1" ht="18.75" customHeight="1" x14ac:dyDescent="0.2">
      <c r="E13" s="374" t="s">
        <v>5</v>
      </c>
      <c r="F13" s="374"/>
      <c r="G13" s="374"/>
      <c r="H13" s="374"/>
      <c r="I13" s="374"/>
      <c r="J13" s="374"/>
      <c r="K13" s="374"/>
      <c r="L13" s="374"/>
      <c r="M13" s="374"/>
      <c r="N13" s="374"/>
      <c r="O13" s="374"/>
      <c r="P13" s="374"/>
      <c r="Q13" s="374"/>
      <c r="R13" s="374"/>
      <c r="S13" s="374"/>
      <c r="T13" s="374"/>
      <c r="U13" s="374"/>
      <c r="V13" s="374"/>
      <c r="W13" s="374"/>
      <c r="X13" s="374"/>
      <c r="Y13" s="374"/>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367" t="str">
        <f>'1. паспорт местоположение'!A15</f>
        <v xml:space="preserve">Реконструкция трансформаторной подстанции 10/0,4 кВ ТП-193 с монтажом 8 ячеек с элегазовыми выключателями нагрузки 10 кВ, шкафов НКУ-0,4 с автоматическими выключателями и АВР по адресу: г. Калининград, ул Колхозная, дом 12а. ЗУ 39:15:130910:104 </v>
      </c>
      <c r="F15" s="367"/>
      <c r="G15" s="367"/>
      <c r="H15" s="367"/>
      <c r="I15" s="367"/>
      <c r="J15" s="367"/>
      <c r="K15" s="367"/>
      <c r="L15" s="367"/>
      <c r="M15" s="367"/>
      <c r="N15" s="367"/>
      <c r="O15" s="367"/>
      <c r="P15" s="367"/>
      <c r="Q15" s="367"/>
      <c r="R15" s="367"/>
      <c r="S15" s="367"/>
      <c r="T15" s="367"/>
      <c r="U15" s="367"/>
      <c r="V15" s="367"/>
      <c r="W15" s="367"/>
      <c r="X15" s="367"/>
      <c r="Y15" s="367"/>
    </row>
    <row r="16" spans="1:27" s="108" customFormat="1" ht="15" customHeight="1" x14ac:dyDescent="0.2">
      <c r="E16" s="374" t="s">
        <v>4</v>
      </c>
      <c r="F16" s="374"/>
      <c r="G16" s="374"/>
      <c r="H16" s="374"/>
      <c r="I16" s="374"/>
      <c r="J16" s="374"/>
      <c r="K16" s="374"/>
      <c r="L16" s="374"/>
      <c r="M16" s="374"/>
      <c r="N16" s="374"/>
      <c r="O16" s="374"/>
      <c r="P16" s="374"/>
      <c r="Q16" s="374"/>
      <c r="R16" s="374"/>
      <c r="S16" s="374"/>
      <c r="T16" s="374"/>
      <c r="U16" s="374"/>
      <c r="V16" s="374"/>
      <c r="W16" s="374"/>
      <c r="X16" s="374"/>
      <c r="Y16" s="374"/>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93"/>
      <c r="F18" s="393"/>
      <c r="G18" s="393"/>
      <c r="H18" s="393"/>
      <c r="I18" s="393"/>
      <c r="J18" s="393"/>
      <c r="K18" s="393"/>
      <c r="L18" s="393"/>
      <c r="M18" s="393"/>
      <c r="N18" s="393"/>
      <c r="O18" s="393"/>
      <c r="P18" s="393"/>
      <c r="Q18" s="393"/>
      <c r="R18" s="393"/>
      <c r="S18" s="393"/>
      <c r="T18" s="393"/>
      <c r="U18" s="393"/>
      <c r="V18" s="393"/>
      <c r="W18" s="393"/>
      <c r="X18" s="393"/>
      <c r="Y18" s="393"/>
    </row>
    <row r="19" spans="1:27" ht="25.5" customHeight="1" x14ac:dyDescent="0.25">
      <c r="A19" s="393" t="s">
        <v>389</v>
      </c>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393"/>
    </row>
    <row r="20" spans="1:27" s="27" customFormat="1" ht="21" customHeight="1" x14ac:dyDescent="0.25"/>
    <row r="21" spans="1:27" ht="15.75" customHeight="1" x14ac:dyDescent="0.25">
      <c r="A21" s="384" t="s">
        <v>3</v>
      </c>
      <c r="B21" s="380" t="s">
        <v>396</v>
      </c>
      <c r="C21" s="381"/>
      <c r="D21" s="380" t="s">
        <v>398</v>
      </c>
      <c r="E21" s="381"/>
      <c r="F21" s="390" t="s">
        <v>88</v>
      </c>
      <c r="G21" s="392"/>
      <c r="H21" s="392"/>
      <c r="I21" s="391"/>
      <c r="J21" s="384" t="s">
        <v>399</v>
      </c>
      <c r="K21" s="380" t="s">
        <v>400</v>
      </c>
      <c r="L21" s="381"/>
      <c r="M21" s="380" t="s">
        <v>401</v>
      </c>
      <c r="N21" s="381"/>
      <c r="O21" s="380" t="s">
        <v>388</v>
      </c>
      <c r="P21" s="381"/>
      <c r="Q21" s="380" t="s">
        <v>121</v>
      </c>
      <c r="R21" s="381"/>
      <c r="S21" s="384" t="s">
        <v>120</v>
      </c>
      <c r="T21" s="384" t="s">
        <v>402</v>
      </c>
      <c r="U21" s="384" t="s">
        <v>397</v>
      </c>
      <c r="V21" s="380" t="s">
        <v>119</v>
      </c>
      <c r="W21" s="381"/>
      <c r="X21" s="390" t="s">
        <v>111</v>
      </c>
      <c r="Y21" s="392"/>
      <c r="Z21" s="390" t="s">
        <v>110</v>
      </c>
      <c r="AA21" s="392"/>
    </row>
    <row r="22" spans="1:27" ht="216" customHeight="1" x14ac:dyDescent="0.25">
      <c r="A22" s="386"/>
      <c r="B22" s="382"/>
      <c r="C22" s="383"/>
      <c r="D22" s="382"/>
      <c r="E22" s="383"/>
      <c r="F22" s="390" t="s">
        <v>118</v>
      </c>
      <c r="G22" s="391"/>
      <c r="H22" s="390" t="s">
        <v>117</v>
      </c>
      <c r="I22" s="391"/>
      <c r="J22" s="385"/>
      <c r="K22" s="382"/>
      <c r="L22" s="383"/>
      <c r="M22" s="382"/>
      <c r="N22" s="383"/>
      <c r="O22" s="382"/>
      <c r="P22" s="383"/>
      <c r="Q22" s="382"/>
      <c r="R22" s="383"/>
      <c r="S22" s="385"/>
      <c r="T22" s="385"/>
      <c r="U22" s="385"/>
      <c r="V22" s="382"/>
      <c r="W22" s="383"/>
      <c r="X22" s="54" t="s">
        <v>109</v>
      </c>
      <c r="Y22" s="54" t="s">
        <v>386</v>
      </c>
      <c r="Z22" s="54" t="s">
        <v>108</v>
      </c>
      <c r="AA22" s="54" t="s">
        <v>107</v>
      </c>
    </row>
    <row r="23" spans="1:27" ht="60" customHeight="1" x14ac:dyDescent="0.25">
      <c r="A23" s="385"/>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9" zoomScaleSheetLayoutView="100" workbookViewId="0">
      <selection activeCell="C29" sqref="C29"/>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362" t="str">
        <f>'1. паспорт местоположение'!A5:C5</f>
        <v>Год раскрытия информации: 2024 год</v>
      </c>
      <c r="B5" s="362"/>
      <c r="C5" s="362"/>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7"/>
      <c r="G6" s="12"/>
    </row>
    <row r="7" spans="1:29" s="14" customFormat="1" ht="18.75" x14ac:dyDescent="0.2">
      <c r="A7" s="370" t="s">
        <v>7</v>
      </c>
      <c r="B7" s="370"/>
      <c r="C7" s="370"/>
      <c r="D7" s="109"/>
      <c r="E7" s="109"/>
      <c r="F7" s="109"/>
      <c r="G7" s="109"/>
      <c r="H7" s="109"/>
      <c r="I7" s="109"/>
      <c r="J7" s="109"/>
      <c r="K7" s="109"/>
      <c r="L7" s="109"/>
      <c r="M7" s="109"/>
      <c r="N7" s="109"/>
      <c r="O7" s="109"/>
      <c r="P7" s="109"/>
      <c r="Q7" s="109"/>
      <c r="R7" s="109"/>
      <c r="S7" s="109"/>
      <c r="T7" s="109"/>
      <c r="U7" s="109"/>
    </row>
    <row r="8" spans="1:29" s="14" customFormat="1" ht="18.75" x14ac:dyDescent="0.2">
      <c r="A8" s="370"/>
      <c r="B8" s="370"/>
      <c r="C8" s="370"/>
      <c r="D8" s="120"/>
      <c r="E8" s="120"/>
      <c r="F8" s="120"/>
      <c r="G8" s="120"/>
      <c r="H8" s="109"/>
      <c r="I8" s="109"/>
      <c r="J8" s="109"/>
      <c r="K8" s="109"/>
      <c r="L8" s="109"/>
      <c r="M8" s="109"/>
      <c r="N8" s="109"/>
      <c r="O8" s="109"/>
      <c r="P8" s="109"/>
      <c r="Q8" s="109"/>
      <c r="R8" s="109"/>
      <c r="S8" s="109"/>
      <c r="T8" s="109"/>
      <c r="U8" s="109"/>
    </row>
    <row r="9" spans="1:29" s="14" customFormat="1" ht="18.75" x14ac:dyDescent="0.2">
      <c r="A9" s="367" t="str">
        <f>'1. паспорт местоположение'!A9:C9</f>
        <v xml:space="preserve">Акционерное общество "Западная энергетическая компания" </v>
      </c>
      <c r="B9" s="367"/>
      <c r="C9" s="367"/>
      <c r="D9" s="111"/>
      <c r="E9" s="111"/>
      <c r="F9" s="111"/>
      <c r="G9" s="111"/>
      <c r="H9" s="109"/>
      <c r="I9" s="109"/>
      <c r="J9" s="109"/>
      <c r="K9" s="109"/>
      <c r="L9" s="109"/>
      <c r="M9" s="109"/>
      <c r="N9" s="109"/>
      <c r="O9" s="109"/>
      <c r="P9" s="109"/>
      <c r="Q9" s="109"/>
      <c r="R9" s="109"/>
      <c r="S9" s="109"/>
      <c r="T9" s="109"/>
      <c r="U9" s="109"/>
    </row>
    <row r="10" spans="1:29" s="14" customFormat="1" ht="18.75" x14ac:dyDescent="0.2">
      <c r="A10" s="374" t="s">
        <v>6</v>
      </c>
      <c r="B10" s="374"/>
      <c r="C10" s="374"/>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370"/>
      <c r="B11" s="370"/>
      <c r="C11" s="370"/>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367" t="str">
        <f>'1. паспорт местоположение'!A12:C12</f>
        <v>O_24-13</v>
      </c>
      <c r="B12" s="367"/>
      <c r="C12" s="367"/>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374" t="s">
        <v>5</v>
      </c>
      <c r="B13" s="374"/>
      <c r="C13" s="374"/>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376"/>
      <c r="B14" s="376"/>
      <c r="C14" s="376"/>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95" t="str">
        <f>'1. паспорт местоположение'!A15:C15</f>
        <v xml:space="preserve">Реконструкция трансформаторной подстанции 10/0,4 кВ ТП-193 с монтажом 8 ячеек с элегазовыми выключателями нагрузки 10 кВ, шкафов НКУ-0,4 с автоматическими выключателями и АВР по адресу: г. Калининград, ул Колхозная, дом 12а. ЗУ 39:15:130910:104 </v>
      </c>
      <c r="B15" s="395"/>
      <c r="C15" s="395"/>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374" t="s">
        <v>4</v>
      </c>
      <c r="B16" s="374"/>
      <c r="C16" s="374"/>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376"/>
      <c r="B17" s="376"/>
      <c r="C17" s="376"/>
      <c r="D17" s="110"/>
      <c r="E17" s="110"/>
      <c r="F17" s="110"/>
      <c r="G17" s="110"/>
      <c r="H17" s="110"/>
      <c r="I17" s="110"/>
      <c r="J17" s="110"/>
      <c r="K17" s="110"/>
      <c r="L17" s="110"/>
      <c r="M17" s="110"/>
      <c r="N17" s="110"/>
      <c r="O17" s="110"/>
      <c r="P17" s="110"/>
      <c r="Q17" s="110"/>
      <c r="R17" s="110"/>
    </row>
    <row r="18" spans="1:21" s="108" customFormat="1" ht="27.75" customHeight="1" x14ac:dyDescent="0.2">
      <c r="A18" s="377" t="s">
        <v>381</v>
      </c>
      <c r="B18" s="377"/>
      <c r="C18" s="377"/>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394</v>
      </c>
      <c r="C22" s="124" t="s">
        <v>626</v>
      </c>
      <c r="D22" s="112"/>
      <c r="E22" s="112"/>
      <c r="F22" s="110"/>
      <c r="G22" s="110"/>
      <c r="H22" s="110"/>
      <c r="I22" s="110"/>
      <c r="J22" s="110"/>
      <c r="K22" s="110"/>
      <c r="L22" s="110"/>
      <c r="M22" s="110"/>
      <c r="N22" s="110"/>
      <c r="O22" s="110"/>
      <c r="P22" s="110"/>
    </row>
    <row r="23" spans="1:21" ht="63" customHeight="1" x14ac:dyDescent="0.25">
      <c r="A23" s="122" t="s">
        <v>61</v>
      </c>
      <c r="B23" s="123" t="s">
        <v>58</v>
      </c>
      <c r="C23" s="124" t="s">
        <v>633</v>
      </c>
    </row>
    <row r="24" spans="1:21" ht="89.25" customHeight="1" x14ac:dyDescent="0.25">
      <c r="A24" s="122" t="s">
        <v>60</v>
      </c>
      <c r="B24" s="123" t="s">
        <v>413</v>
      </c>
      <c r="C24" s="124" t="s">
        <v>632</v>
      </c>
    </row>
    <row r="25" spans="1:21" ht="63" customHeight="1" x14ac:dyDescent="0.25">
      <c r="A25" s="122" t="s">
        <v>59</v>
      </c>
      <c r="B25" s="123" t="s">
        <v>414</v>
      </c>
      <c r="C25" s="329"/>
    </row>
    <row r="26" spans="1:21" ht="42.75" customHeight="1" x14ac:dyDescent="0.25">
      <c r="A26" s="122" t="s">
        <v>57</v>
      </c>
      <c r="B26" s="123" t="s">
        <v>208</v>
      </c>
      <c r="C26" s="121" t="s">
        <v>436</v>
      </c>
    </row>
    <row r="27" spans="1:21" ht="31.5" x14ac:dyDescent="0.25">
      <c r="A27" s="122" t="s">
        <v>56</v>
      </c>
      <c r="B27" s="123" t="s">
        <v>395</v>
      </c>
      <c r="C27" s="121" t="s">
        <v>627</v>
      </c>
    </row>
    <row r="28" spans="1:21" ht="42.75" customHeight="1" x14ac:dyDescent="0.25">
      <c r="A28" s="122" t="s">
        <v>54</v>
      </c>
      <c r="B28" s="123" t="s">
        <v>55</v>
      </c>
      <c r="C28" s="124">
        <v>2028</v>
      </c>
    </row>
    <row r="29" spans="1:21" ht="42.75" customHeight="1" x14ac:dyDescent="0.25">
      <c r="A29" s="122" t="s">
        <v>52</v>
      </c>
      <c r="B29" s="121" t="s">
        <v>53</v>
      </c>
      <c r="C29" s="124">
        <v>2028</v>
      </c>
    </row>
    <row r="30" spans="1:21" ht="42.75" customHeight="1" x14ac:dyDescent="0.25">
      <c r="A30" s="122" t="s">
        <v>70</v>
      </c>
      <c r="B30" s="121" t="s">
        <v>51</v>
      </c>
      <c r="C30" s="121" t="s">
        <v>599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362" t="str">
        <f>'1. паспорт местоположение'!A5:C5</f>
        <v>Год раскрытия информации: 2024 год</v>
      </c>
      <c r="B4" s="362"/>
      <c r="C4" s="362"/>
      <c r="D4" s="362"/>
      <c r="E4" s="362"/>
      <c r="F4" s="362"/>
      <c r="G4" s="362"/>
      <c r="H4" s="362"/>
      <c r="I4" s="362"/>
      <c r="J4" s="362"/>
      <c r="K4" s="362"/>
      <c r="L4" s="362"/>
      <c r="M4" s="362"/>
      <c r="N4" s="362"/>
      <c r="O4" s="362"/>
      <c r="P4" s="362"/>
      <c r="Q4" s="362"/>
      <c r="R4" s="362"/>
      <c r="S4" s="362"/>
      <c r="T4" s="362"/>
      <c r="U4" s="362"/>
      <c r="V4" s="362"/>
      <c r="W4" s="362"/>
      <c r="X4" s="362"/>
      <c r="Y4" s="362"/>
      <c r="Z4" s="362"/>
    </row>
    <row r="6" spans="1:28" ht="18.75" x14ac:dyDescent="0.25">
      <c r="A6" s="370" t="s">
        <v>7</v>
      </c>
      <c r="B6" s="370"/>
      <c r="C6" s="370"/>
      <c r="D6" s="370"/>
      <c r="E6" s="370"/>
      <c r="F6" s="370"/>
      <c r="G6" s="370"/>
      <c r="H6" s="370"/>
      <c r="I6" s="370"/>
      <c r="J6" s="370"/>
      <c r="K6" s="370"/>
      <c r="L6" s="370"/>
      <c r="M6" s="370"/>
      <c r="N6" s="370"/>
      <c r="O6" s="370"/>
      <c r="P6" s="370"/>
      <c r="Q6" s="370"/>
      <c r="R6" s="370"/>
      <c r="S6" s="370"/>
      <c r="T6" s="370"/>
      <c r="U6" s="370"/>
      <c r="V6" s="370"/>
      <c r="W6" s="370"/>
      <c r="X6" s="370"/>
      <c r="Y6" s="370"/>
      <c r="Z6" s="370"/>
      <c r="AA6" s="109"/>
      <c r="AB6" s="109"/>
    </row>
    <row r="7" spans="1:28" ht="18.75" x14ac:dyDescent="0.25">
      <c r="A7" s="370"/>
      <c r="B7" s="370"/>
      <c r="C7" s="370"/>
      <c r="D7" s="370"/>
      <c r="E7" s="370"/>
      <c r="F7" s="370"/>
      <c r="G7" s="370"/>
      <c r="H7" s="370"/>
      <c r="I7" s="370"/>
      <c r="J7" s="370"/>
      <c r="K7" s="370"/>
      <c r="L7" s="370"/>
      <c r="M7" s="370"/>
      <c r="N7" s="370"/>
      <c r="O7" s="370"/>
      <c r="P7" s="370"/>
      <c r="Q7" s="370"/>
      <c r="R7" s="370"/>
      <c r="S7" s="370"/>
      <c r="T7" s="370"/>
      <c r="U7" s="370"/>
      <c r="V7" s="370"/>
      <c r="W7" s="370"/>
      <c r="X7" s="370"/>
      <c r="Y7" s="370"/>
      <c r="Z7" s="370"/>
      <c r="AA7" s="109"/>
      <c r="AB7" s="109"/>
    </row>
    <row r="8" spans="1:28" ht="15.75" x14ac:dyDescent="0.25">
      <c r="A8" s="367" t="str">
        <f>'1. паспорт местоположение'!A9:C9</f>
        <v xml:space="preserve">Акционерное общество "Западная энергетическая компания" </v>
      </c>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111"/>
      <c r="AB8" s="111"/>
    </row>
    <row r="9" spans="1:28" ht="15.75" x14ac:dyDescent="0.25">
      <c r="A9" s="374" t="s">
        <v>6</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112"/>
      <c r="AB9" s="112"/>
    </row>
    <row r="10" spans="1:28" ht="18.75" x14ac:dyDescent="0.25">
      <c r="A10" s="370"/>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109"/>
      <c r="AB10" s="109"/>
    </row>
    <row r="11" spans="1:28" ht="15.75" x14ac:dyDescent="0.25">
      <c r="A11" s="375" t="str">
        <f>'1. паспорт местоположение'!A12:C12</f>
        <v>O_24-13</v>
      </c>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111"/>
      <c r="AB11" s="111"/>
    </row>
    <row r="12" spans="1:28" ht="15.75" x14ac:dyDescent="0.25">
      <c r="A12" s="374" t="s">
        <v>5</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112"/>
      <c r="AB12" s="112"/>
    </row>
    <row r="13" spans="1:28" ht="18.75" x14ac:dyDescent="0.25">
      <c r="A13" s="376"/>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126"/>
      <c r="AB13" s="126"/>
    </row>
    <row r="14" spans="1:28" ht="15.75" x14ac:dyDescent="0.25">
      <c r="A14" s="367" t="str">
        <f>'1. паспорт местоположение'!A15:C15</f>
        <v xml:space="preserve">Реконструкция трансформаторной подстанции 10/0,4 кВ ТП-193 с монтажом 8 ячеек с элегазовыми выключателями нагрузки 10 кВ, шкафов НКУ-0,4 с автоматическими выключателями и АВР по адресу: г. Калининград, ул Колхозная, дом 12а. ЗУ 39:15:130910:104 </v>
      </c>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111"/>
      <c r="AB14" s="111"/>
    </row>
    <row r="15" spans="1:28" ht="15.75" x14ac:dyDescent="0.25">
      <c r="A15" s="374" t="s">
        <v>4</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112"/>
      <c r="AB15" s="112"/>
    </row>
    <row r="16" spans="1:28" x14ac:dyDescent="0.25">
      <c r="A16" s="396"/>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127"/>
      <c r="AB16" s="127"/>
    </row>
    <row r="17" spans="1:28" x14ac:dyDescent="0.25">
      <c r="A17" s="396"/>
      <c r="B17" s="396"/>
      <c r="C17" s="396"/>
      <c r="D17" s="396"/>
      <c r="E17" s="396"/>
      <c r="F17" s="396"/>
      <c r="G17" s="396"/>
      <c r="H17" s="396"/>
      <c r="I17" s="396"/>
      <c r="J17" s="396"/>
      <c r="K17" s="396"/>
      <c r="L17" s="396"/>
      <c r="M17" s="396"/>
      <c r="N17" s="396"/>
      <c r="O17" s="396"/>
      <c r="P17" s="396"/>
      <c r="Q17" s="396"/>
      <c r="R17" s="396"/>
      <c r="S17" s="396"/>
      <c r="T17" s="396"/>
      <c r="U17" s="396"/>
      <c r="V17" s="396"/>
      <c r="W17" s="396"/>
      <c r="X17" s="396"/>
      <c r="Y17" s="396"/>
      <c r="Z17" s="396"/>
      <c r="AA17" s="127"/>
      <c r="AB17" s="127"/>
    </row>
    <row r="18" spans="1:28" x14ac:dyDescent="0.25">
      <c r="A18" s="396"/>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127"/>
      <c r="AB18" s="127"/>
    </row>
    <row r="19" spans="1:28" x14ac:dyDescent="0.25">
      <c r="A19" s="396"/>
      <c r="B19" s="396"/>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127"/>
      <c r="AB19" s="127"/>
    </row>
    <row r="20" spans="1:28" x14ac:dyDescent="0.25">
      <c r="A20" s="396"/>
      <c r="B20" s="396"/>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127"/>
      <c r="AB20" s="127"/>
    </row>
    <row r="21" spans="1:28" x14ac:dyDescent="0.25">
      <c r="A21" s="396"/>
      <c r="B21" s="396"/>
      <c r="C21" s="396"/>
      <c r="D21" s="396"/>
      <c r="E21" s="396"/>
      <c r="F21" s="396"/>
      <c r="G21" s="396"/>
      <c r="H21" s="396"/>
      <c r="I21" s="396"/>
      <c r="J21" s="396"/>
      <c r="K21" s="396"/>
      <c r="L21" s="396"/>
      <c r="M21" s="396"/>
      <c r="N21" s="396"/>
      <c r="O21" s="396"/>
      <c r="P21" s="396"/>
      <c r="Q21" s="396"/>
      <c r="R21" s="396"/>
      <c r="S21" s="396"/>
      <c r="T21" s="396"/>
      <c r="U21" s="396"/>
      <c r="V21" s="396"/>
      <c r="W21" s="396"/>
      <c r="X21" s="396"/>
      <c r="Y21" s="396"/>
      <c r="Z21" s="396"/>
      <c r="AA21" s="127"/>
      <c r="AB21" s="127"/>
    </row>
    <row r="22" spans="1:28" x14ac:dyDescent="0.25">
      <c r="A22" s="397" t="s">
        <v>412</v>
      </c>
      <c r="B22" s="397"/>
      <c r="C22" s="397"/>
      <c r="D22" s="397"/>
      <c r="E22" s="397"/>
      <c r="F22" s="397"/>
      <c r="G22" s="397"/>
      <c r="H22" s="397"/>
      <c r="I22" s="397"/>
      <c r="J22" s="397"/>
      <c r="K22" s="397"/>
      <c r="L22" s="397"/>
      <c r="M22" s="397"/>
      <c r="N22" s="397"/>
      <c r="O22" s="397"/>
      <c r="P22" s="397"/>
      <c r="Q22" s="397"/>
      <c r="R22" s="397"/>
      <c r="S22" s="397"/>
      <c r="T22" s="397"/>
      <c r="U22" s="397"/>
      <c r="V22" s="397"/>
      <c r="W22" s="397"/>
      <c r="X22" s="397"/>
      <c r="Y22" s="397"/>
      <c r="Z22" s="397"/>
      <c r="AA22" s="128"/>
      <c r="AB22" s="128"/>
    </row>
    <row r="23" spans="1:28" ht="32.25" customHeight="1" x14ac:dyDescent="0.25">
      <c r="A23" s="399" t="s">
        <v>295</v>
      </c>
      <c r="B23" s="400"/>
      <c r="C23" s="400"/>
      <c r="D23" s="400"/>
      <c r="E23" s="400"/>
      <c r="F23" s="400"/>
      <c r="G23" s="400"/>
      <c r="H23" s="400"/>
      <c r="I23" s="400"/>
      <c r="J23" s="400"/>
      <c r="K23" s="400"/>
      <c r="L23" s="401"/>
      <c r="M23" s="398" t="s">
        <v>296</v>
      </c>
      <c r="N23" s="398"/>
      <c r="O23" s="398"/>
      <c r="P23" s="398"/>
      <c r="Q23" s="398"/>
      <c r="R23" s="398"/>
      <c r="S23" s="398"/>
      <c r="T23" s="398"/>
      <c r="U23" s="398"/>
      <c r="V23" s="398"/>
      <c r="W23" s="398"/>
      <c r="X23" s="398"/>
      <c r="Y23" s="398"/>
      <c r="Z23" s="398"/>
    </row>
    <row r="24" spans="1:28" ht="151.5" customHeight="1" x14ac:dyDescent="0.25">
      <c r="A24" s="129" t="s">
        <v>210</v>
      </c>
      <c r="B24" s="130" t="s">
        <v>230</v>
      </c>
      <c r="C24" s="129" t="s">
        <v>293</v>
      </c>
      <c r="D24" s="129" t="s">
        <v>211</v>
      </c>
      <c r="E24" s="129" t="s">
        <v>294</v>
      </c>
      <c r="F24" s="129" t="s">
        <v>443</v>
      </c>
      <c r="G24" s="129" t="s">
        <v>444</v>
      </c>
      <c r="H24" s="129" t="s">
        <v>212</v>
      </c>
      <c r="I24" s="129" t="s">
        <v>445</v>
      </c>
      <c r="J24" s="129" t="s">
        <v>235</v>
      </c>
      <c r="K24" s="130" t="s">
        <v>229</v>
      </c>
      <c r="L24" s="130" t="s">
        <v>213</v>
      </c>
      <c r="M24" s="131" t="s">
        <v>242</v>
      </c>
      <c r="N24" s="130" t="s">
        <v>446</v>
      </c>
      <c r="O24" s="129" t="s">
        <v>447</v>
      </c>
      <c r="P24" s="129" t="s">
        <v>448</v>
      </c>
      <c r="Q24" s="129" t="s">
        <v>449</v>
      </c>
      <c r="R24" s="129" t="s">
        <v>212</v>
      </c>
      <c r="S24" s="129" t="s">
        <v>450</v>
      </c>
      <c r="T24" s="129" t="s">
        <v>451</v>
      </c>
      <c r="U24" s="129" t="s">
        <v>452</v>
      </c>
      <c r="V24" s="129" t="s">
        <v>449</v>
      </c>
      <c r="W24" s="132" t="s">
        <v>453</v>
      </c>
      <c r="X24" s="132" t="s">
        <v>454</v>
      </c>
      <c r="Y24" s="132" t="s">
        <v>455</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456</v>
      </c>
      <c r="D26" s="135" t="s">
        <v>457</v>
      </c>
      <c r="E26" s="135" t="s">
        <v>458</v>
      </c>
      <c r="F26" s="135" t="s">
        <v>459</v>
      </c>
      <c r="G26" s="135" t="s">
        <v>460</v>
      </c>
      <c r="H26" s="135" t="s">
        <v>212</v>
      </c>
      <c r="I26" s="135" t="s">
        <v>461</v>
      </c>
      <c r="J26" s="135" t="s">
        <v>462</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463</v>
      </c>
      <c r="G27" s="135" t="s">
        <v>464</v>
      </c>
      <c r="H27" s="136" t="s">
        <v>212</v>
      </c>
      <c r="I27" s="135" t="s">
        <v>465</v>
      </c>
      <c r="J27" s="135" t="s">
        <v>466</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467</v>
      </c>
      <c r="G28" s="135" t="s">
        <v>468</v>
      </c>
      <c r="H28" s="136" t="s">
        <v>212</v>
      </c>
      <c r="I28" s="135" t="s">
        <v>236</v>
      </c>
      <c r="J28" s="135" t="s">
        <v>469</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470</v>
      </c>
      <c r="G29" s="135" t="s">
        <v>471</v>
      </c>
      <c r="H29" s="136" t="s">
        <v>212</v>
      </c>
      <c r="I29" s="135" t="s">
        <v>237</v>
      </c>
      <c r="J29" s="135" t="s">
        <v>472</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473</v>
      </c>
      <c r="G30" s="135" t="s">
        <v>474</v>
      </c>
      <c r="H30" s="136" t="s">
        <v>212</v>
      </c>
      <c r="I30" s="135" t="s">
        <v>238</v>
      </c>
      <c r="J30" s="135" t="s">
        <v>475</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476</v>
      </c>
      <c r="D32" s="135" t="s">
        <v>477</v>
      </c>
      <c r="E32" s="135" t="s">
        <v>478</v>
      </c>
      <c r="F32" s="135" t="s">
        <v>479</v>
      </c>
      <c r="G32" s="135" t="s">
        <v>480</v>
      </c>
      <c r="H32" s="135" t="s">
        <v>212</v>
      </c>
      <c r="I32" s="135" t="s">
        <v>481</v>
      </c>
      <c r="J32" s="135" t="s">
        <v>482</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362" t="str">
        <f>'1. паспорт местоположение'!A5:C5</f>
        <v>Год раскрытия информации: 2024 год</v>
      </c>
      <c r="B5" s="362"/>
      <c r="C5" s="362"/>
      <c r="D5" s="362"/>
      <c r="E5" s="362"/>
      <c r="F5" s="362"/>
      <c r="G5" s="362"/>
      <c r="H5" s="362"/>
      <c r="I5" s="362"/>
      <c r="J5" s="362"/>
      <c r="K5" s="362"/>
      <c r="L5" s="362"/>
      <c r="M5" s="362"/>
      <c r="N5" s="362"/>
      <c r="O5" s="362"/>
      <c r="P5" s="87"/>
      <c r="Q5" s="87"/>
      <c r="R5" s="87"/>
      <c r="S5" s="87"/>
      <c r="T5" s="87"/>
      <c r="U5" s="87"/>
      <c r="V5" s="87"/>
      <c r="W5" s="87"/>
      <c r="X5" s="87"/>
      <c r="Y5" s="87"/>
      <c r="Z5" s="87"/>
      <c r="AA5" s="87"/>
      <c r="AB5" s="87"/>
    </row>
    <row r="6" spans="1:28" s="14" customFormat="1" ht="18.75" x14ac:dyDescent="0.3">
      <c r="A6" s="107"/>
      <c r="B6" s="107"/>
      <c r="L6" s="12"/>
    </row>
    <row r="7" spans="1:28" s="14" customFormat="1" ht="18.75" x14ac:dyDescent="0.2">
      <c r="A7" s="370" t="s">
        <v>7</v>
      </c>
      <c r="B7" s="370"/>
      <c r="C7" s="370"/>
      <c r="D7" s="370"/>
      <c r="E7" s="370"/>
      <c r="F7" s="370"/>
      <c r="G7" s="370"/>
      <c r="H7" s="370"/>
      <c r="I7" s="370"/>
      <c r="J7" s="370"/>
      <c r="K7" s="370"/>
      <c r="L7" s="370"/>
      <c r="M7" s="370"/>
      <c r="N7" s="370"/>
      <c r="O7" s="370"/>
      <c r="P7" s="109"/>
      <c r="Q7" s="109"/>
      <c r="R7" s="109"/>
      <c r="S7" s="109"/>
      <c r="T7" s="109"/>
      <c r="U7" s="109"/>
      <c r="V7" s="109"/>
      <c r="W7" s="109"/>
      <c r="X7" s="109"/>
      <c r="Y7" s="109"/>
      <c r="Z7" s="109"/>
    </row>
    <row r="8" spans="1:28" s="14" customFormat="1" ht="18.75" x14ac:dyDescent="0.2">
      <c r="A8" s="370"/>
      <c r="B8" s="370"/>
      <c r="C8" s="370"/>
      <c r="D8" s="370"/>
      <c r="E8" s="370"/>
      <c r="F8" s="370"/>
      <c r="G8" s="370"/>
      <c r="H8" s="370"/>
      <c r="I8" s="370"/>
      <c r="J8" s="370"/>
      <c r="K8" s="370"/>
      <c r="L8" s="370"/>
      <c r="M8" s="370"/>
      <c r="N8" s="370"/>
      <c r="O8" s="370"/>
      <c r="P8" s="109"/>
      <c r="Q8" s="109"/>
      <c r="R8" s="109"/>
      <c r="S8" s="109"/>
      <c r="T8" s="109"/>
      <c r="U8" s="109"/>
      <c r="V8" s="109"/>
      <c r="W8" s="109"/>
      <c r="X8" s="109"/>
      <c r="Y8" s="109"/>
      <c r="Z8" s="109"/>
    </row>
    <row r="9" spans="1:28" s="14" customFormat="1" ht="18.75" x14ac:dyDescent="0.2">
      <c r="A9" s="367" t="str">
        <f>'1. паспорт местоположение'!A9:C9</f>
        <v xml:space="preserve">Акционерное общество "Западная энергетическая компания" </v>
      </c>
      <c r="B9" s="367"/>
      <c r="C9" s="367"/>
      <c r="D9" s="367"/>
      <c r="E9" s="367"/>
      <c r="F9" s="367"/>
      <c r="G9" s="367"/>
      <c r="H9" s="367"/>
      <c r="I9" s="367"/>
      <c r="J9" s="367"/>
      <c r="K9" s="367"/>
      <c r="L9" s="367"/>
      <c r="M9" s="367"/>
      <c r="N9" s="367"/>
      <c r="O9" s="367"/>
      <c r="P9" s="109"/>
      <c r="Q9" s="109"/>
      <c r="R9" s="109"/>
      <c r="S9" s="109"/>
      <c r="T9" s="109"/>
      <c r="U9" s="109"/>
      <c r="V9" s="109"/>
      <c r="W9" s="109"/>
      <c r="X9" s="109"/>
      <c r="Y9" s="109"/>
      <c r="Z9" s="109"/>
    </row>
    <row r="10" spans="1:28" s="14" customFormat="1" ht="18.75" x14ac:dyDescent="0.2">
      <c r="A10" s="374" t="s">
        <v>6</v>
      </c>
      <c r="B10" s="374"/>
      <c r="C10" s="374"/>
      <c r="D10" s="374"/>
      <c r="E10" s="374"/>
      <c r="F10" s="374"/>
      <c r="G10" s="374"/>
      <c r="H10" s="374"/>
      <c r="I10" s="374"/>
      <c r="J10" s="374"/>
      <c r="K10" s="374"/>
      <c r="L10" s="374"/>
      <c r="M10" s="374"/>
      <c r="N10" s="374"/>
      <c r="O10" s="374"/>
      <c r="P10" s="109"/>
      <c r="Q10" s="109"/>
      <c r="R10" s="109"/>
      <c r="S10" s="109"/>
      <c r="T10" s="109"/>
      <c r="U10" s="109"/>
      <c r="V10" s="109"/>
      <c r="W10" s="109"/>
      <c r="X10" s="109"/>
      <c r="Y10" s="109"/>
      <c r="Z10" s="109"/>
    </row>
    <row r="11" spans="1:28" s="14" customFormat="1" ht="18.75" x14ac:dyDescent="0.2">
      <c r="A11" s="370"/>
      <c r="B11" s="370"/>
      <c r="C11" s="370"/>
      <c r="D11" s="370"/>
      <c r="E11" s="370"/>
      <c r="F11" s="370"/>
      <c r="G11" s="370"/>
      <c r="H11" s="370"/>
      <c r="I11" s="370"/>
      <c r="J11" s="370"/>
      <c r="K11" s="370"/>
      <c r="L11" s="370"/>
      <c r="M11" s="370"/>
      <c r="N11" s="370"/>
      <c r="O11" s="370"/>
      <c r="P11" s="109"/>
      <c r="Q11" s="109"/>
      <c r="R11" s="109"/>
      <c r="S11" s="109"/>
      <c r="T11" s="109"/>
      <c r="U11" s="109"/>
      <c r="V11" s="109"/>
      <c r="W11" s="109"/>
      <c r="X11" s="109"/>
      <c r="Y11" s="109"/>
      <c r="Z11" s="109"/>
    </row>
    <row r="12" spans="1:28" s="14" customFormat="1" ht="18.75" x14ac:dyDescent="0.2">
      <c r="A12" s="375" t="str">
        <f>'1. паспорт местоположение'!A12:C12</f>
        <v>O_24-13</v>
      </c>
      <c r="B12" s="375"/>
      <c r="C12" s="375"/>
      <c r="D12" s="375"/>
      <c r="E12" s="375"/>
      <c r="F12" s="375"/>
      <c r="G12" s="375"/>
      <c r="H12" s="375"/>
      <c r="I12" s="375"/>
      <c r="J12" s="375"/>
      <c r="K12" s="375"/>
      <c r="L12" s="375"/>
      <c r="M12" s="375"/>
      <c r="N12" s="375"/>
      <c r="O12" s="375"/>
      <c r="P12" s="109"/>
      <c r="Q12" s="109"/>
      <c r="R12" s="109"/>
      <c r="S12" s="109"/>
      <c r="T12" s="109"/>
      <c r="U12" s="109"/>
      <c r="V12" s="109"/>
      <c r="W12" s="109"/>
      <c r="X12" s="109"/>
      <c r="Y12" s="109"/>
      <c r="Z12" s="109"/>
    </row>
    <row r="13" spans="1:28" s="14" customFormat="1" ht="18.75" x14ac:dyDescent="0.2">
      <c r="A13" s="374" t="s">
        <v>5</v>
      </c>
      <c r="B13" s="374"/>
      <c r="C13" s="374"/>
      <c r="D13" s="374"/>
      <c r="E13" s="374"/>
      <c r="F13" s="374"/>
      <c r="G13" s="374"/>
      <c r="H13" s="374"/>
      <c r="I13" s="374"/>
      <c r="J13" s="374"/>
      <c r="K13" s="374"/>
      <c r="L13" s="374"/>
      <c r="M13" s="374"/>
      <c r="N13" s="374"/>
      <c r="O13" s="374"/>
      <c r="P13" s="109"/>
      <c r="Q13" s="109"/>
      <c r="R13" s="109"/>
      <c r="S13" s="109"/>
      <c r="T13" s="109"/>
      <c r="U13" s="109"/>
      <c r="V13" s="109"/>
      <c r="W13" s="109"/>
      <c r="X13" s="109"/>
      <c r="Y13" s="109"/>
      <c r="Z13" s="109"/>
    </row>
    <row r="14" spans="1:28" s="14" customFormat="1" ht="15.75" customHeight="1" x14ac:dyDescent="0.2">
      <c r="A14" s="376"/>
      <c r="B14" s="376"/>
      <c r="C14" s="376"/>
      <c r="D14" s="376"/>
      <c r="E14" s="376"/>
      <c r="F14" s="376"/>
      <c r="G14" s="376"/>
      <c r="H14" s="376"/>
      <c r="I14" s="376"/>
      <c r="J14" s="376"/>
      <c r="K14" s="376"/>
      <c r="L14" s="376"/>
      <c r="M14" s="376"/>
      <c r="N14" s="376"/>
      <c r="O14" s="376"/>
      <c r="P14" s="110"/>
      <c r="Q14" s="110"/>
      <c r="R14" s="110"/>
      <c r="S14" s="110"/>
      <c r="T14" s="110"/>
      <c r="U14" s="110"/>
      <c r="V14" s="110"/>
      <c r="W14" s="110"/>
      <c r="X14" s="110"/>
      <c r="Y14" s="110"/>
      <c r="Z14" s="110"/>
    </row>
    <row r="15" spans="1:28" s="108" customFormat="1" ht="15.75" x14ac:dyDescent="0.2">
      <c r="A15" s="367" t="str">
        <f>'1. паспорт местоположение'!A15:C15</f>
        <v xml:space="preserve">Реконструкция трансформаторной подстанции 10/0,4 кВ ТП-193 с монтажом 8 ячеек с элегазовыми выключателями нагрузки 10 кВ, шкафов НКУ-0,4 с автоматическими выключателями и АВР по адресу: г. Калининград, ул Колхозная, дом 12а. ЗУ 39:15:130910:104 </v>
      </c>
      <c r="B15" s="367"/>
      <c r="C15" s="367"/>
      <c r="D15" s="367"/>
      <c r="E15" s="367"/>
      <c r="F15" s="367"/>
      <c r="G15" s="367"/>
      <c r="H15" s="367"/>
      <c r="I15" s="367"/>
      <c r="J15" s="367"/>
      <c r="K15" s="367"/>
      <c r="L15" s="367"/>
      <c r="M15" s="367"/>
      <c r="N15" s="367"/>
      <c r="O15" s="367"/>
      <c r="P15" s="111"/>
      <c r="Q15" s="111"/>
      <c r="R15" s="111"/>
      <c r="S15" s="111"/>
      <c r="T15" s="111"/>
      <c r="U15" s="111"/>
      <c r="V15" s="111"/>
      <c r="W15" s="111"/>
      <c r="X15" s="111"/>
      <c r="Y15" s="111"/>
      <c r="Z15" s="111"/>
    </row>
    <row r="16" spans="1:28" s="108" customFormat="1" ht="15" customHeight="1" x14ac:dyDescent="0.2">
      <c r="A16" s="374" t="s">
        <v>4</v>
      </c>
      <c r="B16" s="374"/>
      <c r="C16" s="374"/>
      <c r="D16" s="374"/>
      <c r="E16" s="374"/>
      <c r="F16" s="374"/>
      <c r="G16" s="374"/>
      <c r="H16" s="374"/>
      <c r="I16" s="374"/>
      <c r="J16" s="374"/>
      <c r="K16" s="374"/>
      <c r="L16" s="374"/>
      <c r="M16" s="374"/>
      <c r="N16" s="374"/>
      <c r="O16" s="374"/>
      <c r="P16" s="112"/>
      <c r="Q16" s="112"/>
      <c r="R16" s="112"/>
      <c r="S16" s="112"/>
      <c r="T16" s="112"/>
      <c r="U16" s="112"/>
      <c r="V16" s="112"/>
      <c r="W16" s="112"/>
      <c r="X16" s="112"/>
      <c r="Y16" s="112"/>
      <c r="Z16" s="112"/>
    </row>
    <row r="17" spans="1:26" s="108" customFormat="1" ht="15" customHeight="1" x14ac:dyDescent="0.2">
      <c r="A17" s="376"/>
      <c r="B17" s="376"/>
      <c r="C17" s="376"/>
      <c r="D17" s="376"/>
      <c r="E17" s="376"/>
      <c r="F17" s="376"/>
      <c r="G17" s="376"/>
      <c r="H17" s="376"/>
      <c r="I17" s="376"/>
      <c r="J17" s="376"/>
      <c r="K17" s="376"/>
      <c r="L17" s="376"/>
      <c r="M17" s="376"/>
      <c r="N17" s="376"/>
      <c r="O17" s="376"/>
      <c r="P17" s="110"/>
      <c r="Q17" s="110"/>
      <c r="R17" s="110"/>
      <c r="S17" s="110"/>
      <c r="T17" s="110"/>
      <c r="U17" s="110"/>
      <c r="V17" s="110"/>
      <c r="W17" s="110"/>
    </row>
    <row r="18" spans="1:26" s="108" customFormat="1" ht="91.5" customHeight="1" x14ac:dyDescent="0.2">
      <c r="A18" s="406" t="s">
        <v>390</v>
      </c>
      <c r="B18" s="406"/>
      <c r="C18" s="406"/>
      <c r="D18" s="406"/>
      <c r="E18" s="406"/>
      <c r="F18" s="406"/>
      <c r="G18" s="406"/>
      <c r="H18" s="406"/>
      <c r="I18" s="406"/>
      <c r="J18" s="406"/>
      <c r="K18" s="406"/>
      <c r="L18" s="406"/>
      <c r="M18" s="406"/>
      <c r="N18" s="406"/>
      <c r="O18" s="406"/>
      <c r="P18" s="113"/>
      <c r="Q18" s="113"/>
      <c r="R18" s="113"/>
      <c r="S18" s="113"/>
      <c r="T18" s="113"/>
      <c r="U18" s="113"/>
      <c r="V18" s="113"/>
      <c r="W18" s="113"/>
      <c r="X18" s="113"/>
      <c r="Y18" s="113"/>
      <c r="Z18" s="113"/>
    </row>
    <row r="19" spans="1:26" s="108" customFormat="1" ht="78" customHeight="1" x14ac:dyDescent="0.2">
      <c r="A19" s="402" t="s">
        <v>3</v>
      </c>
      <c r="B19" s="402" t="s">
        <v>82</v>
      </c>
      <c r="C19" s="402" t="s">
        <v>81</v>
      </c>
      <c r="D19" s="402" t="s">
        <v>73</v>
      </c>
      <c r="E19" s="403" t="s">
        <v>80</v>
      </c>
      <c r="F19" s="404"/>
      <c r="G19" s="404"/>
      <c r="H19" s="404"/>
      <c r="I19" s="405"/>
      <c r="J19" s="402" t="s">
        <v>79</v>
      </c>
      <c r="K19" s="402"/>
      <c r="L19" s="402"/>
      <c r="M19" s="402"/>
      <c r="N19" s="402"/>
      <c r="O19" s="402"/>
      <c r="P19" s="110"/>
      <c r="Q19" s="110"/>
      <c r="R19" s="110"/>
      <c r="S19" s="110"/>
      <c r="T19" s="110"/>
      <c r="U19" s="110"/>
      <c r="V19" s="110"/>
      <c r="W19" s="110"/>
    </row>
    <row r="20" spans="1:26" s="108" customFormat="1" ht="51" customHeight="1" x14ac:dyDescent="0.2">
      <c r="A20" s="402"/>
      <c r="B20" s="402"/>
      <c r="C20" s="402"/>
      <c r="D20" s="402"/>
      <c r="E20" s="181" t="s">
        <v>78</v>
      </c>
      <c r="F20" s="181" t="s">
        <v>77</v>
      </c>
      <c r="G20" s="181" t="s">
        <v>76</v>
      </c>
      <c r="H20" s="181" t="s">
        <v>75</v>
      </c>
      <c r="I20" s="181" t="s">
        <v>74</v>
      </c>
      <c r="J20" s="181">
        <v>2018</v>
      </c>
      <c r="K20" s="181">
        <v>2019</v>
      </c>
      <c r="L20" s="181">
        <v>2020</v>
      </c>
      <c r="M20" s="181">
        <v>2021</v>
      </c>
      <c r="N20" s="181">
        <v>2022</v>
      </c>
      <c r="O20" s="181">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5" t="s">
        <v>62</v>
      </c>
      <c r="B22" s="182" t="s">
        <v>620</v>
      </c>
      <c r="C22" s="17">
        <v>0</v>
      </c>
      <c r="D22" s="17">
        <v>0</v>
      </c>
      <c r="E22" s="17">
        <v>0</v>
      </c>
      <c r="F22" s="17">
        <v>0</v>
      </c>
      <c r="G22" s="17">
        <v>0</v>
      </c>
      <c r="H22" s="17">
        <v>0</v>
      </c>
      <c r="I22" s="17">
        <v>0</v>
      </c>
      <c r="J22" s="183">
        <v>0</v>
      </c>
      <c r="K22" s="183">
        <v>0</v>
      </c>
      <c r="L22" s="184">
        <v>0</v>
      </c>
      <c r="M22" s="184">
        <v>0</v>
      </c>
      <c r="N22" s="184">
        <v>0</v>
      </c>
      <c r="O22" s="184">
        <v>0</v>
      </c>
      <c r="P22" s="110"/>
      <c r="Q22" s="110"/>
      <c r="R22" s="110"/>
      <c r="S22" s="110"/>
      <c r="T22" s="110"/>
      <c r="U22" s="110"/>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abSelected="1" topLeftCell="A16" zoomScale="90" zoomScaleNormal="90" workbookViewId="0">
      <selection activeCell="J34" sqref="J34"/>
    </sheetView>
  </sheetViews>
  <sheetFormatPr defaultColWidth="9.140625" defaultRowHeight="15.75" x14ac:dyDescent="0.2"/>
  <cols>
    <col min="1" max="1" width="61.7109375" style="212" customWidth="1"/>
    <col min="2" max="2" width="18.5703125" style="191" customWidth="1"/>
    <col min="3" max="11" width="16.85546875" style="191" customWidth="1"/>
    <col min="12" max="42" width="16.85546875" style="191" hidden="1" customWidth="1"/>
    <col min="43" max="43" width="16.85546875" style="192" hidden="1" customWidth="1"/>
    <col min="44" max="45" width="16.85546875" style="192" customWidth="1"/>
    <col min="46" max="51" width="16.85546875" style="193" customWidth="1"/>
    <col min="52" max="256" width="9.140625" style="193"/>
    <col min="257" max="257" width="61.7109375" style="193" customWidth="1"/>
    <col min="258" max="258" width="18.5703125" style="193" customWidth="1"/>
    <col min="259" max="298" width="16.85546875" style="193" customWidth="1"/>
    <col min="299" max="300" width="18.5703125" style="193" customWidth="1"/>
    <col min="301" max="301" width="21.7109375" style="193" customWidth="1"/>
    <col min="302" max="512" width="9.140625" style="193"/>
    <col min="513" max="513" width="61.7109375" style="193" customWidth="1"/>
    <col min="514" max="514" width="18.5703125" style="193" customWidth="1"/>
    <col min="515" max="554" width="16.85546875" style="193" customWidth="1"/>
    <col min="555" max="556" width="18.5703125" style="193" customWidth="1"/>
    <col min="557" max="557" width="21.7109375" style="193" customWidth="1"/>
    <col min="558" max="768" width="9.140625" style="193"/>
    <col min="769" max="769" width="61.7109375" style="193" customWidth="1"/>
    <col min="770" max="770" width="18.5703125" style="193" customWidth="1"/>
    <col min="771" max="810" width="16.85546875" style="193" customWidth="1"/>
    <col min="811" max="812" width="18.5703125" style="193" customWidth="1"/>
    <col min="813" max="813" width="21.7109375" style="193" customWidth="1"/>
    <col min="814" max="1024" width="9.140625" style="193"/>
    <col min="1025" max="1025" width="61.7109375" style="193" customWidth="1"/>
    <col min="1026" max="1026" width="18.5703125" style="193" customWidth="1"/>
    <col min="1027" max="1066" width="16.85546875" style="193" customWidth="1"/>
    <col min="1067" max="1068" width="18.5703125" style="193" customWidth="1"/>
    <col min="1069" max="1069" width="21.7109375" style="193" customWidth="1"/>
    <col min="1070" max="1280" width="9.140625" style="193"/>
    <col min="1281" max="1281" width="61.7109375" style="193" customWidth="1"/>
    <col min="1282" max="1282" width="18.5703125" style="193" customWidth="1"/>
    <col min="1283" max="1322" width="16.85546875" style="193" customWidth="1"/>
    <col min="1323" max="1324" width="18.5703125" style="193" customWidth="1"/>
    <col min="1325" max="1325" width="21.7109375" style="193" customWidth="1"/>
    <col min="1326" max="1536" width="9.140625" style="193"/>
    <col min="1537" max="1537" width="61.7109375" style="193" customWidth="1"/>
    <col min="1538" max="1538" width="18.5703125" style="193" customWidth="1"/>
    <col min="1539" max="1578" width="16.85546875" style="193" customWidth="1"/>
    <col min="1579" max="1580" width="18.5703125" style="193" customWidth="1"/>
    <col min="1581" max="1581" width="21.7109375" style="193" customWidth="1"/>
    <col min="1582" max="1792" width="9.140625" style="193"/>
    <col min="1793" max="1793" width="61.7109375" style="193" customWidth="1"/>
    <col min="1794" max="1794" width="18.5703125" style="193" customWidth="1"/>
    <col min="1795" max="1834" width="16.85546875" style="193" customWidth="1"/>
    <col min="1835" max="1836" width="18.5703125" style="193" customWidth="1"/>
    <col min="1837" max="1837" width="21.7109375" style="193" customWidth="1"/>
    <col min="1838" max="2048" width="9.140625" style="193"/>
    <col min="2049" max="2049" width="61.7109375" style="193" customWidth="1"/>
    <col min="2050" max="2050" width="18.5703125" style="193" customWidth="1"/>
    <col min="2051" max="2090" width="16.85546875" style="193" customWidth="1"/>
    <col min="2091" max="2092" width="18.5703125" style="193" customWidth="1"/>
    <col min="2093" max="2093" width="21.7109375" style="193" customWidth="1"/>
    <col min="2094" max="2304" width="9.140625" style="193"/>
    <col min="2305" max="2305" width="61.7109375" style="193" customWidth="1"/>
    <col min="2306" max="2306" width="18.5703125" style="193" customWidth="1"/>
    <col min="2307" max="2346" width="16.85546875" style="193" customWidth="1"/>
    <col min="2347" max="2348" width="18.5703125" style="193" customWidth="1"/>
    <col min="2349" max="2349" width="21.7109375" style="193" customWidth="1"/>
    <col min="2350" max="2560" width="9.140625" style="193"/>
    <col min="2561" max="2561" width="61.7109375" style="193" customWidth="1"/>
    <col min="2562" max="2562" width="18.5703125" style="193" customWidth="1"/>
    <col min="2563" max="2602" width="16.85546875" style="193" customWidth="1"/>
    <col min="2603" max="2604" width="18.5703125" style="193" customWidth="1"/>
    <col min="2605" max="2605" width="21.7109375" style="193" customWidth="1"/>
    <col min="2606" max="2816" width="9.140625" style="193"/>
    <col min="2817" max="2817" width="61.7109375" style="193" customWidth="1"/>
    <col min="2818" max="2818" width="18.5703125" style="193" customWidth="1"/>
    <col min="2819" max="2858" width="16.85546875" style="193" customWidth="1"/>
    <col min="2859" max="2860" width="18.5703125" style="193" customWidth="1"/>
    <col min="2861" max="2861" width="21.7109375" style="193" customWidth="1"/>
    <col min="2862" max="3072" width="9.140625" style="193"/>
    <col min="3073" max="3073" width="61.7109375" style="193" customWidth="1"/>
    <col min="3074" max="3074" width="18.5703125" style="193" customWidth="1"/>
    <col min="3075" max="3114" width="16.85546875" style="193" customWidth="1"/>
    <col min="3115" max="3116" width="18.5703125" style="193" customWidth="1"/>
    <col min="3117" max="3117" width="21.7109375" style="193" customWidth="1"/>
    <col min="3118" max="3328" width="9.140625" style="193"/>
    <col min="3329" max="3329" width="61.7109375" style="193" customWidth="1"/>
    <col min="3330" max="3330" width="18.5703125" style="193" customWidth="1"/>
    <col min="3331" max="3370" width="16.85546875" style="193" customWidth="1"/>
    <col min="3371" max="3372" width="18.5703125" style="193" customWidth="1"/>
    <col min="3373" max="3373" width="21.7109375" style="193" customWidth="1"/>
    <col min="3374" max="3584" width="9.140625" style="193"/>
    <col min="3585" max="3585" width="61.7109375" style="193" customWidth="1"/>
    <col min="3586" max="3586" width="18.5703125" style="193" customWidth="1"/>
    <col min="3587" max="3626" width="16.85546875" style="193" customWidth="1"/>
    <col min="3627" max="3628" width="18.5703125" style="193" customWidth="1"/>
    <col min="3629" max="3629" width="21.7109375" style="193" customWidth="1"/>
    <col min="3630" max="3840" width="9.140625" style="193"/>
    <col min="3841" max="3841" width="61.7109375" style="193" customWidth="1"/>
    <col min="3842" max="3842" width="18.5703125" style="193" customWidth="1"/>
    <col min="3843" max="3882" width="16.85546875" style="193" customWidth="1"/>
    <col min="3883" max="3884" width="18.5703125" style="193" customWidth="1"/>
    <col min="3885" max="3885" width="21.7109375" style="193" customWidth="1"/>
    <col min="3886" max="4096" width="9.140625" style="193"/>
    <col min="4097" max="4097" width="61.7109375" style="193" customWidth="1"/>
    <col min="4098" max="4098" width="18.5703125" style="193" customWidth="1"/>
    <col min="4099" max="4138" width="16.85546875" style="193" customWidth="1"/>
    <col min="4139" max="4140" width="18.5703125" style="193" customWidth="1"/>
    <col min="4141" max="4141" width="21.7109375" style="193" customWidth="1"/>
    <col min="4142" max="4352" width="9.140625" style="193"/>
    <col min="4353" max="4353" width="61.7109375" style="193" customWidth="1"/>
    <col min="4354" max="4354" width="18.5703125" style="193" customWidth="1"/>
    <col min="4355" max="4394" width="16.85546875" style="193" customWidth="1"/>
    <col min="4395" max="4396" width="18.5703125" style="193" customWidth="1"/>
    <col min="4397" max="4397" width="21.7109375" style="193" customWidth="1"/>
    <col min="4398" max="4608" width="9.140625" style="193"/>
    <col min="4609" max="4609" width="61.7109375" style="193" customWidth="1"/>
    <col min="4610" max="4610" width="18.5703125" style="193" customWidth="1"/>
    <col min="4611" max="4650" width="16.85546875" style="193" customWidth="1"/>
    <col min="4651" max="4652" width="18.5703125" style="193" customWidth="1"/>
    <col min="4653" max="4653" width="21.7109375" style="193" customWidth="1"/>
    <col min="4654" max="4864" width="9.140625" style="193"/>
    <col min="4865" max="4865" width="61.7109375" style="193" customWidth="1"/>
    <col min="4866" max="4866" width="18.5703125" style="193" customWidth="1"/>
    <col min="4867" max="4906" width="16.85546875" style="193" customWidth="1"/>
    <col min="4907" max="4908" width="18.5703125" style="193" customWidth="1"/>
    <col min="4909" max="4909" width="21.7109375" style="193" customWidth="1"/>
    <col min="4910" max="5120" width="9.140625" style="193"/>
    <col min="5121" max="5121" width="61.7109375" style="193" customWidth="1"/>
    <col min="5122" max="5122" width="18.5703125" style="193" customWidth="1"/>
    <col min="5123" max="5162" width="16.85546875" style="193" customWidth="1"/>
    <col min="5163" max="5164" width="18.5703125" style="193" customWidth="1"/>
    <col min="5165" max="5165" width="21.7109375" style="193" customWidth="1"/>
    <col min="5166" max="5376" width="9.140625" style="193"/>
    <col min="5377" max="5377" width="61.7109375" style="193" customWidth="1"/>
    <col min="5378" max="5378" width="18.5703125" style="193" customWidth="1"/>
    <col min="5379" max="5418" width="16.85546875" style="193" customWidth="1"/>
    <col min="5419" max="5420" width="18.5703125" style="193" customWidth="1"/>
    <col min="5421" max="5421" width="21.7109375" style="193" customWidth="1"/>
    <col min="5422" max="5632" width="9.140625" style="193"/>
    <col min="5633" max="5633" width="61.7109375" style="193" customWidth="1"/>
    <col min="5634" max="5634" width="18.5703125" style="193" customWidth="1"/>
    <col min="5635" max="5674" width="16.85546875" style="193" customWidth="1"/>
    <col min="5675" max="5676" width="18.5703125" style="193" customWidth="1"/>
    <col min="5677" max="5677" width="21.7109375" style="193" customWidth="1"/>
    <col min="5678" max="5888" width="9.140625" style="193"/>
    <col min="5889" max="5889" width="61.7109375" style="193" customWidth="1"/>
    <col min="5890" max="5890" width="18.5703125" style="193" customWidth="1"/>
    <col min="5891" max="5930" width="16.85546875" style="193" customWidth="1"/>
    <col min="5931" max="5932" width="18.5703125" style="193" customWidth="1"/>
    <col min="5933" max="5933" width="21.7109375" style="193" customWidth="1"/>
    <col min="5934" max="6144" width="9.140625" style="193"/>
    <col min="6145" max="6145" width="61.7109375" style="193" customWidth="1"/>
    <col min="6146" max="6146" width="18.5703125" style="193" customWidth="1"/>
    <col min="6147" max="6186" width="16.85546875" style="193" customWidth="1"/>
    <col min="6187" max="6188" width="18.5703125" style="193" customWidth="1"/>
    <col min="6189" max="6189" width="21.7109375" style="193" customWidth="1"/>
    <col min="6190" max="6400" width="9.140625" style="193"/>
    <col min="6401" max="6401" width="61.7109375" style="193" customWidth="1"/>
    <col min="6402" max="6402" width="18.5703125" style="193" customWidth="1"/>
    <col min="6403" max="6442" width="16.85546875" style="193" customWidth="1"/>
    <col min="6443" max="6444" width="18.5703125" style="193" customWidth="1"/>
    <col min="6445" max="6445" width="21.7109375" style="193" customWidth="1"/>
    <col min="6446" max="6656" width="9.140625" style="193"/>
    <col min="6657" max="6657" width="61.7109375" style="193" customWidth="1"/>
    <col min="6658" max="6658" width="18.5703125" style="193" customWidth="1"/>
    <col min="6659" max="6698" width="16.85546875" style="193" customWidth="1"/>
    <col min="6699" max="6700" width="18.5703125" style="193" customWidth="1"/>
    <col min="6701" max="6701" width="21.7109375" style="193" customWidth="1"/>
    <col min="6702" max="6912" width="9.140625" style="193"/>
    <col min="6913" max="6913" width="61.7109375" style="193" customWidth="1"/>
    <col min="6914" max="6914" width="18.5703125" style="193" customWidth="1"/>
    <col min="6915" max="6954" width="16.85546875" style="193" customWidth="1"/>
    <col min="6955" max="6956" width="18.5703125" style="193" customWidth="1"/>
    <col min="6957" max="6957" width="21.7109375" style="193" customWidth="1"/>
    <col min="6958" max="7168" width="9.140625" style="193"/>
    <col min="7169" max="7169" width="61.7109375" style="193" customWidth="1"/>
    <col min="7170" max="7170" width="18.5703125" style="193" customWidth="1"/>
    <col min="7171" max="7210" width="16.85546875" style="193" customWidth="1"/>
    <col min="7211" max="7212" width="18.5703125" style="193" customWidth="1"/>
    <col min="7213" max="7213" width="21.7109375" style="193" customWidth="1"/>
    <col min="7214" max="7424" width="9.140625" style="193"/>
    <col min="7425" max="7425" width="61.7109375" style="193" customWidth="1"/>
    <col min="7426" max="7426" width="18.5703125" style="193" customWidth="1"/>
    <col min="7427" max="7466" width="16.85546875" style="193" customWidth="1"/>
    <col min="7467" max="7468" width="18.5703125" style="193" customWidth="1"/>
    <col min="7469" max="7469" width="21.7109375" style="193" customWidth="1"/>
    <col min="7470" max="7680" width="9.140625" style="193"/>
    <col min="7681" max="7681" width="61.7109375" style="193" customWidth="1"/>
    <col min="7682" max="7682" width="18.5703125" style="193" customWidth="1"/>
    <col min="7683" max="7722" width="16.85546875" style="193" customWidth="1"/>
    <col min="7723" max="7724" width="18.5703125" style="193" customWidth="1"/>
    <col min="7725" max="7725" width="21.7109375" style="193" customWidth="1"/>
    <col min="7726" max="7936" width="9.140625" style="193"/>
    <col min="7937" max="7937" width="61.7109375" style="193" customWidth="1"/>
    <col min="7938" max="7938" width="18.5703125" style="193" customWidth="1"/>
    <col min="7939" max="7978" width="16.85546875" style="193" customWidth="1"/>
    <col min="7979" max="7980" width="18.5703125" style="193" customWidth="1"/>
    <col min="7981" max="7981" width="21.7109375" style="193" customWidth="1"/>
    <col min="7982" max="8192" width="9.140625" style="193"/>
    <col min="8193" max="8193" width="61.7109375" style="193" customWidth="1"/>
    <col min="8194" max="8194" width="18.5703125" style="193" customWidth="1"/>
    <col min="8195" max="8234" width="16.85546875" style="193" customWidth="1"/>
    <col min="8235" max="8236" width="18.5703125" style="193" customWidth="1"/>
    <col min="8237" max="8237" width="21.7109375" style="193" customWidth="1"/>
    <col min="8238" max="8448" width="9.140625" style="193"/>
    <col min="8449" max="8449" width="61.7109375" style="193" customWidth="1"/>
    <col min="8450" max="8450" width="18.5703125" style="193" customWidth="1"/>
    <col min="8451" max="8490" width="16.85546875" style="193" customWidth="1"/>
    <col min="8491" max="8492" width="18.5703125" style="193" customWidth="1"/>
    <col min="8493" max="8493" width="21.7109375" style="193" customWidth="1"/>
    <col min="8494" max="8704" width="9.140625" style="193"/>
    <col min="8705" max="8705" width="61.7109375" style="193" customWidth="1"/>
    <col min="8706" max="8706" width="18.5703125" style="193" customWidth="1"/>
    <col min="8707" max="8746" width="16.85546875" style="193" customWidth="1"/>
    <col min="8747" max="8748" width="18.5703125" style="193" customWidth="1"/>
    <col min="8749" max="8749" width="21.7109375" style="193" customWidth="1"/>
    <col min="8750" max="8960" width="9.140625" style="193"/>
    <col min="8961" max="8961" width="61.7109375" style="193" customWidth="1"/>
    <col min="8962" max="8962" width="18.5703125" style="193" customWidth="1"/>
    <col min="8963" max="9002" width="16.85546875" style="193" customWidth="1"/>
    <col min="9003" max="9004" width="18.5703125" style="193" customWidth="1"/>
    <col min="9005" max="9005" width="21.7109375" style="193" customWidth="1"/>
    <col min="9006" max="9216" width="9.140625" style="193"/>
    <col min="9217" max="9217" width="61.7109375" style="193" customWidth="1"/>
    <col min="9218" max="9218" width="18.5703125" style="193" customWidth="1"/>
    <col min="9219" max="9258" width="16.85546875" style="193" customWidth="1"/>
    <col min="9259" max="9260" width="18.5703125" style="193" customWidth="1"/>
    <col min="9261" max="9261" width="21.7109375" style="193" customWidth="1"/>
    <col min="9262" max="9472" width="9.140625" style="193"/>
    <col min="9473" max="9473" width="61.7109375" style="193" customWidth="1"/>
    <col min="9474" max="9474" width="18.5703125" style="193" customWidth="1"/>
    <col min="9475" max="9514" width="16.85546875" style="193" customWidth="1"/>
    <col min="9515" max="9516" width="18.5703125" style="193" customWidth="1"/>
    <col min="9517" max="9517" width="21.7109375" style="193" customWidth="1"/>
    <col min="9518" max="9728" width="9.140625" style="193"/>
    <col min="9729" max="9729" width="61.7109375" style="193" customWidth="1"/>
    <col min="9730" max="9730" width="18.5703125" style="193" customWidth="1"/>
    <col min="9731" max="9770" width="16.85546875" style="193" customWidth="1"/>
    <col min="9771" max="9772" width="18.5703125" style="193" customWidth="1"/>
    <col min="9773" max="9773" width="21.7109375" style="193" customWidth="1"/>
    <col min="9774" max="9984" width="9.140625" style="193"/>
    <col min="9985" max="9985" width="61.7109375" style="193" customWidth="1"/>
    <col min="9986" max="9986" width="18.5703125" style="193" customWidth="1"/>
    <col min="9987" max="10026" width="16.85546875" style="193" customWidth="1"/>
    <col min="10027" max="10028" width="18.5703125" style="193" customWidth="1"/>
    <col min="10029" max="10029" width="21.7109375" style="193" customWidth="1"/>
    <col min="10030" max="10240" width="9.140625" style="193"/>
    <col min="10241" max="10241" width="61.7109375" style="193" customWidth="1"/>
    <col min="10242" max="10242" width="18.5703125" style="193" customWidth="1"/>
    <col min="10243" max="10282" width="16.85546875" style="193" customWidth="1"/>
    <col min="10283" max="10284" width="18.5703125" style="193" customWidth="1"/>
    <col min="10285" max="10285" width="21.7109375" style="193" customWidth="1"/>
    <col min="10286" max="10496" width="9.140625" style="193"/>
    <col min="10497" max="10497" width="61.7109375" style="193" customWidth="1"/>
    <col min="10498" max="10498" width="18.5703125" style="193" customWidth="1"/>
    <col min="10499" max="10538" width="16.85546875" style="193" customWidth="1"/>
    <col min="10539" max="10540" width="18.5703125" style="193" customWidth="1"/>
    <col min="10541" max="10541" width="21.7109375" style="193" customWidth="1"/>
    <col min="10542" max="10752" width="9.140625" style="193"/>
    <col min="10753" max="10753" width="61.7109375" style="193" customWidth="1"/>
    <col min="10754" max="10754" width="18.5703125" style="193" customWidth="1"/>
    <col min="10755" max="10794" width="16.85546875" style="193" customWidth="1"/>
    <col min="10795" max="10796" width="18.5703125" style="193" customWidth="1"/>
    <col min="10797" max="10797" width="21.7109375" style="193" customWidth="1"/>
    <col min="10798" max="11008" width="9.140625" style="193"/>
    <col min="11009" max="11009" width="61.7109375" style="193" customWidth="1"/>
    <col min="11010" max="11010" width="18.5703125" style="193" customWidth="1"/>
    <col min="11011" max="11050" width="16.85546875" style="193" customWidth="1"/>
    <col min="11051" max="11052" width="18.5703125" style="193" customWidth="1"/>
    <col min="11053" max="11053" width="21.7109375" style="193" customWidth="1"/>
    <col min="11054" max="11264" width="9.140625" style="193"/>
    <col min="11265" max="11265" width="61.7109375" style="193" customWidth="1"/>
    <col min="11266" max="11266" width="18.5703125" style="193" customWidth="1"/>
    <col min="11267" max="11306" width="16.85546875" style="193" customWidth="1"/>
    <col min="11307" max="11308" width="18.5703125" style="193" customWidth="1"/>
    <col min="11309" max="11309" width="21.7109375" style="193" customWidth="1"/>
    <col min="11310" max="11520" width="9.140625" style="193"/>
    <col min="11521" max="11521" width="61.7109375" style="193" customWidth="1"/>
    <col min="11522" max="11522" width="18.5703125" style="193" customWidth="1"/>
    <col min="11523" max="11562" width="16.85546875" style="193" customWidth="1"/>
    <col min="11563" max="11564" width="18.5703125" style="193" customWidth="1"/>
    <col min="11565" max="11565" width="21.7109375" style="193" customWidth="1"/>
    <col min="11566" max="11776" width="9.140625" style="193"/>
    <col min="11777" max="11777" width="61.7109375" style="193" customWidth="1"/>
    <col min="11778" max="11778" width="18.5703125" style="193" customWidth="1"/>
    <col min="11779" max="11818" width="16.85546875" style="193" customWidth="1"/>
    <col min="11819" max="11820" width="18.5703125" style="193" customWidth="1"/>
    <col min="11821" max="11821" width="21.7109375" style="193" customWidth="1"/>
    <col min="11822" max="12032" width="9.140625" style="193"/>
    <col min="12033" max="12033" width="61.7109375" style="193" customWidth="1"/>
    <col min="12034" max="12034" width="18.5703125" style="193" customWidth="1"/>
    <col min="12035" max="12074" width="16.85546875" style="193" customWidth="1"/>
    <col min="12075" max="12076" width="18.5703125" style="193" customWidth="1"/>
    <col min="12077" max="12077" width="21.7109375" style="193" customWidth="1"/>
    <col min="12078" max="12288" width="9.140625" style="193"/>
    <col min="12289" max="12289" width="61.7109375" style="193" customWidth="1"/>
    <col min="12290" max="12290" width="18.5703125" style="193" customWidth="1"/>
    <col min="12291" max="12330" width="16.85546875" style="193" customWidth="1"/>
    <col min="12331" max="12332" width="18.5703125" style="193" customWidth="1"/>
    <col min="12333" max="12333" width="21.7109375" style="193" customWidth="1"/>
    <col min="12334" max="12544" width="9.140625" style="193"/>
    <col min="12545" max="12545" width="61.7109375" style="193" customWidth="1"/>
    <col min="12546" max="12546" width="18.5703125" style="193" customWidth="1"/>
    <col min="12547" max="12586" width="16.85546875" style="193" customWidth="1"/>
    <col min="12587" max="12588" width="18.5703125" style="193" customWidth="1"/>
    <col min="12589" max="12589" width="21.7109375" style="193" customWidth="1"/>
    <col min="12590" max="12800" width="9.140625" style="193"/>
    <col min="12801" max="12801" width="61.7109375" style="193" customWidth="1"/>
    <col min="12802" max="12802" width="18.5703125" style="193" customWidth="1"/>
    <col min="12803" max="12842" width="16.85546875" style="193" customWidth="1"/>
    <col min="12843" max="12844" width="18.5703125" style="193" customWidth="1"/>
    <col min="12845" max="12845" width="21.7109375" style="193" customWidth="1"/>
    <col min="12846" max="13056" width="9.140625" style="193"/>
    <col min="13057" max="13057" width="61.7109375" style="193" customWidth="1"/>
    <col min="13058" max="13058" width="18.5703125" style="193" customWidth="1"/>
    <col min="13059" max="13098" width="16.85546875" style="193" customWidth="1"/>
    <col min="13099" max="13100" width="18.5703125" style="193" customWidth="1"/>
    <col min="13101" max="13101" width="21.7109375" style="193" customWidth="1"/>
    <col min="13102" max="13312" width="9.140625" style="193"/>
    <col min="13313" max="13313" width="61.7109375" style="193" customWidth="1"/>
    <col min="13314" max="13314" width="18.5703125" style="193" customWidth="1"/>
    <col min="13315" max="13354" width="16.85546875" style="193" customWidth="1"/>
    <col min="13355" max="13356" width="18.5703125" style="193" customWidth="1"/>
    <col min="13357" max="13357" width="21.7109375" style="193" customWidth="1"/>
    <col min="13358" max="13568" width="9.140625" style="193"/>
    <col min="13569" max="13569" width="61.7109375" style="193" customWidth="1"/>
    <col min="13570" max="13570" width="18.5703125" style="193" customWidth="1"/>
    <col min="13571" max="13610" width="16.85546875" style="193" customWidth="1"/>
    <col min="13611" max="13612" width="18.5703125" style="193" customWidth="1"/>
    <col min="13613" max="13613" width="21.7109375" style="193" customWidth="1"/>
    <col min="13614" max="13824" width="9.140625" style="193"/>
    <col min="13825" max="13825" width="61.7109375" style="193" customWidth="1"/>
    <col min="13826" max="13826" width="18.5703125" style="193" customWidth="1"/>
    <col min="13827" max="13866" width="16.85546875" style="193" customWidth="1"/>
    <col min="13867" max="13868" width="18.5703125" style="193" customWidth="1"/>
    <col min="13869" max="13869" width="21.7109375" style="193" customWidth="1"/>
    <col min="13870" max="14080" width="9.140625" style="193"/>
    <col min="14081" max="14081" width="61.7109375" style="193" customWidth="1"/>
    <col min="14082" max="14082" width="18.5703125" style="193" customWidth="1"/>
    <col min="14083" max="14122" width="16.85546875" style="193" customWidth="1"/>
    <col min="14123" max="14124" width="18.5703125" style="193" customWidth="1"/>
    <col min="14125" max="14125" width="21.7109375" style="193" customWidth="1"/>
    <col min="14126" max="14336" width="9.140625" style="193"/>
    <col min="14337" max="14337" width="61.7109375" style="193" customWidth="1"/>
    <col min="14338" max="14338" width="18.5703125" style="193" customWidth="1"/>
    <col min="14339" max="14378" width="16.85546875" style="193" customWidth="1"/>
    <col min="14379" max="14380" width="18.5703125" style="193" customWidth="1"/>
    <col min="14381" max="14381" width="21.7109375" style="193" customWidth="1"/>
    <col min="14382" max="14592" width="9.140625" style="193"/>
    <col min="14593" max="14593" width="61.7109375" style="193" customWidth="1"/>
    <col min="14594" max="14594" width="18.5703125" style="193" customWidth="1"/>
    <col min="14595" max="14634" width="16.85546875" style="193" customWidth="1"/>
    <col min="14635" max="14636" width="18.5703125" style="193" customWidth="1"/>
    <col min="14637" max="14637" width="21.7109375" style="193" customWidth="1"/>
    <col min="14638" max="14848" width="9.140625" style="193"/>
    <col min="14849" max="14849" width="61.7109375" style="193" customWidth="1"/>
    <col min="14850" max="14850" width="18.5703125" style="193" customWidth="1"/>
    <col min="14851" max="14890" width="16.85546875" style="193" customWidth="1"/>
    <col min="14891" max="14892" width="18.5703125" style="193" customWidth="1"/>
    <col min="14893" max="14893" width="21.7109375" style="193" customWidth="1"/>
    <col min="14894" max="15104" width="9.140625" style="193"/>
    <col min="15105" max="15105" width="61.7109375" style="193" customWidth="1"/>
    <col min="15106" max="15106" width="18.5703125" style="193" customWidth="1"/>
    <col min="15107" max="15146" width="16.85546875" style="193" customWidth="1"/>
    <col min="15147" max="15148" width="18.5703125" style="193" customWidth="1"/>
    <col min="15149" max="15149" width="21.7109375" style="193" customWidth="1"/>
    <col min="15150" max="15360" width="9.140625" style="193"/>
    <col min="15361" max="15361" width="61.7109375" style="193" customWidth="1"/>
    <col min="15362" max="15362" width="18.5703125" style="193" customWidth="1"/>
    <col min="15363" max="15402" width="16.85546875" style="193" customWidth="1"/>
    <col min="15403" max="15404" width="18.5703125" style="193" customWidth="1"/>
    <col min="15405" max="15405" width="21.7109375" style="193" customWidth="1"/>
    <col min="15406" max="15616" width="9.140625" style="193"/>
    <col min="15617" max="15617" width="61.7109375" style="193" customWidth="1"/>
    <col min="15618" max="15618" width="18.5703125" style="193" customWidth="1"/>
    <col min="15619" max="15658" width="16.85546875" style="193" customWidth="1"/>
    <col min="15659" max="15660" width="18.5703125" style="193" customWidth="1"/>
    <col min="15661" max="15661" width="21.7109375" style="193" customWidth="1"/>
    <col min="15662" max="15872" width="9.140625" style="193"/>
    <col min="15873" max="15873" width="61.7109375" style="193" customWidth="1"/>
    <col min="15874" max="15874" width="18.5703125" style="193" customWidth="1"/>
    <col min="15875" max="15914" width="16.85546875" style="193" customWidth="1"/>
    <col min="15915" max="15916" width="18.5703125" style="193" customWidth="1"/>
    <col min="15917" max="15917" width="21.7109375" style="193" customWidth="1"/>
    <col min="15918" max="16128" width="9.140625" style="193"/>
    <col min="16129" max="16129" width="61.7109375" style="193" customWidth="1"/>
    <col min="16130" max="16130" width="18.5703125" style="193" customWidth="1"/>
    <col min="16131" max="16170" width="16.85546875" style="193" customWidth="1"/>
    <col min="16171" max="16172" width="18.5703125" style="193" customWidth="1"/>
    <col min="16173" max="16173" width="21.7109375" style="193" customWidth="1"/>
    <col min="16174" max="16384" width="9.140625" style="193"/>
  </cols>
  <sheetData>
    <row r="1" spans="1:44" s="193" customFormat="1" ht="18.75" x14ac:dyDescent="0.2">
      <c r="A1" s="14"/>
      <c r="B1" s="190"/>
      <c r="C1" s="190"/>
      <c r="D1" s="190"/>
      <c r="E1" s="191"/>
      <c r="F1" s="191"/>
      <c r="G1" s="190"/>
      <c r="H1" s="21" t="s">
        <v>66</v>
      </c>
      <c r="I1" s="190"/>
      <c r="J1" s="190"/>
      <c r="K1" s="21"/>
      <c r="L1" s="190"/>
      <c r="M1" s="190"/>
      <c r="N1" s="190"/>
      <c r="O1" s="190"/>
      <c r="P1" s="190"/>
      <c r="Q1" s="190"/>
      <c r="R1" s="190"/>
      <c r="S1" s="190"/>
      <c r="T1" s="190"/>
      <c r="U1" s="190"/>
      <c r="V1" s="190"/>
      <c r="W1" s="190"/>
      <c r="X1" s="190"/>
      <c r="Y1" s="190"/>
      <c r="Z1" s="190"/>
      <c r="AA1" s="190"/>
      <c r="AB1" s="190"/>
      <c r="AC1" s="190"/>
      <c r="AD1" s="190"/>
      <c r="AE1" s="190"/>
      <c r="AF1" s="190"/>
      <c r="AG1" s="190"/>
      <c r="AH1" s="190"/>
      <c r="AI1" s="190"/>
      <c r="AJ1" s="190"/>
      <c r="AK1" s="190"/>
      <c r="AL1" s="190"/>
      <c r="AM1" s="190"/>
      <c r="AN1" s="190"/>
      <c r="AO1" s="190"/>
      <c r="AP1" s="190"/>
      <c r="AQ1" s="192"/>
      <c r="AR1" s="192"/>
    </row>
    <row r="2" spans="1:44" s="193" customFormat="1" ht="18.75" x14ac:dyDescent="0.3">
      <c r="A2" s="14"/>
      <c r="B2" s="190"/>
      <c r="C2" s="190"/>
      <c r="D2" s="190"/>
      <c r="G2" s="190"/>
      <c r="H2" s="12" t="s">
        <v>8</v>
      </c>
      <c r="I2" s="190"/>
      <c r="J2" s="190"/>
      <c r="K2" s="12"/>
      <c r="L2" s="190"/>
      <c r="M2" s="190"/>
      <c r="N2" s="190"/>
      <c r="O2" s="190"/>
      <c r="P2" s="190"/>
      <c r="Q2" s="190"/>
      <c r="R2" s="190"/>
      <c r="S2" s="190"/>
      <c r="T2" s="190"/>
      <c r="U2" s="190"/>
      <c r="V2" s="190"/>
      <c r="W2" s="190"/>
      <c r="X2" s="190"/>
      <c r="Y2" s="190"/>
      <c r="Z2" s="190"/>
      <c r="AA2" s="190"/>
      <c r="AB2" s="190"/>
      <c r="AC2" s="190"/>
      <c r="AD2" s="190"/>
      <c r="AE2" s="190"/>
      <c r="AF2" s="190"/>
      <c r="AG2" s="190"/>
      <c r="AH2" s="190"/>
      <c r="AI2" s="190"/>
      <c r="AJ2" s="190"/>
      <c r="AK2" s="190"/>
      <c r="AL2" s="190"/>
      <c r="AM2" s="190"/>
      <c r="AN2" s="190"/>
      <c r="AO2" s="190"/>
      <c r="AP2" s="190"/>
      <c r="AQ2" s="192"/>
      <c r="AR2" s="192"/>
    </row>
    <row r="3" spans="1:44" s="193" customFormat="1" ht="18.75" x14ac:dyDescent="0.3">
      <c r="A3" s="194"/>
      <c r="B3" s="190"/>
      <c r="C3" s="190"/>
      <c r="D3" s="190"/>
      <c r="G3" s="190"/>
      <c r="H3" s="12" t="s">
        <v>441</v>
      </c>
      <c r="I3" s="190"/>
      <c r="J3" s="190"/>
      <c r="K3" s="12"/>
      <c r="L3" s="190"/>
      <c r="M3" s="190"/>
      <c r="N3" s="190"/>
      <c r="O3" s="190"/>
      <c r="P3" s="190"/>
      <c r="Q3" s="190"/>
      <c r="R3" s="190"/>
      <c r="S3" s="190"/>
      <c r="T3" s="190"/>
      <c r="U3" s="190"/>
      <c r="V3" s="190"/>
      <c r="W3" s="190"/>
      <c r="X3" s="190"/>
      <c r="Y3" s="190"/>
      <c r="Z3" s="190"/>
      <c r="AA3" s="190"/>
      <c r="AB3" s="190"/>
      <c r="AC3" s="190"/>
      <c r="AD3" s="190"/>
      <c r="AE3" s="190"/>
      <c r="AF3" s="190"/>
      <c r="AG3" s="190"/>
      <c r="AH3" s="190"/>
      <c r="AI3" s="190"/>
      <c r="AJ3" s="190"/>
      <c r="AK3" s="190"/>
      <c r="AL3" s="190"/>
      <c r="AM3" s="190"/>
      <c r="AN3" s="190"/>
      <c r="AO3" s="190"/>
      <c r="AP3" s="190"/>
      <c r="AQ3" s="192"/>
      <c r="AR3" s="192"/>
    </row>
    <row r="4" spans="1:44" s="193" customFormat="1" ht="18.75" x14ac:dyDescent="0.3">
      <c r="A4" s="194"/>
      <c r="B4" s="190"/>
      <c r="C4" s="190"/>
      <c r="D4" s="190"/>
      <c r="E4" s="190"/>
      <c r="F4" s="190"/>
      <c r="G4" s="190"/>
      <c r="H4" s="190"/>
      <c r="I4" s="190"/>
      <c r="J4" s="190"/>
      <c r="K4" s="12"/>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c r="AQ4" s="195"/>
      <c r="AR4" s="195"/>
    </row>
    <row r="5" spans="1:44" s="193" customFormat="1" x14ac:dyDescent="0.2">
      <c r="A5" s="422" t="str">
        <f>'1. паспорт местоположение'!A5:C5</f>
        <v>Год раскрытия информации: 2024 год</v>
      </c>
      <c r="B5" s="422"/>
      <c r="C5" s="422"/>
      <c r="D5" s="422"/>
      <c r="E5" s="422"/>
      <c r="F5" s="422"/>
      <c r="G5" s="422"/>
      <c r="H5" s="422"/>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7"/>
      <c r="AR5" s="197"/>
    </row>
    <row r="6" spans="1:44" s="193" customFormat="1" ht="18.75" x14ac:dyDescent="0.3">
      <c r="A6" s="194"/>
      <c r="B6" s="190"/>
      <c r="C6" s="190"/>
      <c r="D6" s="190"/>
      <c r="E6" s="190"/>
      <c r="F6" s="190"/>
      <c r="G6" s="190"/>
      <c r="H6" s="190"/>
      <c r="I6" s="190"/>
      <c r="J6" s="190"/>
      <c r="K6" s="12"/>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190"/>
      <c r="AK6" s="190"/>
      <c r="AL6" s="190"/>
      <c r="AM6" s="190"/>
      <c r="AN6" s="190"/>
      <c r="AO6" s="190"/>
      <c r="AP6" s="190"/>
      <c r="AQ6" s="195"/>
      <c r="AR6" s="195"/>
    </row>
    <row r="7" spans="1:44" s="193" customFormat="1" ht="18.75" x14ac:dyDescent="0.2">
      <c r="A7" s="423" t="s">
        <v>7</v>
      </c>
      <c r="B7" s="423"/>
      <c r="C7" s="423"/>
      <c r="D7" s="423"/>
      <c r="E7" s="423"/>
      <c r="F7" s="423"/>
      <c r="G7" s="423"/>
      <c r="H7" s="423"/>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9"/>
      <c r="AR7" s="199"/>
    </row>
    <row r="8" spans="1:44" s="193" customFormat="1" ht="18.75" x14ac:dyDescent="0.2">
      <c r="A8" s="200"/>
      <c r="B8" s="200"/>
      <c r="C8" s="200"/>
      <c r="D8" s="200"/>
      <c r="E8" s="200"/>
      <c r="F8" s="200"/>
      <c r="G8" s="200"/>
      <c r="H8" s="200"/>
      <c r="I8" s="200"/>
      <c r="J8" s="200"/>
      <c r="K8" s="200"/>
      <c r="L8" s="198"/>
      <c r="M8" s="198"/>
      <c r="N8" s="198"/>
      <c r="O8" s="198"/>
      <c r="P8" s="198"/>
      <c r="Q8" s="198"/>
      <c r="R8" s="198"/>
      <c r="S8" s="198"/>
      <c r="T8" s="198"/>
      <c r="U8" s="198"/>
      <c r="V8" s="198"/>
      <c r="W8" s="198"/>
      <c r="X8" s="198"/>
      <c r="Y8" s="198"/>
      <c r="Z8" s="190"/>
      <c r="AA8" s="190"/>
      <c r="AB8" s="190"/>
      <c r="AC8" s="190"/>
      <c r="AD8" s="190"/>
      <c r="AE8" s="190"/>
      <c r="AF8" s="190"/>
      <c r="AG8" s="190"/>
      <c r="AH8" s="190"/>
      <c r="AI8" s="190"/>
      <c r="AJ8" s="190"/>
      <c r="AK8" s="190"/>
      <c r="AL8" s="190"/>
      <c r="AM8" s="190"/>
      <c r="AN8" s="190"/>
      <c r="AO8" s="190"/>
      <c r="AP8" s="190"/>
      <c r="AQ8" s="195"/>
      <c r="AR8" s="195"/>
    </row>
    <row r="9" spans="1:44" s="193" customFormat="1" ht="18.75" x14ac:dyDescent="0.2">
      <c r="A9" s="424" t="str">
        <f>'1. паспорт местоположение'!A9:C10</f>
        <v xml:space="preserve">Акционерное общество "Западная энергетическая компания" </v>
      </c>
      <c r="B9" s="424"/>
      <c r="C9" s="424"/>
      <c r="D9" s="424"/>
      <c r="E9" s="424"/>
      <c r="F9" s="424"/>
      <c r="G9" s="424"/>
      <c r="H9" s="424"/>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2"/>
      <c r="AR9" s="202"/>
    </row>
    <row r="10" spans="1:44" s="193" customFormat="1" x14ac:dyDescent="0.2">
      <c r="A10" s="425" t="s">
        <v>6</v>
      </c>
      <c r="B10" s="425"/>
      <c r="C10" s="425"/>
      <c r="D10" s="425"/>
      <c r="E10" s="425"/>
      <c r="F10" s="425"/>
      <c r="G10" s="425"/>
      <c r="H10" s="425"/>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4"/>
      <c r="AR10" s="204"/>
    </row>
    <row r="11" spans="1:44" s="193" customFormat="1" ht="18.75" x14ac:dyDescent="0.2">
      <c r="A11" s="200"/>
      <c r="B11" s="200"/>
      <c r="C11" s="200"/>
      <c r="D11" s="200"/>
      <c r="E11" s="200"/>
      <c r="F11" s="200"/>
      <c r="G11" s="200"/>
      <c r="H11" s="200"/>
      <c r="I11" s="200"/>
      <c r="J11" s="200"/>
      <c r="K11" s="200"/>
      <c r="L11" s="198"/>
      <c r="M11" s="198"/>
      <c r="N11" s="198"/>
      <c r="O11" s="198"/>
      <c r="P11" s="198"/>
      <c r="Q11" s="198"/>
      <c r="R11" s="198"/>
      <c r="S11" s="198"/>
      <c r="T11" s="198"/>
      <c r="U11" s="198"/>
      <c r="V11" s="198"/>
      <c r="W11" s="198"/>
      <c r="X11" s="198"/>
      <c r="Y11" s="198"/>
      <c r="Z11" s="190"/>
      <c r="AA11" s="190"/>
      <c r="AB11" s="190"/>
      <c r="AC11" s="190"/>
      <c r="AD11" s="190"/>
      <c r="AE11" s="190"/>
      <c r="AF11" s="190"/>
      <c r="AG11" s="190"/>
      <c r="AH11" s="190"/>
      <c r="AI11" s="190"/>
      <c r="AJ11" s="190"/>
      <c r="AK11" s="190"/>
      <c r="AL11" s="190"/>
      <c r="AM11" s="190"/>
      <c r="AN11" s="190"/>
      <c r="AO11" s="190"/>
      <c r="AP11" s="190"/>
      <c r="AQ11" s="195"/>
      <c r="AR11" s="195"/>
    </row>
    <row r="12" spans="1:44" s="193" customFormat="1" ht="18.75" x14ac:dyDescent="0.2">
      <c r="A12" s="424" t="str">
        <f>'1. паспорт местоположение'!A12:C12</f>
        <v>O_24-13</v>
      </c>
      <c r="B12" s="424"/>
      <c r="C12" s="424"/>
      <c r="D12" s="424"/>
      <c r="E12" s="424"/>
      <c r="F12" s="424"/>
      <c r="G12" s="424"/>
      <c r="H12" s="424"/>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2"/>
      <c r="AR12" s="202"/>
    </row>
    <row r="13" spans="1:44" s="193" customFormat="1" x14ac:dyDescent="0.2">
      <c r="A13" s="425" t="s">
        <v>5</v>
      </c>
      <c r="B13" s="425"/>
      <c r="C13" s="425"/>
      <c r="D13" s="425"/>
      <c r="E13" s="425"/>
      <c r="F13" s="425"/>
      <c r="G13" s="425"/>
      <c r="H13" s="425"/>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4"/>
      <c r="AR13" s="204"/>
    </row>
    <row r="14" spans="1:44" s="193" customFormat="1" ht="18.75" x14ac:dyDescent="0.2">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190"/>
      <c r="AA14" s="190"/>
      <c r="AB14" s="190"/>
      <c r="AC14" s="190"/>
      <c r="AD14" s="190"/>
      <c r="AE14" s="190"/>
      <c r="AF14" s="190"/>
      <c r="AG14" s="190"/>
      <c r="AH14" s="190"/>
      <c r="AI14" s="190"/>
      <c r="AJ14" s="190"/>
      <c r="AK14" s="190"/>
      <c r="AL14" s="190"/>
      <c r="AM14" s="190"/>
      <c r="AN14" s="190"/>
      <c r="AO14" s="190"/>
      <c r="AP14" s="190"/>
      <c r="AQ14" s="195"/>
      <c r="AR14" s="195"/>
    </row>
    <row r="15" spans="1:44" s="193" customFormat="1" ht="18.75" x14ac:dyDescent="0.2">
      <c r="A15" s="426" t="str">
        <f>'1. паспорт местоположение'!A15:C15</f>
        <v xml:space="preserve">Реконструкция трансформаторной подстанции 10/0,4 кВ ТП-193 с монтажом 8 ячеек с элегазовыми выключателями нагрузки 10 кВ, шкафов НКУ-0,4 с автоматическими выключателями и АВР по адресу: г. Калининград, ул Колхозная, дом 12а. ЗУ 39:15:130910:104 </v>
      </c>
      <c r="B15" s="426"/>
      <c r="C15" s="426"/>
      <c r="D15" s="426"/>
      <c r="E15" s="426"/>
      <c r="F15" s="426"/>
      <c r="G15" s="426"/>
      <c r="H15" s="426"/>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2"/>
      <c r="AR15" s="202"/>
    </row>
    <row r="16" spans="1:44" s="193" customFormat="1" x14ac:dyDescent="0.2">
      <c r="A16" s="425" t="s">
        <v>4</v>
      </c>
      <c r="B16" s="425"/>
      <c r="C16" s="425"/>
      <c r="D16" s="425"/>
      <c r="E16" s="425"/>
      <c r="F16" s="425"/>
      <c r="G16" s="425"/>
      <c r="H16" s="425"/>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4"/>
      <c r="AR16" s="204"/>
    </row>
    <row r="17" spans="1:44" s="193" customFormat="1" ht="18.75" x14ac:dyDescent="0.2">
      <c r="A17" s="205"/>
      <c r="B17" s="205"/>
      <c r="C17" s="205"/>
      <c r="D17" s="205"/>
      <c r="E17" s="205"/>
      <c r="F17" s="205"/>
      <c r="G17" s="205"/>
      <c r="H17" s="205"/>
      <c r="I17" s="205"/>
      <c r="J17" s="205"/>
      <c r="K17" s="205"/>
      <c r="L17" s="205"/>
      <c r="M17" s="205"/>
      <c r="N17" s="205"/>
      <c r="O17" s="205"/>
      <c r="P17" s="205"/>
      <c r="Q17" s="205"/>
      <c r="R17" s="205"/>
      <c r="S17" s="205"/>
      <c r="T17" s="205"/>
      <c r="U17" s="205"/>
      <c r="V17" s="205"/>
      <c r="W17" s="206"/>
      <c r="X17" s="206"/>
      <c r="Y17" s="206"/>
      <c r="Z17" s="206"/>
      <c r="AA17" s="206"/>
      <c r="AB17" s="206"/>
      <c r="AC17" s="206"/>
      <c r="AD17" s="206"/>
      <c r="AE17" s="206"/>
      <c r="AF17" s="206"/>
      <c r="AG17" s="206"/>
      <c r="AH17" s="206"/>
      <c r="AI17" s="206"/>
      <c r="AJ17" s="206"/>
      <c r="AK17" s="206"/>
      <c r="AL17" s="206"/>
      <c r="AM17" s="206"/>
      <c r="AN17" s="206"/>
      <c r="AO17" s="206"/>
      <c r="AP17" s="206"/>
      <c r="AQ17" s="207"/>
      <c r="AR17" s="207"/>
    </row>
    <row r="18" spans="1:44" s="193" customFormat="1" ht="18.75" x14ac:dyDescent="0.2">
      <c r="A18" s="424" t="s">
        <v>391</v>
      </c>
      <c r="B18" s="424"/>
      <c r="C18" s="424"/>
      <c r="D18" s="424"/>
      <c r="E18" s="424"/>
      <c r="F18" s="424"/>
      <c r="G18" s="424"/>
      <c r="H18" s="424"/>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9"/>
      <c r="AR18" s="209"/>
    </row>
    <row r="19" spans="1:44" s="193" customFormat="1" x14ac:dyDescent="0.2">
      <c r="A19" s="210"/>
      <c r="B19" s="191"/>
      <c r="C19" s="191"/>
      <c r="D19" s="191"/>
      <c r="E19" s="191"/>
      <c r="F19" s="191"/>
      <c r="G19" s="191"/>
      <c r="H19" s="191"/>
      <c r="I19" s="191"/>
      <c r="J19" s="191"/>
      <c r="K19" s="191"/>
      <c r="L19" s="191"/>
      <c r="M19" s="191"/>
      <c r="N19" s="191"/>
      <c r="O19" s="191"/>
      <c r="P19" s="191"/>
      <c r="Q19" s="21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2"/>
      <c r="AR19" s="192"/>
    </row>
    <row r="20" spans="1:44" s="193" customFormat="1" x14ac:dyDescent="0.2">
      <c r="A20" s="210"/>
      <c r="B20" s="191"/>
      <c r="C20" s="191"/>
      <c r="D20" s="191"/>
      <c r="E20" s="191"/>
      <c r="F20" s="191"/>
      <c r="G20" s="191"/>
      <c r="H20" s="191"/>
      <c r="I20" s="191"/>
      <c r="J20" s="191"/>
      <c r="K20" s="191"/>
      <c r="L20" s="191"/>
      <c r="M20" s="191"/>
      <c r="N20" s="191"/>
      <c r="O20" s="191"/>
      <c r="P20" s="191"/>
      <c r="Q20" s="211"/>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92"/>
      <c r="AR20" s="192"/>
    </row>
    <row r="21" spans="1:44" s="193" customFormat="1" x14ac:dyDescent="0.2">
      <c r="A21" s="210"/>
      <c r="B21" s="191"/>
      <c r="C21" s="191"/>
      <c r="D21" s="191"/>
      <c r="E21" s="191"/>
      <c r="F21" s="191"/>
      <c r="G21" s="191"/>
      <c r="H21" s="191"/>
      <c r="I21" s="191"/>
      <c r="J21" s="191"/>
      <c r="K21" s="191"/>
      <c r="L21" s="191"/>
      <c r="M21" s="191"/>
      <c r="N21" s="191"/>
      <c r="O21" s="191"/>
      <c r="P21" s="191"/>
      <c r="Q21" s="211"/>
      <c r="R21" s="191"/>
      <c r="S21" s="191"/>
      <c r="T21" s="191"/>
      <c r="U21" s="191"/>
      <c r="V21" s="191"/>
      <c r="W21" s="191"/>
      <c r="X21" s="191"/>
      <c r="Y21" s="191"/>
      <c r="Z21" s="191"/>
      <c r="AA21" s="191"/>
      <c r="AB21" s="191"/>
      <c r="AC21" s="191"/>
      <c r="AD21" s="191"/>
      <c r="AE21" s="191"/>
      <c r="AF21" s="191"/>
      <c r="AG21" s="191"/>
      <c r="AH21" s="191"/>
      <c r="AI21" s="191"/>
      <c r="AJ21" s="191"/>
      <c r="AK21" s="191"/>
      <c r="AL21" s="191"/>
      <c r="AM21" s="191"/>
      <c r="AN21" s="191"/>
      <c r="AO21" s="191"/>
      <c r="AP21" s="191"/>
      <c r="AQ21" s="192"/>
      <c r="AR21" s="192"/>
    </row>
    <row r="22" spans="1:44" s="193" customFormat="1" x14ac:dyDescent="0.2">
      <c r="A22" s="210"/>
      <c r="B22" s="191"/>
      <c r="C22" s="191"/>
      <c r="D22" s="191"/>
      <c r="E22" s="191"/>
      <c r="F22" s="191"/>
      <c r="G22" s="191"/>
      <c r="H22" s="191"/>
      <c r="I22" s="191"/>
      <c r="J22" s="191"/>
      <c r="K22" s="191"/>
      <c r="L22" s="191"/>
      <c r="M22" s="191"/>
      <c r="N22" s="191"/>
      <c r="O22" s="191"/>
      <c r="P22" s="191"/>
      <c r="Q22" s="21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2"/>
      <c r="AR22" s="192"/>
    </row>
    <row r="23" spans="1:44" s="193" customFormat="1" x14ac:dyDescent="0.2">
      <c r="A23" s="212"/>
      <c r="B23" s="191"/>
      <c r="C23" s="191"/>
      <c r="D23" s="213"/>
      <c r="E23" s="191"/>
      <c r="F23" s="191"/>
      <c r="G23" s="191"/>
      <c r="H23" s="191"/>
      <c r="I23" s="191"/>
      <c r="J23" s="191"/>
      <c r="K23" s="191"/>
      <c r="L23" s="191"/>
      <c r="M23" s="191"/>
      <c r="N23" s="191"/>
      <c r="O23" s="191"/>
      <c r="P23" s="191"/>
      <c r="Q23" s="211"/>
      <c r="R23" s="191"/>
      <c r="S23" s="191"/>
      <c r="T23" s="191"/>
      <c r="U23" s="191"/>
      <c r="V23" s="191"/>
      <c r="W23" s="191"/>
      <c r="X23" s="191"/>
      <c r="Y23" s="191"/>
      <c r="Z23" s="191"/>
      <c r="AA23" s="191"/>
      <c r="AB23" s="191"/>
      <c r="AC23" s="191"/>
      <c r="AD23" s="191"/>
      <c r="AE23" s="191"/>
      <c r="AF23" s="191"/>
      <c r="AG23" s="191"/>
      <c r="AH23" s="191"/>
      <c r="AI23" s="191"/>
      <c r="AJ23" s="191"/>
      <c r="AK23" s="191"/>
      <c r="AL23" s="191"/>
      <c r="AM23" s="191"/>
      <c r="AN23" s="191"/>
      <c r="AO23" s="191"/>
      <c r="AP23" s="191"/>
      <c r="AQ23" s="192"/>
      <c r="AR23" s="192"/>
    </row>
    <row r="24" spans="1:44" s="193" customFormat="1" ht="16.5" thickBot="1" x14ac:dyDescent="0.25">
      <c r="A24" s="214" t="s">
        <v>288</v>
      </c>
      <c r="B24" s="215" t="s">
        <v>1</v>
      </c>
      <c r="C24" s="191"/>
      <c r="D24" s="216"/>
      <c r="E24" s="217"/>
      <c r="F24" s="217"/>
      <c r="G24" s="217"/>
      <c r="H24" s="217"/>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1"/>
      <c r="AL24" s="191"/>
      <c r="AM24" s="191"/>
      <c r="AN24" s="191"/>
      <c r="AO24" s="191"/>
      <c r="AP24" s="191"/>
      <c r="AQ24" s="192"/>
      <c r="AR24" s="192"/>
    </row>
    <row r="25" spans="1:44" s="193" customFormat="1" x14ac:dyDescent="0.2">
      <c r="A25" s="218" t="s">
        <v>427</v>
      </c>
      <c r="B25" s="88">
        <f>'6.2. Паспорт фин осв ввод'!C30*1000000</f>
        <v>12422214.133910002</v>
      </c>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1"/>
      <c r="AL25" s="191"/>
      <c r="AM25" s="191"/>
      <c r="AN25" s="191"/>
      <c r="AO25" s="191"/>
      <c r="AP25" s="191"/>
      <c r="AQ25" s="192"/>
      <c r="AR25" s="192"/>
    </row>
    <row r="26" spans="1:44" s="193" customFormat="1" x14ac:dyDescent="0.2">
      <c r="A26" s="220" t="s">
        <v>286</v>
      </c>
      <c r="B26" s="221">
        <v>0</v>
      </c>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91"/>
      <c r="AL26" s="191"/>
      <c r="AM26" s="191"/>
      <c r="AN26" s="191"/>
      <c r="AO26" s="191"/>
      <c r="AP26" s="191"/>
      <c r="AQ26" s="192"/>
      <c r="AR26" s="192"/>
    </row>
    <row r="27" spans="1:44" s="193" customFormat="1" x14ac:dyDescent="0.2">
      <c r="A27" s="220" t="s">
        <v>284</v>
      </c>
      <c r="B27" s="221">
        <f>$B$123</f>
        <v>30</v>
      </c>
      <c r="C27" s="191"/>
      <c r="D27" s="213" t="s">
        <v>287</v>
      </c>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1"/>
      <c r="AL27" s="191"/>
      <c r="AM27" s="191"/>
      <c r="AN27" s="191"/>
      <c r="AO27" s="191"/>
      <c r="AP27" s="191"/>
      <c r="AQ27" s="192"/>
      <c r="AR27" s="192"/>
    </row>
    <row r="28" spans="1:44" s="193" customFormat="1" ht="16.5" thickBot="1" x14ac:dyDescent="0.25">
      <c r="A28" s="222" t="s">
        <v>282</v>
      </c>
      <c r="B28" s="223">
        <v>1</v>
      </c>
      <c r="C28" s="191"/>
      <c r="D28" s="409" t="s">
        <v>285</v>
      </c>
      <c r="E28" s="410"/>
      <c r="F28" s="411"/>
      <c r="G28" s="420" t="str">
        <f>IF(SUM(B89:L89)=0,"не окупается",SUM(B89:L89))</f>
        <v>не окупается</v>
      </c>
      <c r="H28" s="421"/>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1"/>
      <c r="AK28" s="191"/>
      <c r="AL28" s="191"/>
      <c r="AM28" s="191"/>
      <c r="AN28" s="191"/>
      <c r="AO28" s="191"/>
      <c r="AP28" s="191"/>
      <c r="AQ28" s="192"/>
      <c r="AR28" s="192"/>
    </row>
    <row r="29" spans="1:44" s="193" customFormat="1" x14ac:dyDescent="0.2">
      <c r="A29" s="218" t="s">
        <v>281</v>
      </c>
      <c r="B29" s="219">
        <f>$B$126*$B$127/1.2</f>
        <v>1.242221413391E-2</v>
      </c>
      <c r="C29" s="191"/>
      <c r="D29" s="409" t="s">
        <v>283</v>
      </c>
      <c r="E29" s="410"/>
      <c r="F29" s="411"/>
      <c r="G29" s="420" t="str">
        <f>IF(SUM(B90:L90)=0,"не окупается",SUM(B90:L90))</f>
        <v>не окупается</v>
      </c>
      <c r="H29" s="421"/>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1"/>
      <c r="AK29" s="191"/>
      <c r="AL29" s="191"/>
      <c r="AM29" s="191"/>
      <c r="AN29" s="191"/>
      <c r="AO29" s="191"/>
      <c r="AP29" s="191"/>
      <c r="AQ29" s="192"/>
      <c r="AR29" s="192"/>
    </row>
    <row r="30" spans="1:44" s="193" customFormat="1" ht="33.75" customHeight="1" x14ac:dyDescent="0.2">
      <c r="A30" s="220" t="s">
        <v>428</v>
      </c>
      <c r="B30" s="221">
        <v>3</v>
      </c>
      <c r="C30" s="191"/>
      <c r="D30" s="409" t="s">
        <v>545</v>
      </c>
      <c r="E30" s="410"/>
      <c r="F30" s="411"/>
      <c r="G30" s="412">
        <f>L87</f>
        <v>-16220050.772057794</v>
      </c>
      <c r="H30" s="413"/>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91"/>
      <c r="AL30" s="191"/>
      <c r="AM30" s="191"/>
      <c r="AN30" s="191"/>
      <c r="AO30" s="191"/>
      <c r="AP30" s="191"/>
      <c r="AQ30" s="192"/>
      <c r="AR30" s="192"/>
    </row>
    <row r="31" spans="1:44" s="193" customFormat="1" x14ac:dyDescent="0.2">
      <c r="A31" s="220" t="s">
        <v>280</v>
      </c>
      <c r="B31" s="221">
        <v>6</v>
      </c>
      <c r="C31" s="191"/>
      <c r="D31" s="414"/>
      <c r="E31" s="415"/>
      <c r="F31" s="416"/>
      <c r="G31" s="414"/>
      <c r="H31" s="416"/>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1"/>
      <c r="AL31" s="191"/>
      <c r="AM31" s="191"/>
      <c r="AN31" s="191"/>
      <c r="AO31" s="191"/>
      <c r="AP31" s="191"/>
      <c r="AQ31" s="192"/>
      <c r="AR31" s="192"/>
    </row>
    <row r="32" spans="1:44" s="193" customFormat="1" x14ac:dyDescent="0.2">
      <c r="A32" s="220" t="s">
        <v>259</v>
      </c>
      <c r="B32" s="22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91"/>
      <c r="AL32" s="191"/>
      <c r="AM32" s="191"/>
      <c r="AN32" s="191"/>
      <c r="AO32" s="191"/>
      <c r="AP32" s="191"/>
      <c r="AQ32" s="192"/>
      <c r="AR32" s="192"/>
    </row>
    <row r="33" spans="1:43" s="193" customFormat="1" x14ac:dyDescent="0.2">
      <c r="A33" s="220" t="s">
        <v>279</v>
      </c>
      <c r="B33" s="22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1"/>
      <c r="AL33" s="191"/>
      <c r="AM33" s="191"/>
      <c r="AN33" s="191"/>
      <c r="AO33" s="191"/>
      <c r="AP33" s="191"/>
    </row>
    <row r="34" spans="1:43" s="193" customFormat="1" x14ac:dyDescent="0.2">
      <c r="A34" s="220" t="s">
        <v>278</v>
      </c>
      <c r="B34" s="22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91"/>
      <c r="AL34" s="191"/>
      <c r="AM34" s="191"/>
      <c r="AN34" s="191"/>
      <c r="AO34" s="191"/>
      <c r="AP34" s="191"/>
    </row>
    <row r="35" spans="1:43" s="193" customFormat="1" x14ac:dyDescent="0.2">
      <c r="A35" s="224"/>
      <c r="B35" s="22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91"/>
      <c r="AL35" s="191"/>
      <c r="AM35" s="191"/>
      <c r="AN35" s="191"/>
      <c r="AO35" s="191"/>
      <c r="AP35" s="191"/>
    </row>
    <row r="36" spans="1:43" s="193" customFormat="1" ht="16.5" thickBot="1" x14ac:dyDescent="0.25">
      <c r="A36" s="222" t="s">
        <v>253</v>
      </c>
      <c r="B36" s="225">
        <v>0.2</v>
      </c>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1"/>
      <c r="AL36" s="191"/>
      <c r="AM36" s="191"/>
      <c r="AN36" s="191"/>
      <c r="AO36" s="191"/>
      <c r="AP36" s="191"/>
    </row>
    <row r="37" spans="1:43" s="193" customFormat="1" x14ac:dyDescent="0.2">
      <c r="A37" s="218" t="s">
        <v>429</v>
      </c>
      <c r="B37" s="219">
        <v>0</v>
      </c>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91"/>
      <c r="AL37" s="191"/>
      <c r="AM37" s="191"/>
      <c r="AN37" s="191"/>
      <c r="AO37" s="191"/>
      <c r="AP37" s="191"/>
    </row>
    <row r="38" spans="1:43" s="193" customFormat="1" x14ac:dyDescent="0.2">
      <c r="A38" s="220" t="s">
        <v>277</v>
      </c>
      <c r="B38" s="22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91"/>
      <c r="AL38" s="191"/>
      <c r="AM38" s="191"/>
      <c r="AN38" s="191"/>
      <c r="AO38" s="191"/>
      <c r="AP38" s="191"/>
    </row>
    <row r="39" spans="1:43" s="193" customFormat="1" ht="16.5" thickBot="1" x14ac:dyDescent="0.25">
      <c r="A39" s="226" t="s">
        <v>276</v>
      </c>
      <c r="B39" s="227"/>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1"/>
      <c r="AL39" s="191"/>
      <c r="AM39" s="191"/>
      <c r="AN39" s="191"/>
      <c r="AO39" s="191"/>
      <c r="AP39" s="191"/>
    </row>
    <row r="40" spans="1:43" s="193" customFormat="1" x14ac:dyDescent="0.2">
      <c r="A40" s="228" t="s">
        <v>430</v>
      </c>
      <c r="B40" s="229">
        <v>1</v>
      </c>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191"/>
      <c r="AL40" s="191"/>
      <c r="AM40" s="191"/>
      <c r="AN40" s="191"/>
      <c r="AO40" s="191"/>
      <c r="AP40" s="191"/>
    </row>
    <row r="41" spans="1:43" s="193" customFormat="1" x14ac:dyDescent="0.2">
      <c r="A41" s="230" t="s">
        <v>275</v>
      </c>
      <c r="B41" s="23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91"/>
      <c r="AL41" s="191"/>
      <c r="AM41" s="191"/>
      <c r="AN41" s="191"/>
      <c r="AO41" s="191"/>
      <c r="AP41" s="191"/>
    </row>
    <row r="42" spans="1:43" s="193" customFormat="1" x14ac:dyDescent="0.2">
      <c r="A42" s="230" t="s">
        <v>274</v>
      </c>
      <c r="B42" s="232"/>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91"/>
      <c r="AL42" s="191"/>
      <c r="AM42" s="191"/>
      <c r="AN42" s="191"/>
      <c r="AO42" s="191"/>
      <c r="AP42" s="191"/>
    </row>
    <row r="43" spans="1:43" s="193" customFormat="1" x14ac:dyDescent="0.2">
      <c r="A43" s="230" t="s">
        <v>273</v>
      </c>
      <c r="B43" s="232">
        <v>0</v>
      </c>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91"/>
      <c r="AL43" s="191"/>
      <c r="AM43" s="191"/>
      <c r="AN43" s="191"/>
      <c r="AO43" s="191"/>
      <c r="AP43" s="191"/>
    </row>
    <row r="44" spans="1:43" s="193" customFormat="1" x14ac:dyDescent="0.2">
      <c r="A44" s="230" t="s">
        <v>272</v>
      </c>
      <c r="B44" s="232">
        <f>B129</f>
        <v>0.2</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1"/>
      <c r="AL44" s="191"/>
      <c r="AM44" s="191"/>
      <c r="AN44" s="191"/>
      <c r="AO44" s="191"/>
      <c r="AP44" s="191"/>
    </row>
    <row r="45" spans="1:43" s="193" customFormat="1" x14ac:dyDescent="0.2">
      <c r="A45" s="230" t="s">
        <v>271</v>
      </c>
      <c r="B45" s="232">
        <f>1-B43</f>
        <v>1</v>
      </c>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1"/>
      <c r="AL45" s="191"/>
      <c r="AM45" s="191"/>
      <c r="AN45" s="191"/>
      <c r="AO45" s="191"/>
      <c r="AP45" s="191"/>
    </row>
    <row r="46" spans="1:43" s="193" customFormat="1" ht="16.5" thickBot="1" x14ac:dyDescent="0.25">
      <c r="A46" s="233" t="s">
        <v>546</v>
      </c>
      <c r="B46" s="234">
        <f>B45*B44+B43*B42*(1-B36)</f>
        <v>0.2</v>
      </c>
      <c r="C46" s="235"/>
      <c r="D46" s="191"/>
      <c r="E46" s="19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91"/>
      <c r="AL46" s="191"/>
      <c r="AM46" s="191"/>
      <c r="AN46" s="191"/>
      <c r="AO46" s="191"/>
      <c r="AP46" s="191"/>
    </row>
    <row r="47" spans="1:43" s="193" customFormat="1" x14ac:dyDescent="0.2">
      <c r="A47" s="236" t="s">
        <v>270</v>
      </c>
      <c r="B47" s="237">
        <f>B58</f>
        <v>1</v>
      </c>
      <c r="C47" s="237">
        <f t="shared" ref="C47:AO47" si="0">C58</f>
        <v>2</v>
      </c>
      <c r="D47" s="237">
        <f t="shared" si="0"/>
        <v>3</v>
      </c>
      <c r="E47" s="237">
        <f t="shared" si="0"/>
        <v>4</v>
      </c>
      <c r="F47" s="237">
        <f t="shared" si="0"/>
        <v>5</v>
      </c>
      <c r="G47" s="237">
        <f t="shared" si="0"/>
        <v>6</v>
      </c>
      <c r="H47" s="237">
        <f t="shared" si="0"/>
        <v>7</v>
      </c>
      <c r="I47" s="237">
        <f t="shared" si="0"/>
        <v>8</v>
      </c>
      <c r="J47" s="237">
        <f t="shared" si="0"/>
        <v>9</v>
      </c>
      <c r="K47" s="237">
        <f t="shared" si="0"/>
        <v>10</v>
      </c>
      <c r="L47" s="237">
        <f t="shared" si="0"/>
        <v>11</v>
      </c>
      <c r="M47" s="237">
        <f t="shared" si="0"/>
        <v>12</v>
      </c>
      <c r="N47" s="237">
        <f t="shared" si="0"/>
        <v>13</v>
      </c>
      <c r="O47" s="237">
        <f t="shared" si="0"/>
        <v>14</v>
      </c>
      <c r="P47" s="237">
        <f t="shared" si="0"/>
        <v>15</v>
      </c>
      <c r="Q47" s="237">
        <f t="shared" si="0"/>
        <v>16</v>
      </c>
      <c r="R47" s="237">
        <f t="shared" si="0"/>
        <v>17</v>
      </c>
      <c r="S47" s="237">
        <f t="shared" si="0"/>
        <v>18</v>
      </c>
      <c r="T47" s="237">
        <f t="shared" si="0"/>
        <v>19</v>
      </c>
      <c r="U47" s="237">
        <f t="shared" si="0"/>
        <v>20</v>
      </c>
      <c r="V47" s="237">
        <f t="shared" si="0"/>
        <v>21</v>
      </c>
      <c r="W47" s="237">
        <f t="shared" si="0"/>
        <v>22</v>
      </c>
      <c r="X47" s="237">
        <f t="shared" si="0"/>
        <v>23</v>
      </c>
      <c r="Y47" s="237">
        <f t="shared" si="0"/>
        <v>24</v>
      </c>
      <c r="Z47" s="237">
        <f t="shared" si="0"/>
        <v>25</v>
      </c>
      <c r="AA47" s="237">
        <f t="shared" si="0"/>
        <v>26</v>
      </c>
      <c r="AB47" s="237">
        <f t="shared" si="0"/>
        <v>27</v>
      </c>
      <c r="AC47" s="237">
        <f t="shared" si="0"/>
        <v>28</v>
      </c>
      <c r="AD47" s="237">
        <f t="shared" si="0"/>
        <v>29</v>
      </c>
      <c r="AE47" s="237">
        <f t="shared" si="0"/>
        <v>30</v>
      </c>
      <c r="AF47" s="237">
        <f t="shared" si="0"/>
        <v>31</v>
      </c>
      <c r="AG47" s="237">
        <f t="shared" si="0"/>
        <v>32</v>
      </c>
      <c r="AH47" s="237">
        <f t="shared" si="0"/>
        <v>33</v>
      </c>
      <c r="AI47" s="237">
        <f t="shared" si="0"/>
        <v>34</v>
      </c>
      <c r="AJ47" s="237">
        <f t="shared" si="0"/>
        <v>35</v>
      </c>
      <c r="AK47" s="237">
        <f t="shared" si="0"/>
        <v>36</v>
      </c>
      <c r="AL47" s="237">
        <f t="shared" si="0"/>
        <v>37</v>
      </c>
      <c r="AM47" s="237">
        <f t="shared" si="0"/>
        <v>38</v>
      </c>
      <c r="AN47" s="237">
        <f t="shared" si="0"/>
        <v>39</v>
      </c>
      <c r="AO47" s="237">
        <f t="shared" si="0"/>
        <v>40</v>
      </c>
      <c r="AP47" s="237">
        <f>AP58</f>
        <v>41</v>
      </c>
      <c r="AQ47" s="192"/>
    </row>
    <row r="48" spans="1:43" s="193" customFormat="1" x14ac:dyDescent="0.2">
      <c r="A48" s="238" t="s">
        <v>269</v>
      </c>
      <c r="B48" s="239">
        <f>N136</f>
        <v>4.57995653007E-2</v>
      </c>
      <c r="C48" s="239">
        <f t="shared" ref="C48:AP48" si="1">O136</f>
        <v>4.57995653007E-2</v>
      </c>
      <c r="D48" s="239">
        <f t="shared" si="1"/>
        <v>4.57995653007E-2</v>
      </c>
      <c r="E48" s="239">
        <f t="shared" si="1"/>
        <v>4.57995653007E-2</v>
      </c>
      <c r="F48" s="239">
        <f t="shared" si="1"/>
        <v>4.57995653007E-2</v>
      </c>
      <c r="G48" s="239">
        <f t="shared" si="1"/>
        <v>4.57995653007E-2</v>
      </c>
      <c r="H48" s="239">
        <f t="shared" si="1"/>
        <v>4.57995653007E-2</v>
      </c>
      <c r="I48" s="239">
        <f t="shared" si="1"/>
        <v>4.57995653007E-2</v>
      </c>
      <c r="J48" s="239">
        <f t="shared" si="1"/>
        <v>4.57995653007E-2</v>
      </c>
      <c r="K48" s="239">
        <f t="shared" si="1"/>
        <v>4.57995653007E-2</v>
      </c>
      <c r="L48" s="239">
        <f t="shared" si="1"/>
        <v>4.57995653007E-2</v>
      </c>
      <c r="M48" s="239">
        <f t="shared" si="1"/>
        <v>4.57995653007E-2</v>
      </c>
      <c r="N48" s="239">
        <f t="shared" si="1"/>
        <v>4.57995653007E-2</v>
      </c>
      <c r="O48" s="239">
        <f t="shared" si="1"/>
        <v>4.57995653007E-2</v>
      </c>
      <c r="P48" s="239">
        <f t="shared" si="1"/>
        <v>4.57995653007E-2</v>
      </c>
      <c r="Q48" s="239">
        <f t="shared" si="1"/>
        <v>4.57995653007E-2</v>
      </c>
      <c r="R48" s="239">
        <f t="shared" si="1"/>
        <v>4.57995653007E-2</v>
      </c>
      <c r="S48" s="239">
        <f t="shared" si="1"/>
        <v>4.57995653007E-2</v>
      </c>
      <c r="T48" s="239">
        <f t="shared" si="1"/>
        <v>4.57995653007E-2</v>
      </c>
      <c r="U48" s="239">
        <f t="shared" si="1"/>
        <v>4.57995653007E-2</v>
      </c>
      <c r="V48" s="239">
        <f t="shared" si="1"/>
        <v>4.57995653007E-2</v>
      </c>
      <c r="W48" s="239">
        <f t="shared" si="1"/>
        <v>4.57995653007E-2</v>
      </c>
      <c r="X48" s="239">
        <f t="shared" si="1"/>
        <v>4.57995653007E-2</v>
      </c>
      <c r="Y48" s="239">
        <f t="shared" si="1"/>
        <v>4.57995653007E-2</v>
      </c>
      <c r="Z48" s="239">
        <f t="shared" si="1"/>
        <v>4.57995653007E-2</v>
      </c>
      <c r="AA48" s="239">
        <f t="shared" si="1"/>
        <v>4.57995653007E-2</v>
      </c>
      <c r="AB48" s="239">
        <f t="shared" si="1"/>
        <v>4.57995653007E-2</v>
      </c>
      <c r="AC48" s="239">
        <f t="shared" si="1"/>
        <v>4.57995653007E-2</v>
      </c>
      <c r="AD48" s="239">
        <f t="shared" si="1"/>
        <v>4.57995653007E-2</v>
      </c>
      <c r="AE48" s="239">
        <f t="shared" si="1"/>
        <v>4.57995653007E-2</v>
      </c>
      <c r="AF48" s="239">
        <f t="shared" si="1"/>
        <v>4.57995653007E-2</v>
      </c>
      <c r="AG48" s="239">
        <f t="shared" si="1"/>
        <v>4.57995653007E-2</v>
      </c>
      <c r="AH48" s="239">
        <f t="shared" si="1"/>
        <v>4.57995653007E-2</v>
      </c>
      <c r="AI48" s="239">
        <f t="shared" si="1"/>
        <v>4.57995653007E-2</v>
      </c>
      <c r="AJ48" s="239">
        <f t="shared" si="1"/>
        <v>4.57995653007E-2</v>
      </c>
      <c r="AK48" s="239">
        <f t="shared" si="1"/>
        <v>4.57995653007E-2</v>
      </c>
      <c r="AL48" s="239">
        <f t="shared" si="1"/>
        <v>4.57995653007E-2</v>
      </c>
      <c r="AM48" s="239">
        <f t="shared" si="1"/>
        <v>4.57995653007E-2</v>
      </c>
      <c r="AN48" s="239">
        <f t="shared" si="1"/>
        <v>0</v>
      </c>
      <c r="AO48" s="239">
        <f t="shared" si="1"/>
        <v>0</v>
      </c>
      <c r="AP48" s="239">
        <f t="shared" si="1"/>
        <v>0</v>
      </c>
      <c r="AQ48" s="192"/>
    </row>
    <row r="49" spans="1:45" x14ac:dyDescent="0.2">
      <c r="A49" s="238" t="s">
        <v>268</v>
      </c>
      <c r="B49" s="239">
        <f>N137</f>
        <v>4.5799565300699951E-2</v>
      </c>
      <c r="C49" s="239">
        <f t="shared" ref="C49:AP49" si="2">O137</f>
        <v>9.3696730783132898E-2</v>
      </c>
      <c r="D49" s="239">
        <f t="shared" si="2"/>
        <v>0.14378756562379702</v>
      </c>
      <c r="E49" s="239">
        <f t="shared" si="2"/>
        <v>0.19617253892571274</v>
      </c>
      <c r="F49" s="239">
        <f t="shared" si="2"/>
        <v>0.25095672123314494</v>
      </c>
      <c r="G49" s="239">
        <f t="shared" si="2"/>
        <v>0.30824999527561192</v>
      </c>
      <c r="H49" s="239">
        <f t="shared" si="2"/>
        <v>0.36816727636387769</v>
      </c>
      <c r="I49" s="239">
        <f t="shared" si="2"/>
        <v>0.43082874287998596</v>
      </c>
      <c r="J49" s="239">
        <f t="shared" si="2"/>
        <v>0.4963600773236363</v>
      </c>
      <c r="K49" s="239">
        <f t="shared" si="2"/>
        <v>0.56489271839838051</v>
      </c>
      <c r="L49" s="239">
        <f t="shared" si="2"/>
        <v>0.63656412464325696</v>
      </c>
      <c r="M49" s="239">
        <f t="shared" si="2"/>
        <v>0.71151805013863867</v>
      </c>
      <c r="N49" s="239">
        <f t="shared" si="2"/>
        <v>0.78990483283928992</v>
      </c>
      <c r="O49" s="239">
        <f t="shared" si="2"/>
        <v>0.87188169611295141</v>
      </c>
      <c r="P49" s="239">
        <f t="shared" si="2"/>
        <v>0.9576130640892615</v>
      </c>
      <c r="Q49" s="239">
        <f t="shared" si="2"/>
        <v>1.0472708914515207</v>
      </c>
      <c r="R49" s="239">
        <f t="shared" si="2"/>
        <v>1.1410350083327767</v>
      </c>
      <c r="S49" s="239">
        <f t="shared" si="2"/>
        <v>1.2390934810079983</v>
      </c>
      <c r="T49" s="239">
        <f t="shared" si="2"/>
        <v>1.3416429891057957</v>
      </c>
      <c r="U49" s="239">
        <f t="shared" si="2"/>
        <v>1.4488892200962726</v>
      </c>
      <c r="V49" s="239">
        <f t="shared" si="2"/>
        <v>1.561047281846252</v>
      </c>
      <c r="W49" s="239">
        <f t="shared" si="2"/>
        <v>1.6783421340693496</v>
      </c>
      <c r="X49" s="239">
        <f t="shared" si="2"/>
        <v>1.8010090395362748</v>
      </c>
      <c r="Y49" s="239">
        <f t="shared" si="2"/>
        <v>1.9292940359503672</v>
      </c>
      <c r="Z49" s="239">
        <f t="shared" si="2"/>
        <v>2.0634544294348269</v>
      </c>
      <c r="AA49" s="239">
        <f t="shared" si="2"/>
        <v>2.2037593106214457</v>
      </c>
      <c r="AB49" s="239">
        <f t="shared" si="2"/>
        <v>2.3504900943759779</v>
      </c>
      <c r="AC49" s="239">
        <f t="shared" si="2"/>
        <v>2.5039410842426988</v>
      </c>
      <c r="AD49" s="239">
        <f t="shared" si="2"/>
        <v>2.6644200627402777</v>
      </c>
      <c r="AE49" s="239">
        <f t="shared" si="2"/>
        <v>2.8322489086929461</v>
      </c>
      <c r="AF49" s="239">
        <f t="shared" si="2"/>
        <v>3.0077642428351652</v>
      </c>
      <c r="AG49" s="239">
        <f t="shared" si="2"/>
        <v>3.1913181029847042</v>
      </c>
      <c r="AH49" s="239">
        <f t="shared" si="2"/>
        <v>3.383278650138358</v>
      </c>
      <c r="AI49" s="239">
        <f t="shared" si="2"/>
        <v>3.5840309069065341</v>
      </c>
      <c r="AJ49" s="239">
        <f t="shared" si="2"/>
        <v>3.7939775297678269</v>
      </c>
      <c r="AK49" s="239">
        <f t="shared" si="2"/>
        <v>4.0135396166925164</v>
      </c>
      <c r="AL49" s="239">
        <f t="shared" si="2"/>
        <v>4.2431575517548712</v>
      </c>
      <c r="AM49" s="239">
        <f t="shared" si="2"/>
        <v>4.4832918884283268</v>
      </c>
      <c r="AN49" s="239">
        <f t="shared" si="2"/>
        <v>0</v>
      </c>
      <c r="AO49" s="239">
        <f t="shared" si="2"/>
        <v>0</v>
      </c>
      <c r="AP49" s="239">
        <f t="shared" si="2"/>
        <v>0</v>
      </c>
      <c r="AR49" s="193"/>
      <c r="AS49" s="193"/>
    </row>
    <row r="50" spans="1:45" ht="16.5" thickBot="1" x14ac:dyDescent="0.25">
      <c r="A50" s="240" t="s">
        <v>431</v>
      </c>
      <c r="B50" s="241">
        <f>IF($B$124="да",($B$126*0+'2. паспорт  ТП'!S22*1000000),0)</f>
        <v>0</v>
      </c>
      <c r="C50" s="241">
        <f>C108*(1+C49)</f>
        <v>0</v>
      </c>
      <c r="D50" s="241">
        <f>H108*(1+H49)</f>
        <v>0</v>
      </c>
      <c r="E50" s="241">
        <f t="shared" ref="E50:M50" si="3">I108*(1+E49)</f>
        <v>0</v>
      </c>
      <c r="F50" s="241">
        <f t="shared" si="3"/>
        <v>0</v>
      </c>
      <c r="G50" s="241">
        <f t="shared" si="3"/>
        <v>0</v>
      </c>
      <c r="H50" s="241">
        <f t="shared" si="3"/>
        <v>0</v>
      </c>
      <c r="I50" s="241">
        <f t="shared" si="3"/>
        <v>0</v>
      </c>
      <c r="J50" s="241">
        <f t="shared" si="3"/>
        <v>0</v>
      </c>
      <c r="K50" s="241">
        <f t="shared" si="3"/>
        <v>0</v>
      </c>
      <c r="L50" s="241">
        <f t="shared" si="3"/>
        <v>0</v>
      </c>
      <c r="M50" s="241">
        <f t="shared" si="3"/>
        <v>0</v>
      </c>
      <c r="N50" s="241">
        <f t="shared" ref="N50:AP50" si="4">N108*(1+N49)</f>
        <v>0</v>
      </c>
      <c r="O50" s="241">
        <f t="shared" si="4"/>
        <v>0</v>
      </c>
      <c r="P50" s="241">
        <f t="shared" si="4"/>
        <v>0</v>
      </c>
      <c r="Q50" s="241">
        <f t="shared" si="4"/>
        <v>0</v>
      </c>
      <c r="R50" s="241">
        <f t="shared" si="4"/>
        <v>0</v>
      </c>
      <c r="S50" s="241">
        <f t="shared" si="4"/>
        <v>0</v>
      </c>
      <c r="T50" s="241">
        <f t="shared" si="4"/>
        <v>0</v>
      </c>
      <c r="U50" s="241">
        <f t="shared" si="4"/>
        <v>0</v>
      </c>
      <c r="V50" s="241">
        <f t="shared" si="4"/>
        <v>0</v>
      </c>
      <c r="W50" s="241">
        <f t="shared" si="4"/>
        <v>0</v>
      </c>
      <c r="X50" s="241">
        <f t="shared" si="4"/>
        <v>0</v>
      </c>
      <c r="Y50" s="241">
        <f t="shared" si="4"/>
        <v>0</v>
      </c>
      <c r="Z50" s="241">
        <f t="shared" si="4"/>
        <v>0</v>
      </c>
      <c r="AA50" s="241">
        <f t="shared" si="4"/>
        <v>0</v>
      </c>
      <c r="AB50" s="241">
        <f t="shared" si="4"/>
        <v>0</v>
      </c>
      <c r="AC50" s="241">
        <f t="shared" si="4"/>
        <v>0</v>
      </c>
      <c r="AD50" s="241">
        <f t="shared" si="4"/>
        <v>0</v>
      </c>
      <c r="AE50" s="241">
        <f t="shared" si="4"/>
        <v>0</v>
      </c>
      <c r="AF50" s="241">
        <f t="shared" si="4"/>
        <v>0</v>
      </c>
      <c r="AG50" s="241">
        <f t="shared" si="4"/>
        <v>0</v>
      </c>
      <c r="AH50" s="241">
        <f t="shared" si="4"/>
        <v>0</v>
      </c>
      <c r="AI50" s="241">
        <f t="shared" si="4"/>
        <v>0</v>
      </c>
      <c r="AJ50" s="241">
        <f t="shared" si="4"/>
        <v>0</v>
      </c>
      <c r="AK50" s="241">
        <f t="shared" si="4"/>
        <v>0</v>
      </c>
      <c r="AL50" s="241">
        <f t="shared" si="4"/>
        <v>0</v>
      </c>
      <c r="AM50" s="241">
        <f t="shared" si="4"/>
        <v>0</v>
      </c>
      <c r="AN50" s="241">
        <f t="shared" si="4"/>
        <v>0</v>
      </c>
      <c r="AO50" s="241">
        <f t="shared" si="4"/>
        <v>0</v>
      </c>
      <c r="AP50" s="241">
        <f t="shared" si="4"/>
        <v>0</v>
      </c>
      <c r="AR50" s="193"/>
      <c r="AS50" s="193"/>
    </row>
    <row r="51" spans="1:45" ht="16.5" thickBot="1" x14ac:dyDescent="0.25">
      <c r="B51" s="264">
        <v>2028</v>
      </c>
      <c r="C51" s="264">
        <f>B51+1</f>
        <v>2029</v>
      </c>
      <c r="D51" s="264">
        <f t="shared" ref="D51:M51" si="5">C51+1</f>
        <v>2030</v>
      </c>
      <c r="E51" s="264">
        <f t="shared" si="5"/>
        <v>2031</v>
      </c>
      <c r="F51" s="264">
        <f t="shared" si="5"/>
        <v>2032</v>
      </c>
      <c r="G51" s="264">
        <f t="shared" si="5"/>
        <v>2033</v>
      </c>
      <c r="H51" s="264">
        <f t="shared" si="5"/>
        <v>2034</v>
      </c>
      <c r="I51" s="264">
        <f t="shared" si="5"/>
        <v>2035</v>
      </c>
      <c r="J51" s="264">
        <f t="shared" si="5"/>
        <v>2036</v>
      </c>
      <c r="K51" s="264">
        <f t="shared" si="5"/>
        <v>2037</v>
      </c>
      <c r="L51" s="264">
        <f t="shared" si="5"/>
        <v>2038</v>
      </c>
      <c r="M51" s="264">
        <f t="shared" si="5"/>
        <v>2039</v>
      </c>
      <c r="N51" s="191">
        <v>2033</v>
      </c>
      <c r="O51" s="191">
        <v>2034</v>
      </c>
      <c r="P51" s="191">
        <v>2035</v>
      </c>
      <c r="Q51" s="191">
        <v>2036</v>
      </c>
      <c r="R51" s="191">
        <v>2037</v>
      </c>
      <c r="S51" s="191">
        <v>2038</v>
      </c>
      <c r="T51" s="191">
        <v>2039</v>
      </c>
      <c r="U51" s="191">
        <v>2040</v>
      </c>
      <c r="V51" s="191">
        <v>2041</v>
      </c>
      <c r="W51" s="191">
        <v>2042</v>
      </c>
      <c r="X51" s="191">
        <v>2043</v>
      </c>
      <c r="Y51" s="191">
        <v>2044</v>
      </c>
      <c r="Z51" s="191">
        <v>2045</v>
      </c>
      <c r="AA51" s="191">
        <v>2046</v>
      </c>
      <c r="AB51" s="191">
        <v>2047</v>
      </c>
      <c r="AC51" s="191">
        <v>2048</v>
      </c>
      <c r="AD51" s="191">
        <v>2049</v>
      </c>
      <c r="AE51" s="191">
        <v>2050</v>
      </c>
      <c r="AF51" s="191">
        <v>2051</v>
      </c>
      <c r="AG51" s="191">
        <v>2052</v>
      </c>
      <c r="AH51" s="191">
        <v>2053</v>
      </c>
      <c r="AI51" s="191">
        <v>2054</v>
      </c>
      <c r="AJ51" s="191">
        <v>2055</v>
      </c>
      <c r="AK51" s="191">
        <v>2056</v>
      </c>
      <c r="AL51" s="191">
        <v>2057</v>
      </c>
      <c r="AM51" s="191">
        <v>2058</v>
      </c>
      <c r="AN51" s="191">
        <v>2059</v>
      </c>
      <c r="AO51" s="191">
        <v>2060</v>
      </c>
      <c r="AP51" s="191">
        <v>2061</v>
      </c>
    </row>
    <row r="52" spans="1:45" x14ac:dyDescent="0.2">
      <c r="A52" s="242" t="s">
        <v>267</v>
      </c>
      <c r="B52" s="243">
        <f>B58</f>
        <v>1</v>
      </c>
      <c r="C52" s="243">
        <f t="shared" ref="C52:AO52" si="6">C58</f>
        <v>2</v>
      </c>
      <c r="D52" s="243">
        <f t="shared" si="6"/>
        <v>3</v>
      </c>
      <c r="E52" s="243">
        <f t="shared" si="6"/>
        <v>4</v>
      </c>
      <c r="F52" s="243">
        <f t="shared" si="6"/>
        <v>5</v>
      </c>
      <c r="G52" s="243">
        <f t="shared" si="6"/>
        <v>6</v>
      </c>
      <c r="H52" s="243">
        <f t="shared" si="6"/>
        <v>7</v>
      </c>
      <c r="I52" s="243">
        <f t="shared" si="6"/>
        <v>8</v>
      </c>
      <c r="J52" s="243">
        <f t="shared" si="6"/>
        <v>9</v>
      </c>
      <c r="K52" s="243">
        <f t="shared" si="6"/>
        <v>10</v>
      </c>
      <c r="L52" s="243">
        <f t="shared" si="6"/>
        <v>11</v>
      </c>
      <c r="M52" s="243">
        <f t="shared" si="6"/>
        <v>12</v>
      </c>
      <c r="N52" s="243">
        <f t="shared" si="6"/>
        <v>13</v>
      </c>
      <c r="O52" s="243">
        <f t="shared" si="6"/>
        <v>14</v>
      </c>
      <c r="P52" s="243">
        <f t="shared" si="6"/>
        <v>15</v>
      </c>
      <c r="Q52" s="243">
        <f t="shared" si="6"/>
        <v>16</v>
      </c>
      <c r="R52" s="243">
        <f t="shared" si="6"/>
        <v>17</v>
      </c>
      <c r="S52" s="243">
        <f t="shared" si="6"/>
        <v>18</v>
      </c>
      <c r="T52" s="243">
        <f t="shared" si="6"/>
        <v>19</v>
      </c>
      <c r="U52" s="243">
        <f t="shared" si="6"/>
        <v>20</v>
      </c>
      <c r="V52" s="243">
        <f t="shared" si="6"/>
        <v>21</v>
      </c>
      <c r="W52" s="243">
        <f t="shared" si="6"/>
        <v>22</v>
      </c>
      <c r="X52" s="243">
        <f t="shared" si="6"/>
        <v>23</v>
      </c>
      <c r="Y52" s="243">
        <f t="shared" si="6"/>
        <v>24</v>
      </c>
      <c r="Z52" s="243">
        <f t="shared" si="6"/>
        <v>25</v>
      </c>
      <c r="AA52" s="243">
        <f t="shared" si="6"/>
        <v>26</v>
      </c>
      <c r="AB52" s="243">
        <f t="shared" si="6"/>
        <v>27</v>
      </c>
      <c r="AC52" s="243">
        <f t="shared" si="6"/>
        <v>28</v>
      </c>
      <c r="AD52" s="243">
        <f t="shared" si="6"/>
        <v>29</v>
      </c>
      <c r="AE52" s="243">
        <f t="shared" si="6"/>
        <v>30</v>
      </c>
      <c r="AF52" s="243">
        <f t="shared" si="6"/>
        <v>31</v>
      </c>
      <c r="AG52" s="243">
        <f t="shared" si="6"/>
        <v>32</v>
      </c>
      <c r="AH52" s="243">
        <f t="shared" si="6"/>
        <v>33</v>
      </c>
      <c r="AI52" s="243">
        <f t="shared" si="6"/>
        <v>34</v>
      </c>
      <c r="AJ52" s="243">
        <f t="shared" si="6"/>
        <v>35</v>
      </c>
      <c r="AK52" s="243">
        <f t="shared" si="6"/>
        <v>36</v>
      </c>
      <c r="AL52" s="243">
        <f t="shared" si="6"/>
        <v>37</v>
      </c>
      <c r="AM52" s="243">
        <f t="shared" si="6"/>
        <v>38</v>
      </c>
      <c r="AN52" s="243">
        <f t="shared" si="6"/>
        <v>39</v>
      </c>
      <c r="AO52" s="243">
        <f t="shared" si="6"/>
        <v>40</v>
      </c>
      <c r="AP52" s="243">
        <f>AP58</f>
        <v>41</v>
      </c>
    </row>
    <row r="53" spans="1:45" x14ac:dyDescent="0.2">
      <c r="A53" s="244" t="s">
        <v>266</v>
      </c>
      <c r="B53" s="245">
        <v>0</v>
      </c>
      <c r="C53" s="245">
        <f t="shared" ref="C53:AP53" si="7">B53+B54-B55</f>
        <v>0</v>
      </c>
      <c r="D53" s="245">
        <f t="shared" si="7"/>
        <v>0</v>
      </c>
      <c r="E53" s="245">
        <f t="shared" si="7"/>
        <v>0</v>
      </c>
      <c r="F53" s="245">
        <f t="shared" si="7"/>
        <v>0</v>
      </c>
      <c r="G53" s="245">
        <f t="shared" si="7"/>
        <v>0</v>
      </c>
      <c r="H53" s="245">
        <f t="shared" si="7"/>
        <v>0</v>
      </c>
      <c r="I53" s="245">
        <f t="shared" si="7"/>
        <v>0</v>
      </c>
      <c r="J53" s="245">
        <f t="shared" si="7"/>
        <v>0</v>
      </c>
      <c r="K53" s="245">
        <f t="shared" si="7"/>
        <v>0</v>
      </c>
      <c r="L53" s="245">
        <f t="shared" si="7"/>
        <v>0</v>
      </c>
      <c r="M53" s="245">
        <f t="shared" si="7"/>
        <v>0</v>
      </c>
      <c r="N53" s="245">
        <f t="shared" si="7"/>
        <v>0</v>
      </c>
      <c r="O53" s="245">
        <f t="shared" si="7"/>
        <v>0</v>
      </c>
      <c r="P53" s="245">
        <f t="shared" si="7"/>
        <v>0</v>
      </c>
      <c r="Q53" s="245">
        <f t="shared" si="7"/>
        <v>0</v>
      </c>
      <c r="R53" s="245">
        <f t="shared" si="7"/>
        <v>0</v>
      </c>
      <c r="S53" s="245">
        <f t="shared" si="7"/>
        <v>0</v>
      </c>
      <c r="T53" s="245">
        <f t="shared" si="7"/>
        <v>0</v>
      </c>
      <c r="U53" s="245">
        <f t="shared" si="7"/>
        <v>0</v>
      </c>
      <c r="V53" s="245">
        <f t="shared" si="7"/>
        <v>0</v>
      </c>
      <c r="W53" s="245">
        <f t="shared" si="7"/>
        <v>0</v>
      </c>
      <c r="X53" s="245">
        <f t="shared" si="7"/>
        <v>0</v>
      </c>
      <c r="Y53" s="245">
        <f t="shared" si="7"/>
        <v>0</v>
      </c>
      <c r="Z53" s="245">
        <f t="shared" si="7"/>
        <v>0</v>
      </c>
      <c r="AA53" s="245">
        <f t="shared" si="7"/>
        <v>0</v>
      </c>
      <c r="AB53" s="245">
        <f t="shared" si="7"/>
        <v>0</v>
      </c>
      <c r="AC53" s="245">
        <f t="shared" si="7"/>
        <v>0</v>
      </c>
      <c r="AD53" s="245">
        <f t="shared" si="7"/>
        <v>0</v>
      </c>
      <c r="AE53" s="245">
        <f t="shared" si="7"/>
        <v>0</v>
      </c>
      <c r="AF53" s="245">
        <f t="shared" si="7"/>
        <v>0</v>
      </c>
      <c r="AG53" s="245">
        <f t="shared" si="7"/>
        <v>0</v>
      </c>
      <c r="AH53" s="245">
        <f t="shared" si="7"/>
        <v>0</v>
      </c>
      <c r="AI53" s="245">
        <f t="shared" si="7"/>
        <v>0</v>
      </c>
      <c r="AJ53" s="245">
        <f t="shared" si="7"/>
        <v>0</v>
      </c>
      <c r="AK53" s="245">
        <f t="shared" si="7"/>
        <v>0</v>
      </c>
      <c r="AL53" s="245">
        <f t="shared" si="7"/>
        <v>0</v>
      </c>
      <c r="AM53" s="245">
        <f t="shared" si="7"/>
        <v>0</v>
      </c>
      <c r="AN53" s="245">
        <f t="shared" si="7"/>
        <v>0</v>
      </c>
      <c r="AO53" s="245">
        <f t="shared" si="7"/>
        <v>0</v>
      </c>
      <c r="AP53" s="245">
        <f t="shared" si="7"/>
        <v>0</v>
      </c>
    </row>
    <row r="54" spans="1:45" x14ac:dyDescent="0.2">
      <c r="A54" s="244" t="s">
        <v>265</v>
      </c>
      <c r="B54" s="245">
        <f>B25*B28*B43*1.18</f>
        <v>0</v>
      </c>
      <c r="C54" s="245">
        <v>0</v>
      </c>
      <c r="D54" s="245">
        <v>0</v>
      </c>
      <c r="E54" s="245">
        <v>0</v>
      </c>
      <c r="F54" s="245">
        <v>0</v>
      </c>
      <c r="G54" s="245">
        <v>0</v>
      </c>
      <c r="H54" s="245">
        <v>0</v>
      </c>
      <c r="I54" s="245">
        <v>0</v>
      </c>
      <c r="J54" s="245">
        <v>0</v>
      </c>
      <c r="K54" s="245">
        <v>0</v>
      </c>
      <c r="L54" s="245">
        <v>0</v>
      </c>
      <c r="M54" s="245">
        <v>0</v>
      </c>
      <c r="N54" s="245">
        <v>0</v>
      </c>
      <c r="O54" s="245">
        <v>0</v>
      </c>
      <c r="P54" s="245">
        <v>0</v>
      </c>
      <c r="Q54" s="245">
        <v>0</v>
      </c>
      <c r="R54" s="245">
        <v>0</v>
      </c>
      <c r="S54" s="245">
        <v>0</v>
      </c>
      <c r="T54" s="245">
        <v>0</v>
      </c>
      <c r="U54" s="245">
        <v>0</v>
      </c>
      <c r="V54" s="245">
        <v>0</v>
      </c>
      <c r="W54" s="245">
        <v>0</v>
      </c>
      <c r="X54" s="245">
        <v>0</v>
      </c>
      <c r="Y54" s="245">
        <v>0</v>
      </c>
      <c r="Z54" s="245">
        <v>0</v>
      </c>
      <c r="AA54" s="245">
        <v>0</v>
      </c>
      <c r="AB54" s="245">
        <v>0</v>
      </c>
      <c r="AC54" s="245">
        <v>0</v>
      </c>
      <c r="AD54" s="245">
        <v>0</v>
      </c>
      <c r="AE54" s="245">
        <v>0</v>
      </c>
      <c r="AF54" s="245">
        <v>0</v>
      </c>
      <c r="AG54" s="245">
        <v>0</v>
      </c>
      <c r="AH54" s="245">
        <v>0</v>
      </c>
      <c r="AI54" s="245">
        <v>0</v>
      </c>
      <c r="AJ54" s="245">
        <v>0</v>
      </c>
      <c r="AK54" s="245">
        <v>0</v>
      </c>
      <c r="AL54" s="245">
        <v>0</v>
      </c>
      <c r="AM54" s="245">
        <v>0</v>
      </c>
      <c r="AN54" s="245">
        <v>0</v>
      </c>
      <c r="AO54" s="245">
        <v>0</v>
      </c>
      <c r="AP54" s="245">
        <v>0</v>
      </c>
    </row>
    <row r="55" spans="1:45" x14ac:dyDescent="0.2">
      <c r="A55" s="244" t="s">
        <v>264</v>
      </c>
      <c r="B55" s="245">
        <f>$B$54/$B$40</f>
        <v>0</v>
      </c>
      <c r="C55" s="245">
        <f t="shared" ref="C55:AP55" si="8">IF(ROUND(C53,1)=0,0,B55+C54/$B$40)</f>
        <v>0</v>
      </c>
      <c r="D55" s="245">
        <f t="shared" si="8"/>
        <v>0</v>
      </c>
      <c r="E55" s="245">
        <f t="shared" si="8"/>
        <v>0</v>
      </c>
      <c r="F55" s="245">
        <f t="shared" si="8"/>
        <v>0</v>
      </c>
      <c r="G55" s="245">
        <f t="shared" si="8"/>
        <v>0</v>
      </c>
      <c r="H55" s="245">
        <f t="shared" si="8"/>
        <v>0</v>
      </c>
      <c r="I55" s="245">
        <f t="shared" si="8"/>
        <v>0</v>
      </c>
      <c r="J55" s="245">
        <f t="shared" si="8"/>
        <v>0</v>
      </c>
      <c r="K55" s="245">
        <f t="shared" si="8"/>
        <v>0</v>
      </c>
      <c r="L55" s="245">
        <f t="shared" si="8"/>
        <v>0</v>
      </c>
      <c r="M55" s="245">
        <f t="shared" si="8"/>
        <v>0</v>
      </c>
      <c r="N55" s="245">
        <f t="shared" si="8"/>
        <v>0</v>
      </c>
      <c r="O55" s="245">
        <f t="shared" si="8"/>
        <v>0</v>
      </c>
      <c r="P55" s="245">
        <f t="shared" si="8"/>
        <v>0</v>
      </c>
      <c r="Q55" s="245">
        <f t="shared" si="8"/>
        <v>0</v>
      </c>
      <c r="R55" s="245">
        <f t="shared" si="8"/>
        <v>0</v>
      </c>
      <c r="S55" s="245">
        <f t="shared" si="8"/>
        <v>0</v>
      </c>
      <c r="T55" s="245">
        <f t="shared" si="8"/>
        <v>0</v>
      </c>
      <c r="U55" s="245">
        <f t="shared" si="8"/>
        <v>0</v>
      </c>
      <c r="V55" s="245">
        <f t="shared" si="8"/>
        <v>0</v>
      </c>
      <c r="W55" s="245">
        <f t="shared" si="8"/>
        <v>0</v>
      </c>
      <c r="X55" s="245">
        <f t="shared" si="8"/>
        <v>0</v>
      </c>
      <c r="Y55" s="245">
        <f t="shared" si="8"/>
        <v>0</v>
      </c>
      <c r="Z55" s="245">
        <f t="shared" si="8"/>
        <v>0</v>
      </c>
      <c r="AA55" s="245">
        <f t="shared" si="8"/>
        <v>0</v>
      </c>
      <c r="AB55" s="245">
        <f t="shared" si="8"/>
        <v>0</v>
      </c>
      <c r="AC55" s="245">
        <f t="shared" si="8"/>
        <v>0</v>
      </c>
      <c r="AD55" s="245">
        <f t="shared" si="8"/>
        <v>0</v>
      </c>
      <c r="AE55" s="245">
        <f t="shared" si="8"/>
        <v>0</v>
      </c>
      <c r="AF55" s="245">
        <f t="shared" si="8"/>
        <v>0</v>
      </c>
      <c r="AG55" s="245">
        <f t="shared" si="8"/>
        <v>0</v>
      </c>
      <c r="AH55" s="245">
        <f t="shared" si="8"/>
        <v>0</v>
      </c>
      <c r="AI55" s="245">
        <f t="shared" si="8"/>
        <v>0</v>
      </c>
      <c r="AJ55" s="245">
        <f t="shared" si="8"/>
        <v>0</v>
      </c>
      <c r="AK55" s="245">
        <f t="shared" si="8"/>
        <v>0</v>
      </c>
      <c r="AL55" s="245">
        <f t="shared" si="8"/>
        <v>0</v>
      </c>
      <c r="AM55" s="245">
        <f t="shared" si="8"/>
        <v>0</v>
      </c>
      <c r="AN55" s="245">
        <f t="shared" si="8"/>
        <v>0</v>
      </c>
      <c r="AO55" s="245">
        <f t="shared" si="8"/>
        <v>0</v>
      </c>
      <c r="AP55" s="245">
        <f t="shared" si="8"/>
        <v>0</v>
      </c>
    </row>
    <row r="56" spans="1:45" ht="16.5" thickBot="1" x14ac:dyDescent="0.25">
      <c r="A56" s="246" t="s">
        <v>263</v>
      </c>
      <c r="B56" s="247">
        <f t="shared" ref="B56:AP56" si="9">AVERAGE(SUM(B53:B54),(SUM(B53:B54)-B55))*$B$42</f>
        <v>0</v>
      </c>
      <c r="C56" s="247">
        <f t="shared" si="9"/>
        <v>0</v>
      </c>
      <c r="D56" s="247">
        <f t="shared" si="9"/>
        <v>0</v>
      </c>
      <c r="E56" s="247">
        <f t="shared" si="9"/>
        <v>0</v>
      </c>
      <c r="F56" s="247">
        <f t="shared" si="9"/>
        <v>0</v>
      </c>
      <c r="G56" s="247">
        <f t="shared" si="9"/>
        <v>0</v>
      </c>
      <c r="H56" s="247">
        <f t="shared" si="9"/>
        <v>0</v>
      </c>
      <c r="I56" s="247">
        <f t="shared" si="9"/>
        <v>0</v>
      </c>
      <c r="J56" s="247">
        <f t="shared" si="9"/>
        <v>0</v>
      </c>
      <c r="K56" s="247">
        <f t="shared" si="9"/>
        <v>0</v>
      </c>
      <c r="L56" s="247">
        <f t="shared" si="9"/>
        <v>0</v>
      </c>
      <c r="M56" s="247">
        <f t="shared" si="9"/>
        <v>0</v>
      </c>
      <c r="N56" s="247">
        <f t="shared" si="9"/>
        <v>0</v>
      </c>
      <c r="O56" s="247">
        <f t="shared" si="9"/>
        <v>0</v>
      </c>
      <c r="P56" s="247">
        <f t="shared" si="9"/>
        <v>0</v>
      </c>
      <c r="Q56" s="247">
        <f t="shared" si="9"/>
        <v>0</v>
      </c>
      <c r="R56" s="247">
        <f t="shared" si="9"/>
        <v>0</v>
      </c>
      <c r="S56" s="247">
        <f t="shared" si="9"/>
        <v>0</v>
      </c>
      <c r="T56" s="247">
        <f t="shared" si="9"/>
        <v>0</v>
      </c>
      <c r="U56" s="247">
        <f t="shared" si="9"/>
        <v>0</v>
      </c>
      <c r="V56" s="247">
        <f t="shared" si="9"/>
        <v>0</v>
      </c>
      <c r="W56" s="247">
        <f t="shared" si="9"/>
        <v>0</v>
      </c>
      <c r="X56" s="247">
        <f t="shared" si="9"/>
        <v>0</v>
      </c>
      <c r="Y56" s="247">
        <f t="shared" si="9"/>
        <v>0</v>
      </c>
      <c r="Z56" s="247">
        <f t="shared" si="9"/>
        <v>0</v>
      </c>
      <c r="AA56" s="247">
        <f t="shared" si="9"/>
        <v>0</v>
      </c>
      <c r="AB56" s="247">
        <f t="shared" si="9"/>
        <v>0</v>
      </c>
      <c r="AC56" s="247">
        <f t="shared" si="9"/>
        <v>0</v>
      </c>
      <c r="AD56" s="247">
        <f t="shared" si="9"/>
        <v>0</v>
      </c>
      <c r="AE56" s="247">
        <f t="shared" si="9"/>
        <v>0</v>
      </c>
      <c r="AF56" s="247">
        <f t="shared" si="9"/>
        <v>0</v>
      </c>
      <c r="AG56" s="247">
        <f t="shared" si="9"/>
        <v>0</v>
      </c>
      <c r="AH56" s="247">
        <f t="shared" si="9"/>
        <v>0</v>
      </c>
      <c r="AI56" s="247">
        <f t="shared" si="9"/>
        <v>0</v>
      </c>
      <c r="AJ56" s="247">
        <f t="shared" si="9"/>
        <v>0</v>
      </c>
      <c r="AK56" s="247">
        <f t="shared" si="9"/>
        <v>0</v>
      </c>
      <c r="AL56" s="247">
        <f t="shared" si="9"/>
        <v>0</v>
      </c>
      <c r="AM56" s="247">
        <f t="shared" si="9"/>
        <v>0</v>
      </c>
      <c r="AN56" s="247">
        <f t="shared" si="9"/>
        <v>0</v>
      </c>
      <c r="AO56" s="247">
        <f t="shared" si="9"/>
        <v>0</v>
      </c>
      <c r="AP56" s="247">
        <f t="shared" si="9"/>
        <v>0</v>
      </c>
    </row>
    <row r="57" spans="1:45" s="250" customFormat="1" ht="16.5" thickBot="1" x14ac:dyDescent="0.25">
      <c r="A57" s="248"/>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192"/>
      <c r="AR57" s="192"/>
      <c r="AS57" s="192"/>
    </row>
    <row r="58" spans="1:45" x14ac:dyDescent="0.2">
      <c r="A58" s="242" t="s">
        <v>432</v>
      </c>
      <c r="B58" s="243">
        <v>1</v>
      </c>
      <c r="C58" s="243">
        <f>B58+1</f>
        <v>2</v>
      </c>
      <c r="D58" s="243">
        <f t="shared" ref="D58:AP58" si="10">C58+1</f>
        <v>3</v>
      </c>
      <c r="E58" s="243">
        <f t="shared" si="10"/>
        <v>4</v>
      </c>
      <c r="F58" s="243">
        <f t="shared" si="10"/>
        <v>5</v>
      </c>
      <c r="G58" s="243">
        <f t="shared" si="10"/>
        <v>6</v>
      </c>
      <c r="H58" s="243">
        <f t="shared" si="10"/>
        <v>7</v>
      </c>
      <c r="I58" s="243">
        <f t="shared" si="10"/>
        <v>8</v>
      </c>
      <c r="J58" s="243">
        <f t="shared" si="10"/>
        <v>9</v>
      </c>
      <c r="K58" s="243">
        <f t="shared" si="10"/>
        <v>10</v>
      </c>
      <c r="L58" s="243">
        <f t="shared" si="10"/>
        <v>11</v>
      </c>
      <c r="M58" s="243">
        <f t="shared" si="10"/>
        <v>12</v>
      </c>
      <c r="N58" s="243">
        <f t="shared" si="10"/>
        <v>13</v>
      </c>
      <c r="O58" s="243">
        <f t="shared" si="10"/>
        <v>14</v>
      </c>
      <c r="P58" s="243">
        <f t="shared" si="10"/>
        <v>15</v>
      </c>
      <c r="Q58" s="243">
        <f t="shared" si="10"/>
        <v>16</v>
      </c>
      <c r="R58" s="243">
        <f t="shared" si="10"/>
        <v>17</v>
      </c>
      <c r="S58" s="243">
        <f t="shared" si="10"/>
        <v>18</v>
      </c>
      <c r="T58" s="243">
        <f t="shared" si="10"/>
        <v>19</v>
      </c>
      <c r="U58" s="243">
        <f t="shared" si="10"/>
        <v>20</v>
      </c>
      <c r="V58" s="243">
        <f t="shared" si="10"/>
        <v>21</v>
      </c>
      <c r="W58" s="243">
        <f t="shared" si="10"/>
        <v>22</v>
      </c>
      <c r="X58" s="243">
        <f t="shared" si="10"/>
        <v>23</v>
      </c>
      <c r="Y58" s="243">
        <f t="shared" si="10"/>
        <v>24</v>
      </c>
      <c r="Z58" s="243">
        <f t="shared" si="10"/>
        <v>25</v>
      </c>
      <c r="AA58" s="243">
        <f t="shared" si="10"/>
        <v>26</v>
      </c>
      <c r="AB58" s="243">
        <f t="shared" si="10"/>
        <v>27</v>
      </c>
      <c r="AC58" s="243">
        <f t="shared" si="10"/>
        <v>28</v>
      </c>
      <c r="AD58" s="243">
        <f t="shared" si="10"/>
        <v>29</v>
      </c>
      <c r="AE58" s="243">
        <f t="shared" si="10"/>
        <v>30</v>
      </c>
      <c r="AF58" s="243">
        <f t="shared" si="10"/>
        <v>31</v>
      </c>
      <c r="AG58" s="243">
        <f t="shared" si="10"/>
        <v>32</v>
      </c>
      <c r="AH58" s="243">
        <f t="shared" si="10"/>
        <v>33</v>
      </c>
      <c r="AI58" s="243">
        <f t="shared" si="10"/>
        <v>34</v>
      </c>
      <c r="AJ58" s="243">
        <f t="shared" si="10"/>
        <v>35</v>
      </c>
      <c r="AK58" s="243">
        <f t="shared" si="10"/>
        <v>36</v>
      </c>
      <c r="AL58" s="243">
        <f t="shared" si="10"/>
        <v>37</v>
      </c>
      <c r="AM58" s="243">
        <f t="shared" si="10"/>
        <v>38</v>
      </c>
      <c r="AN58" s="243">
        <f t="shared" si="10"/>
        <v>39</v>
      </c>
      <c r="AO58" s="243">
        <f t="shared" si="10"/>
        <v>40</v>
      </c>
      <c r="AP58" s="243">
        <f t="shared" si="10"/>
        <v>41</v>
      </c>
    </row>
    <row r="59" spans="1:45" ht="14.25" x14ac:dyDescent="0.2">
      <c r="A59" s="251" t="s">
        <v>262</v>
      </c>
      <c r="B59" s="252">
        <f>B50*$B$28</f>
        <v>0</v>
      </c>
      <c r="C59" s="252">
        <f>C50*$B$28</f>
        <v>0</v>
      </c>
      <c r="D59" s="252">
        <f t="shared" ref="D59:AP59" si="11">D50*$B$28</f>
        <v>0</v>
      </c>
      <c r="E59" s="252">
        <f t="shared" si="11"/>
        <v>0</v>
      </c>
      <c r="F59" s="252">
        <f t="shared" si="11"/>
        <v>0</v>
      </c>
      <c r="G59" s="252">
        <f>G50*$B$28</f>
        <v>0</v>
      </c>
      <c r="H59" s="252">
        <f t="shared" si="11"/>
        <v>0</v>
      </c>
      <c r="I59" s="252">
        <f t="shared" si="11"/>
        <v>0</v>
      </c>
      <c r="J59" s="252">
        <f t="shared" si="11"/>
        <v>0</v>
      </c>
      <c r="K59" s="252">
        <f t="shared" si="11"/>
        <v>0</v>
      </c>
      <c r="L59" s="252">
        <f t="shared" si="11"/>
        <v>0</v>
      </c>
      <c r="M59" s="252">
        <f t="shared" si="11"/>
        <v>0</v>
      </c>
      <c r="N59" s="252">
        <f t="shared" si="11"/>
        <v>0</v>
      </c>
      <c r="O59" s="252">
        <f t="shared" si="11"/>
        <v>0</v>
      </c>
      <c r="P59" s="252">
        <f t="shared" si="11"/>
        <v>0</v>
      </c>
      <c r="Q59" s="252">
        <f t="shared" si="11"/>
        <v>0</v>
      </c>
      <c r="R59" s="252">
        <f t="shared" si="11"/>
        <v>0</v>
      </c>
      <c r="S59" s="252">
        <f t="shared" si="11"/>
        <v>0</v>
      </c>
      <c r="T59" s="252">
        <f t="shared" si="11"/>
        <v>0</v>
      </c>
      <c r="U59" s="252">
        <f t="shared" si="11"/>
        <v>0</v>
      </c>
      <c r="V59" s="252">
        <f t="shared" si="11"/>
        <v>0</v>
      </c>
      <c r="W59" s="252">
        <f t="shared" si="11"/>
        <v>0</v>
      </c>
      <c r="X59" s="252">
        <f t="shared" si="11"/>
        <v>0</v>
      </c>
      <c r="Y59" s="252">
        <f t="shared" si="11"/>
        <v>0</v>
      </c>
      <c r="Z59" s="252">
        <f t="shared" si="11"/>
        <v>0</v>
      </c>
      <c r="AA59" s="252">
        <f t="shared" si="11"/>
        <v>0</v>
      </c>
      <c r="AB59" s="252">
        <f t="shared" si="11"/>
        <v>0</v>
      </c>
      <c r="AC59" s="252">
        <f t="shared" si="11"/>
        <v>0</v>
      </c>
      <c r="AD59" s="252">
        <f t="shared" si="11"/>
        <v>0</v>
      </c>
      <c r="AE59" s="252">
        <f t="shared" si="11"/>
        <v>0</v>
      </c>
      <c r="AF59" s="252">
        <f t="shared" si="11"/>
        <v>0</v>
      </c>
      <c r="AG59" s="252">
        <f t="shared" si="11"/>
        <v>0</v>
      </c>
      <c r="AH59" s="252">
        <f t="shared" si="11"/>
        <v>0</v>
      </c>
      <c r="AI59" s="252">
        <f t="shared" si="11"/>
        <v>0</v>
      </c>
      <c r="AJ59" s="252">
        <f t="shared" si="11"/>
        <v>0</v>
      </c>
      <c r="AK59" s="252">
        <f t="shared" si="11"/>
        <v>0</v>
      </c>
      <c r="AL59" s="252">
        <f t="shared" si="11"/>
        <v>0</v>
      </c>
      <c r="AM59" s="252">
        <f t="shared" si="11"/>
        <v>0</v>
      </c>
      <c r="AN59" s="252">
        <f t="shared" si="11"/>
        <v>0</v>
      </c>
      <c r="AO59" s="252">
        <f t="shared" si="11"/>
        <v>0</v>
      </c>
      <c r="AP59" s="252">
        <f t="shared" si="11"/>
        <v>0</v>
      </c>
    </row>
    <row r="60" spans="1:45" x14ac:dyDescent="0.2">
      <c r="A60" s="244" t="s">
        <v>261</v>
      </c>
      <c r="B60" s="245">
        <f t="shared" ref="B60:AP60" si="12">SUM(B61:B65)</f>
        <v>0</v>
      </c>
      <c r="C60" s="245">
        <f t="shared" si="12"/>
        <v>0</v>
      </c>
      <c r="D60" s="245">
        <f>SUM(D61:D65)</f>
        <v>0</v>
      </c>
      <c r="E60" s="245">
        <f>SUM(E61:E65)</f>
        <v>-1.4859111419637999E-2</v>
      </c>
      <c r="F60" s="245">
        <f t="shared" si="12"/>
        <v>-1.5539652263412085E-2</v>
      </c>
      <c r="G60" s="245">
        <f t="shared" si="12"/>
        <v>-1.6251361582000398E-2</v>
      </c>
      <c r="H60" s="245">
        <f t="shared" si="12"/>
        <v>-1.6995666878000512E-2</v>
      </c>
      <c r="I60" s="245">
        <f t="shared" si="12"/>
        <v>-1.777406103300844E-2</v>
      </c>
      <c r="J60" s="245">
        <f t="shared" si="12"/>
        <v>-1.8588105301948335E-2</v>
      </c>
      <c r="K60" s="245">
        <f t="shared" si="12"/>
        <v>-1.9439432444541205E-2</v>
      </c>
      <c r="L60" s="245">
        <f t="shared" si="12"/>
        <v>-2.0329750000193512E-2</v>
      </c>
      <c r="M60" s="245">
        <f t="shared" si="12"/>
        <v>-2.1260843712874282E-2</v>
      </c>
      <c r="N60" s="245">
        <f t="shared" si="12"/>
        <v>-2.2234581112850045E-2</v>
      </c>
      <c r="O60" s="245">
        <f t="shared" si="12"/>
        <v>-2.3252915262461728E-2</v>
      </c>
      <c r="P60" s="245">
        <f t="shared" si="12"/>
        <v>-2.4317888673456488E-2</v>
      </c>
      <c r="Q60" s="245">
        <f t="shared" si="12"/>
        <v>-2.5431637403731607E-2</v>
      </c>
      <c r="R60" s="245">
        <f t="shared" si="12"/>
        <v>-2.6596395341707536E-2</v>
      </c>
      <c r="S60" s="245">
        <f t="shared" si="12"/>
        <v>-2.7814498686923299E-2</v>
      </c>
      <c r="T60" s="245">
        <f t="shared" si="12"/>
        <v>-2.9088390635841278E-2</v>
      </c>
      <c r="U60" s="245">
        <f t="shared" si="12"/>
        <v>-3.0420626282259756E-2</v>
      </c>
      <c r="V60" s="245">
        <f t="shared" si="12"/>
        <v>-3.1813877742162301E-2</v>
      </c>
      <c r="W60" s="245">
        <f t="shared" si="12"/>
        <v>-3.327093951328295E-2</v>
      </c>
      <c r="X60" s="245">
        <f t="shared" si="12"/>
        <v>-3.4794734080137189E-2</v>
      </c>
      <c r="Y60" s="245">
        <f t="shared" si="12"/>
        <v>-3.6388317775760917E-2</v>
      </c>
      <c r="Z60" s="245">
        <f t="shared" si="12"/>
        <v>-3.8054886911914505E-2</v>
      </c>
      <c r="AA60" s="245">
        <f t="shared" si="12"/>
        <v>-3.979778419004748E-2</v>
      </c>
      <c r="AB60" s="245">
        <f t="shared" si="12"/>
        <v>-4.1620505405882725E-2</v>
      </c>
      <c r="AC60" s="245">
        <f t="shared" si="12"/>
        <v>-4.3526706461067585E-2</v>
      </c>
      <c r="AD60" s="245">
        <f t="shared" si="12"/>
        <v>-4.5520210695955646E-2</v>
      </c>
      <c r="AE60" s="245">
        <f t="shared" si="12"/>
        <v>-4.7605016558226687E-2</v>
      </c>
      <c r="AF60" s="245">
        <f t="shared" si="12"/>
        <v>-4.9785305622726102E-2</v>
      </c>
      <c r="AG60" s="245">
        <f t="shared" si="12"/>
        <v>-5.2065450978609443E-2</v>
      </c>
      <c r="AH60" s="245">
        <f t="shared" si="12"/>
        <v>-5.445002600061466E-2</v>
      </c>
      <c r="AI60" s="245">
        <f t="shared" si="12"/>
        <v>-5.6943813522054625E-2</v>
      </c>
      <c r="AJ60" s="245">
        <f t="shared" si="12"/>
        <v>-5.9551815427928846E-2</v>
      </c>
      <c r="AK60" s="245">
        <f t="shared" si="12"/>
        <v>-6.2279262687395504E-2</v>
      </c>
      <c r="AL60" s="245">
        <f t="shared" si="12"/>
        <v>-6.5131625845726321E-2</v>
      </c>
      <c r="AM60" s="245">
        <f t="shared" si="12"/>
        <v>-6.8114625996788414E-2</v>
      </c>
      <c r="AN60" s="245">
        <f t="shared" si="12"/>
        <v>-1.242221413391E-2</v>
      </c>
      <c r="AO60" s="245">
        <f t="shared" si="12"/>
        <v>-1.242221413391E-2</v>
      </c>
      <c r="AP60" s="245">
        <f t="shared" si="12"/>
        <v>-1.242221413391E-2</v>
      </c>
    </row>
    <row r="61" spans="1:45" x14ac:dyDescent="0.2">
      <c r="A61" s="253" t="s">
        <v>260</v>
      </c>
      <c r="B61" s="245"/>
      <c r="C61" s="245">
        <f>-IF(C$47&lt;=$B$30,0,$B$29*(1+C$49)*$B$28)</f>
        <v>0</v>
      </c>
      <c r="D61" s="245">
        <f>-IF(D$47&lt;=$B$30,0,$B$29*(1+D$49)*$B$28)</f>
        <v>0</v>
      </c>
      <c r="E61" s="245">
        <f>-IF(E$47&lt;=$B$30,0,$B$29*(1+E$49)*$B$28)</f>
        <v>-1.4859111419637999E-2</v>
      </c>
      <c r="F61" s="245">
        <f t="shared" ref="F61:AP61" si="13">-IF(F$47&lt;=$B$30,0,$B$29*(1+F$49)*$B$28)</f>
        <v>-1.5539652263412085E-2</v>
      </c>
      <c r="G61" s="245">
        <f t="shared" si="13"/>
        <v>-1.6251361582000398E-2</v>
      </c>
      <c r="H61" s="245">
        <f t="shared" si="13"/>
        <v>-1.6995666878000512E-2</v>
      </c>
      <c r="I61" s="245">
        <f t="shared" si="13"/>
        <v>-1.777406103300844E-2</v>
      </c>
      <c r="J61" s="245">
        <f t="shared" si="13"/>
        <v>-1.8588105301948335E-2</v>
      </c>
      <c r="K61" s="245">
        <f t="shared" si="13"/>
        <v>-1.9439432444541205E-2</v>
      </c>
      <c r="L61" s="245">
        <f t="shared" si="13"/>
        <v>-2.0329750000193512E-2</v>
      </c>
      <c r="M61" s="245">
        <f t="shared" si="13"/>
        <v>-2.1260843712874282E-2</v>
      </c>
      <c r="N61" s="245">
        <f t="shared" si="13"/>
        <v>-2.2234581112850045E-2</v>
      </c>
      <c r="O61" s="245">
        <f t="shared" si="13"/>
        <v>-2.3252915262461728E-2</v>
      </c>
      <c r="P61" s="245">
        <f t="shared" si="13"/>
        <v>-2.4317888673456488E-2</v>
      </c>
      <c r="Q61" s="245">
        <f t="shared" si="13"/>
        <v>-2.5431637403731607E-2</v>
      </c>
      <c r="R61" s="245">
        <f t="shared" si="13"/>
        <v>-2.6596395341707536E-2</v>
      </c>
      <c r="S61" s="245">
        <f t="shared" si="13"/>
        <v>-2.7814498686923299E-2</v>
      </c>
      <c r="T61" s="245">
        <f t="shared" si="13"/>
        <v>-2.9088390635841278E-2</v>
      </c>
      <c r="U61" s="245">
        <f t="shared" si="13"/>
        <v>-3.0420626282259756E-2</v>
      </c>
      <c r="V61" s="245">
        <f t="shared" si="13"/>
        <v>-3.1813877742162301E-2</v>
      </c>
      <c r="W61" s="245">
        <f t="shared" si="13"/>
        <v>-3.327093951328295E-2</v>
      </c>
      <c r="X61" s="245">
        <f t="shared" si="13"/>
        <v>-3.4794734080137189E-2</v>
      </c>
      <c r="Y61" s="245">
        <f t="shared" si="13"/>
        <v>-3.6388317775760917E-2</v>
      </c>
      <c r="Z61" s="245">
        <f t="shared" si="13"/>
        <v>-3.8054886911914505E-2</v>
      </c>
      <c r="AA61" s="245">
        <f t="shared" si="13"/>
        <v>-3.979778419004748E-2</v>
      </c>
      <c r="AB61" s="245">
        <f t="shared" si="13"/>
        <v>-4.1620505405882725E-2</v>
      </c>
      <c r="AC61" s="245">
        <f t="shared" si="13"/>
        <v>-4.3526706461067585E-2</v>
      </c>
      <c r="AD61" s="245">
        <f t="shared" si="13"/>
        <v>-4.5520210695955646E-2</v>
      </c>
      <c r="AE61" s="245">
        <f t="shared" si="13"/>
        <v>-4.7605016558226687E-2</v>
      </c>
      <c r="AF61" s="245">
        <f t="shared" si="13"/>
        <v>-4.9785305622726102E-2</v>
      </c>
      <c r="AG61" s="245">
        <f t="shared" si="13"/>
        <v>-5.2065450978609443E-2</v>
      </c>
      <c r="AH61" s="245">
        <f t="shared" si="13"/>
        <v>-5.445002600061466E-2</v>
      </c>
      <c r="AI61" s="245">
        <f t="shared" si="13"/>
        <v>-5.6943813522054625E-2</v>
      </c>
      <c r="AJ61" s="245">
        <f t="shared" si="13"/>
        <v>-5.9551815427928846E-2</v>
      </c>
      <c r="AK61" s="245">
        <f t="shared" si="13"/>
        <v>-6.2279262687395504E-2</v>
      </c>
      <c r="AL61" s="245">
        <f t="shared" si="13"/>
        <v>-6.5131625845726321E-2</v>
      </c>
      <c r="AM61" s="245">
        <f t="shared" si="13"/>
        <v>-6.8114625996788414E-2</v>
      </c>
      <c r="AN61" s="245">
        <f t="shared" si="13"/>
        <v>-1.242221413391E-2</v>
      </c>
      <c r="AO61" s="245">
        <f t="shared" si="13"/>
        <v>-1.242221413391E-2</v>
      </c>
      <c r="AP61" s="245">
        <f t="shared" si="13"/>
        <v>-1.242221413391E-2</v>
      </c>
    </row>
    <row r="62" spans="1:45" x14ac:dyDescent="0.2">
      <c r="A62" s="253" t="str">
        <f>A32</f>
        <v>Прочие расходы при эксплуатации объекта, руб. без НДС</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5"/>
      <c r="AL62" s="245"/>
      <c r="AM62" s="245"/>
      <c r="AN62" s="245"/>
      <c r="AO62" s="245"/>
      <c r="AP62" s="245"/>
    </row>
    <row r="63" spans="1:45" x14ac:dyDescent="0.2">
      <c r="A63" s="253" t="s">
        <v>429</v>
      </c>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245"/>
      <c r="AP63" s="245"/>
    </row>
    <row r="64" spans="1:45" x14ac:dyDescent="0.2">
      <c r="A64" s="253" t="s">
        <v>429</v>
      </c>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5"/>
    </row>
    <row r="65" spans="1:45" ht="31.5" x14ac:dyDescent="0.2">
      <c r="A65" s="253" t="s">
        <v>547</v>
      </c>
      <c r="B65" s="245">
        <v>0</v>
      </c>
      <c r="C65" s="245">
        <v>0</v>
      </c>
      <c r="D65" s="245">
        <v>0</v>
      </c>
      <c r="E65" s="245">
        <v>0</v>
      </c>
      <c r="F65" s="245">
        <v>0</v>
      </c>
      <c r="G65" s="245">
        <v>0</v>
      </c>
      <c r="H65" s="245">
        <v>0</v>
      </c>
      <c r="I65" s="245">
        <v>0</v>
      </c>
      <c r="J65" s="245">
        <v>0</v>
      </c>
      <c r="K65" s="245">
        <v>0</v>
      </c>
      <c r="L65" s="245">
        <v>0</v>
      </c>
      <c r="M65" s="245">
        <v>0</v>
      </c>
      <c r="N65" s="245">
        <v>0</v>
      </c>
      <c r="O65" s="245">
        <v>0</v>
      </c>
      <c r="P65" s="245">
        <v>0</v>
      </c>
      <c r="Q65" s="245">
        <v>0</v>
      </c>
      <c r="R65" s="245">
        <v>0</v>
      </c>
      <c r="S65" s="245">
        <v>0</v>
      </c>
      <c r="T65" s="245">
        <v>0</v>
      </c>
      <c r="U65" s="245">
        <v>0</v>
      </c>
      <c r="V65" s="245">
        <v>0</v>
      </c>
      <c r="W65" s="245">
        <v>0</v>
      </c>
      <c r="X65" s="245">
        <v>0</v>
      </c>
      <c r="Y65" s="245">
        <v>0</v>
      </c>
      <c r="Z65" s="245">
        <v>0</v>
      </c>
      <c r="AA65" s="245">
        <v>0</v>
      </c>
      <c r="AB65" s="245">
        <v>0</v>
      </c>
      <c r="AC65" s="245">
        <v>0</v>
      </c>
      <c r="AD65" s="245">
        <v>0</v>
      </c>
      <c r="AE65" s="245">
        <v>0</v>
      </c>
      <c r="AF65" s="245">
        <v>0</v>
      </c>
      <c r="AG65" s="245">
        <v>0</v>
      </c>
      <c r="AH65" s="245">
        <v>0</v>
      </c>
      <c r="AI65" s="245">
        <v>0</v>
      </c>
      <c r="AJ65" s="245">
        <v>0</v>
      </c>
      <c r="AK65" s="245">
        <v>0</v>
      </c>
      <c r="AL65" s="245">
        <v>0</v>
      </c>
      <c r="AM65" s="245">
        <v>0</v>
      </c>
      <c r="AN65" s="245">
        <v>0</v>
      </c>
      <c r="AO65" s="245">
        <v>0</v>
      </c>
      <c r="AP65" s="245">
        <v>0</v>
      </c>
    </row>
    <row r="66" spans="1:45" ht="28.5" x14ac:dyDescent="0.2">
      <c r="A66" s="254" t="s">
        <v>548</v>
      </c>
      <c r="B66" s="252">
        <f t="shared" ref="B66:AO66" si="14">B59+B60</f>
        <v>0</v>
      </c>
      <c r="C66" s="252">
        <f t="shared" si="14"/>
        <v>0</v>
      </c>
      <c r="D66" s="252">
        <f t="shared" si="14"/>
        <v>0</v>
      </c>
      <c r="E66" s="252">
        <f t="shared" si="14"/>
        <v>-1.4859111419637999E-2</v>
      </c>
      <c r="F66" s="252">
        <f t="shared" si="14"/>
        <v>-1.5539652263412085E-2</v>
      </c>
      <c r="G66" s="252">
        <f t="shared" si="14"/>
        <v>-1.6251361582000398E-2</v>
      </c>
      <c r="H66" s="252">
        <f t="shared" si="14"/>
        <v>-1.6995666878000512E-2</v>
      </c>
      <c r="I66" s="252">
        <f t="shared" si="14"/>
        <v>-1.777406103300844E-2</v>
      </c>
      <c r="J66" s="252">
        <f t="shared" si="14"/>
        <v>-1.8588105301948335E-2</v>
      </c>
      <c r="K66" s="252">
        <f t="shared" si="14"/>
        <v>-1.9439432444541205E-2</v>
      </c>
      <c r="L66" s="252">
        <f t="shared" si="14"/>
        <v>-2.0329750000193512E-2</v>
      </c>
      <c r="M66" s="252">
        <f t="shared" si="14"/>
        <v>-2.1260843712874282E-2</v>
      </c>
      <c r="N66" s="252">
        <f t="shared" si="14"/>
        <v>-2.2234581112850045E-2</v>
      </c>
      <c r="O66" s="252">
        <f t="shared" si="14"/>
        <v>-2.3252915262461728E-2</v>
      </c>
      <c r="P66" s="252">
        <f t="shared" si="14"/>
        <v>-2.4317888673456488E-2</v>
      </c>
      <c r="Q66" s="252">
        <f t="shared" si="14"/>
        <v>-2.5431637403731607E-2</v>
      </c>
      <c r="R66" s="252">
        <f t="shared" si="14"/>
        <v>-2.6596395341707536E-2</v>
      </c>
      <c r="S66" s="252">
        <f t="shared" si="14"/>
        <v>-2.7814498686923299E-2</v>
      </c>
      <c r="T66" s="252">
        <f t="shared" si="14"/>
        <v>-2.9088390635841278E-2</v>
      </c>
      <c r="U66" s="252">
        <f t="shared" si="14"/>
        <v>-3.0420626282259756E-2</v>
      </c>
      <c r="V66" s="252">
        <f t="shared" si="14"/>
        <v>-3.1813877742162301E-2</v>
      </c>
      <c r="W66" s="252">
        <f t="shared" si="14"/>
        <v>-3.327093951328295E-2</v>
      </c>
      <c r="X66" s="252">
        <f t="shared" si="14"/>
        <v>-3.4794734080137189E-2</v>
      </c>
      <c r="Y66" s="252">
        <f t="shared" si="14"/>
        <v>-3.6388317775760917E-2</v>
      </c>
      <c r="Z66" s="252">
        <f t="shared" si="14"/>
        <v>-3.8054886911914505E-2</v>
      </c>
      <c r="AA66" s="252">
        <f t="shared" si="14"/>
        <v>-3.979778419004748E-2</v>
      </c>
      <c r="AB66" s="252">
        <f t="shared" si="14"/>
        <v>-4.1620505405882725E-2</v>
      </c>
      <c r="AC66" s="252">
        <f t="shared" si="14"/>
        <v>-4.3526706461067585E-2</v>
      </c>
      <c r="AD66" s="252">
        <f t="shared" si="14"/>
        <v>-4.5520210695955646E-2</v>
      </c>
      <c r="AE66" s="252">
        <f t="shared" si="14"/>
        <v>-4.7605016558226687E-2</v>
      </c>
      <c r="AF66" s="252">
        <f t="shared" si="14"/>
        <v>-4.9785305622726102E-2</v>
      </c>
      <c r="AG66" s="252">
        <f t="shared" si="14"/>
        <v>-5.2065450978609443E-2</v>
      </c>
      <c r="AH66" s="252">
        <f t="shared" si="14"/>
        <v>-5.445002600061466E-2</v>
      </c>
      <c r="AI66" s="252">
        <f t="shared" si="14"/>
        <v>-5.6943813522054625E-2</v>
      </c>
      <c r="AJ66" s="252">
        <f t="shared" si="14"/>
        <v>-5.9551815427928846E-2</v>
      </c>
      <c r="AK66" s="252">
        <f t="shared" si="14"/>
        <v>-6.2279262687395504E-2</v>
      </c>
      <c r="AL66" s="252">
        <f t="shared" si="14"/>
        <v>-6.5131625845726321E-2</v>
      </c>
      <c r="AM66" s="252">
        <f t="shared" si="14"/>
        <v>-6.8114625996788414E-2</v>
      </c>
      <c r="AN66" s="252">
        <f t="shared" si="14"/>
        <v>-1.242221413391E-2</v>
      </c>
      <c r="AO66" s="252">
        <f t="shared" si="14"/>
        <v>-1.242221413391E-2</v>
      </c>
      <c r="AP66" s="252">
        <f>AP59+AP60</f>
        <v>-1.242221413391E-2</v>
      </c>
    </row>
    <row r="67" spans="1:45" x14ac:dyDescent="0.2">
      <c r="A67" s="253" t="s">
        <v>255</v>
      </c>
      <c r="B67" s="255"/>
      <c r="C67" s="332">
        <f>-($B$25)*$B$28/$B$27</f>
        <v>-414073.80446366675</v>
      </c>
      <c r="D67" s="332">
        <f>C67</f>
        <v>-414073.80446366675</v>
      </c>
      <c r="E67" s="332">
        <f t="shared" ref="E67:L67" si="15">D67</f>
        <v>-414073.80446366675</v>
      </c>
      <c r="F67" s="332">
        <f t="shared" si="15"/>
        <v>-414073.80446366675</v>
      </c>
      <c r="G67" s="332">
        <f t="shared" si="15"/>
        <v>-414073.80446366675</v>
      </c>
      <c r="H67" s="332">
        <f t="shared" si="15"/>
        <v>-414073.80446366675</v>
      </c>
      <c r="I67" s="332">
        <f t="shared" si="15"/>
        <v>-414073.80446366675</v>
      </c>
      <c r="J67" s="332">
        <f t="shared" si="15"/>
        <v>-414073.80446366675</v>
      </c>
      <c r="K67" s="332">
        <f t="shared" si="15"/>
        <v>-414073.80446366675</v>
      </c>
      <c r="L67" s="332">
        <f t="shared" si="15"/>
        <v>-414073.80446366675</v>
      </c>
      <c r="M67" s="245">
        <f t="shared" ref="M67:AP67" si="16">L67</f>
        <v>-414073.80446366675</v>
      </c>
      <c r="N67" s="245">
        <f t="shared" si="16"/>
        <v>-414073.80446366675</v>
      </c>
      <c r="O67" s="245">
        <f t="shared" si="16"/>
        <v>-414073.80446366675</v>
      </c>
      <c r="P67" s="245">
        <f t="shared" si="16"/>
        <v>-414073.80446366675</v>
      </c>
      <c r="Q67" s="245">
        <f t="shared" si="16"/>
        <v>-414073.80446366675</v>
      </c>
      <c r="R67" s="245">
        <f t="shared" si="16"/>
        <v>-414073.80446366675</v>
      </c>
      <c r="S67" s="245">
        <f t="shared" si="16"/>
        <v>-414073.80446366675</v>
      </c>
      <c r="T67" s="245">
        <f t="shared" si="16"/>
        <v>-414073.80446366675</v>
      </c>
      <c r="U67" s="245">
        <f t="shared" si="16"/>
        <v>-414073.80446366675</v>
      </c>
      <c r="V67" s="245">
        <f t="shared" si="16"/>
        <v>-414073.80446366675</v>
      </c>
      <c r="W67" s="245">
        <f t="shared" si="16"/>
        <v>-414073.80446366675</v>
      </c>
      <c r="X67" s="245">
        <f t="shared" si="16"/>
        <v>-414073.80446366675</v>
      </c>
      <c r="Y67" s="245">
        <f t="shared" si="16"/>
        <v>-414073.80446366675</v>
      </c>
      <c r="Z67" s="245">
        <f t="shared" si="16"/>
        <v>-414073.80446366675</v>
      </c>
      <c r="AA67" s="245">
        <f t="shared" si="16"/>
        <v>-414073.80446366675</v>
      </c>
      <c r="AB67" s="245">
        <f t="shared" si="16"/>
        <v>-414073.80446366675</v>
      </c>
      <c r="AC67" s="245">
        <f t="shared" si="16"/>
        <v>-414073.80446366675</v>
      </c>
      <c r="AD67" s="245">
        <f t="shared" si="16"/>
        <v>-414073.80446366675</v>
      </c>
      <c r="AE67" s="245">
        <f t="shared" si="16"/>
        <v>-414073.80446366675</v>
      </c>
      <c r="AF67" s="245">
        <f t="shared" si="16"/>
        <v>-414073.80446366675</v>
      </c>
      <c r="AG67" s="245">
        <f t="shared" si="16"/>
        <v>-414073.80446366675</v>
      </c>
      <c r="AH67" s="245">
        <f t="shared" si="16"/>
        <v>-414073.80446366675</v>
      </c>
      <c r="AI67" s="245">
        <f t="shared" si="16"/>
        <v>-414073.80446366675</v>
      </c>
      <c r="AJ67" s="245">
        <f t="shared" si="16"/>
        <v>-414073.80446366675</v>
      </c>
      <c r="AK67" s="245">
        <f t="shared" si="16"/>
        <v>-414073.80446366675</v>
      </c>
      <c r="AL67" s="245">
        <f t="shared" si="16"/>
        <v>-414073.80446366675</v>
      </c>
      <c r="AM67" s="245">
        <f t="shared" si="16"/>
        <v>-414073.80446366675</v>
      </c>
      <c r="AN67" s="245">
        <f t="shared" si="16"/>
        <v>-414073.80446366675</v>
      </c>
      <c r="AO67" s="245">
        <f t="shared" si="16"/>
        <v>-414073.80446366675</v>
      </c>
      <c r="AP67" s="245">
        <f t="shared" si="16"/>
        <v>-414073.80446366675</v>
      </c>
      <c r="AQ67" s="256"/>
      <c r="AR67" s="257"/>
      <c r="AS67" s="257"/>
    </row>
    <row r="68" spans="1:45" ht="28.5" x14ac:dyDescent="0.2">
      <c r="A68" s="254" t="s">
        <v>549</v>
      </c>
      <c r="B68" s="252">
        <f t="shared" ref="B68:J68" si="17">B66+B67</f>
        <v>0</v>
      </c>
      <c r="C68" s="252">
        <f>C66+C67</f>
        <v>-414073.80446366675</v>
      </c>
      <c r="D68" s="252">
        <f>D66+D67</f>
        <v>-414073.80446366675</v>
      </c>
      <c r="E68" s="252">
        <f t="shared" si="17"/>
        <v>-414073.81932277814</v>
      </c>
      <c r="F68" s="252">
        <f>F66+C67</f>
        <v>-414073.82000331901</v>
      </c>
      <c r="G68" s="252">
        <f t="shared" si="17"/>
        <v>-414073.82071502833</v>
      </c>
      <c r="H68" s="252">
        <f t="shared" si="17"/>
        <v>-414073.82145933365</v>
      </c>
      <c r="I68" s="252">
        <f t="shared" si="17"/>
        <v>-414073.82223772776</v>
      </c>
      <c r="J68" s="252">
        <f t="shared" si="17"/>
        <v>-414073.82305177202</v>
      </c>
      <c r="K68" s="252">
        <f>K66+K67</f>
        <v>-414073.82390309917</v>
      </c>
      <c r="L68" s="252">
        <f>L66+L67</f>
        <v>-414073.82479341677</v>
      </c>
      <c r="M68" s="252">
        <f t="shared" ref="M68:AO68" si="18">M66+M67</f>
        <v>-414073.82572451048</v>
      </c>
      <c r="N68" s="252">
        <f t="shared" si="18"/>
        <v>-414073.82669824787</v>
      </c>
      <c r="O68" s="252">
        <f t="shared" si="18"/>
        <v>-414073.82771658199</v>
      </c>
      <c r="P68" s="252">
        <f t="shared" si="18"/>
        <v>-414073.82878155541</v>
      </c>
      <c r="Q68" s="252">
        <f t="shared" si="18"/>
        <v>-414073.82989530417</v>
      </c>
      <c r="R68" s="252">
        <f t="shared" si="18"/>
        <v>-414073.8310600621</v>
      </c>
      <c r="S68" s="252">
        <f t="shared" si="18"/>
        <v>-414073.83227816544</v>
      </c>
      <c r="T68" s="252">
        <f t="shared" si="18"/>
        <v>-414073.83355205739</v>
      </c>
      <c r="U68" s="252">
        <f t="shared" si="18"/>
        <v>-414073.83488429303</v>
      </c>
      <c r="V68" s="252">
        <f t="shared" si="18"/>
        <v>-414073.8362775445</v>
      </c>
      <c r="W68" s="252">
        <f t="shared" si="18"/>
        <v>-414073.83773460623</v>
      </c>
      <c r="X68" s="252">
        <f t="shared" si="18"/>
        <v>-414073.83925840084</v>
      </c>
      <c r="Y68" s="252">
        <f t="shared" si="18"/>
        <v>-414073.84085198451</v>
      </c>
      <c r="Z68" s="252">
        <f t="shared" si="18"/>
        <v>-414073.84251855366</v>
      </c>
      <c r="AA68" s="252">
        <f t="shared" si="18"/>
        <v>-414073.84426145093</v>
      </c>
      <c r="AB68" s="252">
        <f t="shared" si="18"/>
        <v>-414073.84608417214</v>
      </c>
      <c r="AC68" s="252">
        <f t="shared" si="18"/>
        <v>-414073.84799037321</v>
      </c>
      <c r="AD68" s="252">
        <f t="shared" si="18"/>
        <v>-414073.84998387744</v>
      </c>
      <c r="AE68" s="252">
        <f t="shared" si="18"/>
        <v>-414073.85206868331</v>
      </c>
      <c r="AF68" s="252">
        <f t="shared" si="18"/>
        <v>-414073.85424897238</v>
      </c>
      <c r="AG68" s="252">
        <f t="shared" si="18"/>
        <v>-414073.85652911774</v>
      </c>
      <c r="AH68" s="252">
        <f t="shared" si="18"/>
        <v>-414073.85891369276</v>
      </c>
      <c r="AI68" s="252">
        <f t="shared" si="18"/>
        <v>-414073.86140748026</v>
      </c>
      <c r="AJ68" s="252">
        <f t="shared" si="18"/>
        <v>-414073.86401548219</v>
      </c>
      <c r="AK68" s="252">
        <f t="shared" si="18"/>
        <v>-414073.86674292944</v>
      </c>
      <c r="AL68" s="252">
        <f t="shared" si="18"/>
        <v>-414073.86959529261</v>
      </c>
      <c r="AM68" s="252">
        <f t="shared" si="18"/>
        <v>-414073.87257829274</v>
      </c>
      <c r="AN68" s="252">
        <f t="shared" si="18"/>
        <v>-414073.81688588089</v>
      </c>
      <c r="AO68" s="252">
        <f t="shared" si="18"/>
        <v>-414073.81688588089</v>
      </c>
      <c r="AP68" s="252">
        <f>AP66+AP67</f>
        <v>-414073.81688588089</v>
      </c>
    </row>
    <row r="69" spans="1:45" x14ac:dyDescent="0.2">
      <c r="A69" s="253" t="s">
        <v>254</v>
      </c>
      <c r="B69" s="245">
        <f t="shared" ref="B69:AO69" si="19">-B56</f>
        <v>0</v>
      </c>
      <c r="C69" s="245">
        <f t="shared" si="19"/>
        <v>0</v>
      </c>
      <c r="D69" s="245">
        <f t="shared" si="19"/>
        <v>0</v>
      </c>
      <c r="E69" s="245">
        <f t="shared" si="19"/>
        <v>0</v>
      </c>
      <c r="F69" s="245">
        <f t="shared" si="19"/>
        <v>0</v>
      </c>
      <c r="G69" s="245">
        <f t="shared" si="19"/>
        <v>0</v>
      </c>
      <c r="H69" s="245">
        <f t="shared" si="19"/>
        <v>0</v>
      </c>
      <c r="I69" s="245">
        <f t="shared" si="19"/>
        <v>0</v>
      </c>
      <c r="J69" s="245">
        <f t="shared" si="19"/>
        <v>0</v>
      </c>
      <c r="K69" s="245">
        <f t="shared" si="19"/>
        <v>0</v>
      </c>
      <c r="L69" s="245">
        <f t="shared" si="19"/>
        <v>0</v>
      </c>
      <c r="M69" s="245">
        <f t="shared" si="19"/>
        <v>0</v>
      </c>
      <c r="N69" s="245">
        <f t="shared" si="19"/>
        <v>0</v>
      </c>
      <c r="O69" s="245">
        <f t="shared" si="19"/>
        <v>0</v>
      </c>
      <c r="P69" s="245">
        <f t="shared" si="19"/>
        <v>0</v>
      </c>
      <c r="Q69" s="245">
        <f t="shared" si="19"/>
        <v>0</v>
      </c>
      <c r="R69" s="245">
        <f t="shared" si="19"/>
        <v>0</v>
      </c>
      <c r="S69" s="245">
        <f t="shared" si="19"/>
        <v>0</v>
      </c>
      <c r="T69" s="245">
        <f t="shared" si="19"/>
        <v>0</v>
      </c>
      <c r="U69" s="245">
        <f t="shared" si="19"/>
        <v>0</v>
      </c>
      <c r="V69" s="245">
        <f t="shared" si="19"/>
        <v>0</v>
      </c>
      <c r="W69" s="245">
        <f t="shared" si="19"/>
        <v>0</v>
      </c>
      <c r="X69" s="245">
        <f t="shared" si="19"/>
        <v>0</v>
      </c>
      <c r="Y69" s="245">
        <f t="shared" si="19"/>
        <v>0</v>
      </c>
      <c r="Z69" s="245">
        <f t="shared" si="19"/>
        <v>0</v>
      </c>
      <c r="AA69" s="245">
        <f t="shared" si="19"/>
        <v>0</v>
      </c>
      <c r="AB69" s="245">
        <f t="shared" si="19"/>
        <v>0</v>
      </c>
      <c r="AC69" s="245">
        <f t="shared" si="19"/>
        <v>0</v>
      </c>
      <c r="AD69" s="245">
        <f t="shared" si="19"/>
        <v>0</v>
      </c>
      <c r="AE69" s="245">
        <f t="shared" si="19"/>
        <v>0</v>
      </c>
      <c r="AF69" s="245">
        <f t="shared" si="19"/>
        <v>0</v>
      </c>
      <c r="AG69" s="245">
        <f t="shared" si="19"/>
        <v>0</v>
      </c>
      <c r="AH69" s="245">
        <f t="shared" si="19"/>
        <v>0</v>
      </c>
      <c r="AI69" s="245">
        <f t="shared" si="19"/>
        <v>0</v>
      </c>
      <c r="AJ69" s="245">
        <f t="shared" si="19"/>
        <v>0</v>
      </c>
      <c r="AK69" s="245">
        <f t="shared" si="19"/>
        <v>0</v>
      </c>
      <c r="AL69" s="245">
        <f t="shared" si="19"/>
        <v>0</v>
      </c>
      <c r="AM69" s="245">
        <f t="shared" si="19"/>
        <v>0</v>
      </c>
      <c r="AN69" s="245">
        <f t="shared" si="19"/>
        <v>0</v>
      </c>
      <c r="AO69" s="245">
        <f t="shared" si="19"/>
        <v>0</v>
      </c>
      <c r="AP69" s="245">
        <f>-AP56</f>
        <v>0</v>
      </c>
    </row>
    <row r="70" spans="1:45" ht="14.25" x14ac:dyDescent="0.2">
      <c r="A70" s="254" t="s">
        <v>258</v>
      </c>
      <c r="B70" s="252">
        <f t="shared" ref="B70:AO70" si="20">B68+B69</f>
        <v>0</v>
      </c>
      <c r="C70" s="252">
        <f t="shared" si="20"/>
        <v>-414073.80446366675</v>
      </c>
      <c r="D70" s="252">
        <f t="shared" si="20"/>
        <v>-414073.80446366675</v>
      </c>
      <c r="E70" s="252">
        <f t="shared" si="20"/>
        <v>-414073.81932277814</v>
      </c>
      <c r="F70" s="252">
        <f t="shared" si="20"/>
        <v>-414073.82000331901</v>
      </c>
      <c r="G70" s="252">
        <f t="shared" si="20"/>
        <v>-414073.82071502833</v>
      </c>
      <c r="H70" s="252">
        <f t="shared" si="20"/>
        <v>-414073.82145933365</v>
      </c>
      <c r="I70" s="252">
        <f t="shared" si="20"/>
        <v>-414073.82223772776</v>
      </c>
      <c r="J70" s="252">
        <f t="shared" si="20"/>
        <v>-414073.82305177202</v>
      </c>
      <c r="K70" s="252">
        <f t="shared" si="20"/>
        <v>-414073.82390309917</v>
      </c>
      <c r="L70" s="252">
        <f t="shared" si="20"/>
        <v>-414073.82479341677</v>
      </c>
      <c r="M70" s="252">
        <f t="shared" si="20"/>
        <v>-414073.82572451048</v>
      </c>
      <c r="N70" s="252">
        <f t="shared" si="20"/>
        <v>-414073.82669824787</v>
      </c>
      <c r="O70" s="252">
        <f t="shared" si="20"/>
        <v>-414073.82771658199</v>
      </c>
      <c r="P70" s="252">
        <f t="shared" si="20"/>
        <v>-414073.82878155541</v>
      </c>
      <c r="Q70" s="252">
        <f t="shared" si="20"/>
        <v>-414073.82989530417</v>
      </c>
      <c r="R70" s="252">
        <f t="shared" si="20"/>
        <v>-414073.8310600621</v>
      </c>
      <c r="S70" s="252">
        <f t="shared" si="20"/>
        <v>-414073.83227816544</v>
      </c>
      <c r="T70" s="252">
        <f t="shared" si="20"/>
        <v>-414073.83355205739</v>
      </c>
      <c r="U70" s="252">
        <f t="shared" si="20"/>
        <v>-414073.83488429303</v>
      </c>
      <c r="V70" s="252">
        <f t="shared" si="20"/>
        <v>-414073.8362775445</v>
      </c>
      <c r="W70" s="252">
        <f t="shared" si="20"/>
        <v>-414073.83773460623</v>
      </c>
      <c r="X70" s="252">
        <f t="shared" si="20"/>
        <v>-414073.83925840084</v>
      </c>
      <c r="Y70" s="252">
        <f t="shared" si="20"/>
        <v>-414073.84085198451</v>
      </c>
      <c r="Z70" s="252">
        <f t="shared" si="20"/>
        <v>-414073.84251855366</v>
      </c>
      <c r="AA70" s="252">
        <f t="shared" si="20"/>
        <v>-414073.84426145093</v>
      </c>
      <c r="AB70" s="252">
        <f t="shared" si="20"/>
        <v>-414073.84608417214</v>
      </c>
      <c r="AC70" s="252">
        <f t="shared" si="20"/>
        <v>-414073.84799037321</v>
      </c>
      <c r="AD70" s="252">
        <f t="shared" si="20"/>
        <v>-414073.84998387744</v>
      </c>
      <c r="AE70" s="252">
        <f t="shared" si="20"/>
        <v>-414073.85206868331</v>
      </c>
      <c r="AF70" s="252">
        <f t="shared" si="20"/>
        <v>-414073.85424897238</v>
      </c>
      <c r="AG70" s="252">
        <f t="shared" si="20"/>
        <v>-414073.85652911774</v>
      </c>
      <c r="AH70" s="252">
        <f t="shared" si="20"/>
        <v>-414073.85891369276</v>
      </c>
      <c r="AI70" s="252">
        <f t="shared" si="20"/>
        <v>-414073.86140748026</v>
      </c>
      <c r="AJ70" s="252">
        <f t="shared" si="20"/>
        <v>-414073.86401548219</v>
      </c>
      <c r="AK70" s="252">
        <f t="shared" si="20"/>
        <v>-414073.86674292944</v>
      </c>
      <c r="AL70" s="252">
        <f t="shared" si="20"/>
        <v>-414073.86959529261</v>
      </c>
      <c r="AM70" s="252">
        <f t="shared" si="20"/>
        <v>-414073.87257829274</v>
      </c>
      <c r="AN70" s="252">
        <f t="shared" si="20"/>
        <v>-414073.81688588089</v>
      </c>
      <c r="AO70" s="252">
        <f t="shared" si="20"/>
        <v>-414073.81688588089</v>
      </c>
      <c r="AP70" s="252">
        <f>AP68+AP69</f>
        <v>-414073.81688588089</v>
      </c>
    </row>
    <row r="71" spans="1:45" x14ac:dyDescent="0.2">
      <c r="A71" s="253" t="s">
        <v>253</v>
      </c>
      <c r="B71" s="245">
        <f t="shared" ref="B71:AP71" si="21">-B70*$B$36</f>
        <v>0</v>
      </c>
      <c r="C71" s="245">
        <f t="shared" si="21"/>
        <v>82814.760892733349</v>
      </c>
      <c r="D71" s="245">
        <f t="shared" si="21"/>
        <v>82814.760892733349</v>
      </c>
      <c r="E71" s="245">
        <f t="shared" si="21"/>
        <v>82814.763864555629</v>
      </c>
      <c r="F71" s="245">
        <f t="shared" si="21"/>
        <v>82814.76400066381</v>
      </c>
      <c r="G71" s="245">
        <f t="shared" si="21"/>
        <v>82814.764143005668</v>
      </c>
      <c r="H71" s="245">
        <f t="shared" si="21"/>
        <v>82814.764291866741</v>
      </c>
      <c r="I71" s="245">
        <f t="shared" si="21"/>
        <v>82814.76444754556</v>
      </c>
      <c r="J71" s="245">
        <f t="shared" si="21"/>
        <v>82814.76461035441</v>
      </c>
      <c r="K71" s="245">
        <f t="shared" si="21"/>
        <v>82814.764780619837</v>
      </c>
      <c r="L71" s="245">
        <f t="shared" si="21"/>
        <v>82814.764958683358</v>
      </c>
      <c r="M71" s="245">
        <f t="shared" si="21"/>
        <v>82814.765144902107</v>
      </c>
      <c r="N71" s="245">
        <f t="shared" si="21"/>
        <v>82814.765339649573</v>
      </c>
      <c r="O71" s="245">
        <f t="shared" si="21"/>
        <v>82814.765543316404</v>
      </c>
      <c r="P71" s="245">
        <f t="shared" si="21"/>
        <v>82814.765756311084</v>
      </c>
      <c r="Q71" s="245">
        <f t="shared" si="21"/>
        <v>82814.765979060845</v>
      </c>
      <c r="R71" s="245">
        <f t="shared" si="21"/>
        <v>82814.76621201243</v>
      </c>
      <c r="S71" s="245">
        <f t="shared" si="21"/>
        <v>82814.7664556331</v>
      </c>
      <c r="T71" s="245">
        <f t="shared" si="21"/>
        <v>82814.766710411481</v>
      </c>
      <c r="U71" s="245">
        <f t="shared" si="21"/>
        <v>82814.766976858606</v>
      </c>
      <c r="V71" s="245">
        <f t="shared" si="21"/>
        <v>82814.767255508908</v>
      </c>
      <c r="W71" s="245">
        <f t="shared" si="21"/>
        <v>82814.767546921255</v>
      </c>
      <c r="X71" s="245">
        <f t="shared" si="21"/>
        <v>82814.767851680168</v>
      </c>
      <c r="Y71" s="245">
        <f t="shared" si="21"/>
        <v>82814.768170396914</v>
      </c>
      <c r="Z71" s="245">
        <f t="shared" si="21"/>
        <v>82814.768503710744</v>
      </c>
      <c r="AA71" s="245">
        <f t="shared" si="21"/>
        <v>82814.768852290188</v>
      </c>
      <c r="AB71" s="245">
        <f t="shared" si="21"/>
        <v>82814.769216834437</v>
      </c>
      <c r="AC71" s="245">
        <f t="shared" si="21"/>
        <v>82814.76959807465</v>
      </c>
      <c r="AD71" s="245">
        <f t="shared" si="21"/>
        <v>82814.769996775489</v>
      </c>
      <c r="AE71" s="245">
        <f t="shared" si="21"/>
        <v>82814.770413736667</v>
      </c>
      <c r="AF71" s="245">
        <f t="shared" si="21"/>
        <v>82814.770849794484</v>
      </c>
      <c r="AG71" s="245">
        <f t="shared" si="21"/>
        <v>82814.771305823553</v>
      </c>
      <c r="AH71" s="245">
        <f t="shared" si="21"/>
        <v>82814.771782738564</v>
      </c>
      <c r="AI71" s="245">
        <f t="shared" si="21"/>
        <v>82814.772281496058</v>
      </c>
      <c r="AJ71" s="245">
        <f t="shared" si="21"/>
        <v>82814.77280309645</v>
      </c>
      <c r="AK71" s="245">
        <f t="shared" si="21"/>
        <v>82814.773348585892</v>
      </c>
      <c r="AL71" s="245">
        <f t="shared" si="21"/>
        <v>82814.773919058527</v>
      </c>
      <c r="AM71" s="245">
        <f t="shared" si="21"/>
        <v>82814.774515658559</v>
      </c>
      <c r="AN71" s="245">
        <f t="shared" si="21"/>
        <v>82814.76337717619</v>
      </c>
      <c r="AO71" s="245">
        <f t="shared" si="21"/>
        <v>82814.76337717619</v>
      </c>
      <c r="AP71" s="245">
        <f t="shared" si="21"/>
        <v>82814.76337717619</v>
      </c>
    </row>
    <row r="72" spans="1:45" ht="15" thickBot="1" x14ac:dyDescent="0.25">
      <c r="A72" s="258" t="s">
        <v>257</v>
      </c>
      <c r="B72" s="259">
        <f t="shared" ref="B72:AO72" si="22">B70+B71</f>
        <v>0</v>
      </c>
      <c r="C72" s="259">
        <f t="shared" si="22"/>
        <v>-331259.0435709334</v>
      </c>
      <c r="D72" s="259">
        <f t="shared" si="22"/>
        <v>-331259.0435709334</v>
      </c>
      <c r="E72" s="259">
        <f t="shared" si="22"/>
        <v>-331259.05545822252</v>
      </c>
      <c r="F72" s="259">
        <f t="shared" si="22"/>
        <v>-331259.05600265518</v>
      </c>
      <c r="G72" s="259">
        <f t="shared" si="22"/>
        <v>-331259.05657202267</v>
      </c>
      <c r="H72" s="259">
        <f t="shared" si="22"/>
        <v>-331259.0571674669</v>
      </c>
      <c r="I72" s="259">
        <f t="shared" si="22"/>
        <v>-331259.05779018218</v>
      </c>
      <c r="J72" s="259">
        <f t="shared" si="22"/>
        <v>-331259.05844141764</v>
      </c>
      <c r="K72" s="259">
        <f t="shared" si="22"/>
        <v>-331259.05912247935</v>
      </c>
      <c r="L72" s="259">
        <f t="shared" si="22"/>
        <v>-331259.05983473343</v>
      </c>
      <c r="M72" s="259">
        <f t="shared" si="22"/>
        <v>-331259.06057960837</v>
      </c>
      <c r="N72" s="259">
        <f t="shared" si="22"/>
        <v>-331259.06135859829</v>
      </c>
      <c r="O72" s="259">
        <f t="shared" si="22"/>
        <v>-331259.06217326561</v>
      </c>
      <c r="P72" s="259">
        <f t="shared" si="22"/>
        <v>-331259.06302524434</v>
      </c>
      <c r="Q72" s="259">
        <f t="shared" si="22"/>
        <v>-331259.06391624332</v>
      </c>
      <c r="R72" s="259">
        <f t="shared" si="22"/>
        <v>-331259.06484804966</v>
      </c>
      <c r="S72" s="259">
        <f t="shared" si="22"/>
        <v>-331259.06582253234</v>
      </c>
      <c r="T72" s="259">
        <f t="shared" si="22"/>
        <v>-331259.06684164592</v>
      </c>
      <c r="U72" s="259">
        <f t="shared" si="22"/>
        <v>-331259.06790743442</v>
      </c>
      <c r="V72" s="259">
        <f t="shared" si="22"/>
        <v>-331259.06902203558</v>
      </c>
      <c r="W72" s="259">
        <f t="shared" si="22"/>
        <v>-331259.07018768496</v>
      </c>
      <c r="X72" s="259">
        <f t="shared" si="22"/>
        <v>-331259.07140672067</v>
      </c>
      <c r="Y72" s="259">
        <f t="shared" si="22"/>
        <v>-331259.0726815876</v>
      </c>
      <c r="Z72" s="259">
        <f t="shared" si="22"/>
        <v>-331259.07401484292</v>
      </c>
      <c r="AA72" s="259">
        <f t="shared" si="22"/>
        <v>-331259.07540916075</v>
      </c>
      <c r="AB72" s="259">
        <f t="shared" si="22"/>
        <v>-331259.07686733769</v>
      </c>
      <c r="AC72" s="259">
        <f t="shared" si="22"/>
        <v>-331259.07839229854</v>
      </c>
      <c r="AD72" s="259">
        <f t="shared" si="22"/>
        <v>-331259.07998710196</v>
      </c>
      <c r="AE72" s="259">
        <f t="shared" si="22"/>
        <v>-331259.08165494667</v>
      </c>
      <c r="AF72" s="259">
        <f t="shared" si="22"/>
        <v>-331259.08339917788</v>
      </c>
      <c r="AG72" s="259">
        <f t="shared" si="22"/>
        <v>-331259.08522329421</v>
      </c>
      <c r="AH72" s="259">
        <f t="shared" si="22"/>
        <v>-331259.0871309542</v>
      </c>
      <c r="AI72" s="259">
        <f t="shared" si="22"/>
        <v>-331259.08912598423</v>
      </c>
      <c r="AJ72" s="259">
        <f t="shared" si="22"/>
        <v>-331259.09121238574</v>
      </c>
      <c r="AK72" s="259">
        <f t="shared" si="22"/>
        <v>-331259.09339434357</v>
      </c>
      <c r="AL72" s="259">
        <f t="shared" si="22"/>
        <v>-331259.09567623411</v>
      </c>
      <c r="AM72" s="259">
        <f t="shared" si="22"/>
        <v>-331259.09806263418</v>
      </c>
      <c r="AN72" s="259">
        <f t="shared" si="22"/>
        <v>-331259.0535087047</v>
      </c>
      <c r="AO72" s="259">
        <f t="shared" si="22"/>
        <v>-331259.0535087047</v>
      </c>
      <c r="AP72" s="259">
        <f>AP70+AP71</f>
        <v>-331259.0535087047</v>
      </c>
    </row>
    <row r="73" spans="1:45" s="354" customFormat="1" ht="16.5" thickBot="1" x14ac:dyDescent="0.25">
      <c r="A73" s="352"/>
      <c r="B73" s="353">
        <f>N141</f>
        <v>0.5</v>
      </c>
      <c r="C73" s="353">
        <f t="shared" ref="C73:AP73" si="23">O141</f>
        <v>1.5</v>
      </c>
      <c r="D73" s="353">
        <f t="shared" si="23"/>
        <v>2.5</v>
      </c>
      <c r="E73" s="353">
        <f t="shared" si="23"/>
        <v>3.5</v>
      </c>
      <c r="F73" s="353">
        <f t="shared" si="23"/>
        <v>4.5</v>
      </c>
      <c r="G73" s="353">
        <f t="shared" si="23"/>
        <v>5.5</v>
      </c>
      <c r="H73" s="353">
        <f t="shared" si="23"/>
        <v>6.5</v>
      </c>
      <c r="I73" s="353">
        <f t="shared" si="23"/>
        <v>7.5</v>
      </c>
      <c r="J73" s="353">
        <f t="shared" si="23"/>
        <v>8.5</v>
      </c>
      <c r="K73" s="353">
        <f t="shared" si="23"/>
        <v>9.5</v>
      </c>
      <c r="L73" s="353">
        <f t="shared" si="23"/>
        <v>10.5</v>
      </c>
      <c r="M73" s="353">
        <f t="shared" si="23"/>
        <v>11.5</v>
      </c>
      <c r="N73" s="353">
        <f t="shared" si="23"/>
        <v>12.5</v>
      </c>
      <c r="O73" s="353">
        <f t="shared" si="23"/>
        <v>13.5</v>
      </c>
      <c r="P73" s="353">
        <f t="shared" si="23"/>
        <v>14.5</v>
      </c>
      <c r="Q73" s="353">
        <f t="shared" si="23"/>
        <v>15.5</v>
      </c>
      <c r="R73" s="353">
        <f t="shared" si="23"/>
        <v>16.5</v>
      </c>
      <c r="S73" s="353">
        <f t="shared" si="23"/>
        <v>17.5</v>
      </c>
      <c r="T73" s="353">
        <f t="shared" si="23"/>
        <v>18.5</v>
      </c>
      <c r="U73" s="353">
        <f t="shared" si="23"/>
        <v>19.5</v>
      </c>
      <c r="V73" s="353">
        <f t="shared" si="23"/>
        <v>20.5</v>
      </c>
      <c r="W73" s="353">
        <f t="shared" si="23"/>
        <v>21.5</v>
      </c>
      <c r="X73" s="353">
        <f t="shared" si="23"/>
        <v>22.5</v>
      </c>
      <c r="Y73" s="353">
        <f t="shared" si="23"/>
        <v>23.5</v>
      </c>
      <c r="Z73" s="353">
        <f t="shared" si="23"/>
        <v>24.5</v>
      </c>
      <c r="AA73" s="353">
        <f t="shared" si="23"/>
        <v>25.5</v>
      </c>
      <c r="AB73" s="353">
        <f t="shared" si="23"/>
        <v>26.5</v>
      </c>
      <c r="AC73" s="353">
        <f t="shared" si="23"/>
        <v>27.5</v>
      </c>
      <c r="AD73" s="353">
        <f t="shared" si="23"/>
        <v>28.5</v>
      </c>
      <c r="AE73" s="353">
        <f t="shared" si="23"/>
        <v>29.5</v>
      </c>
      <c r="AF73" s="353">
        <f t="shared" si="23"/>
        <v>30.5</v>
      </c>
      <c r="AG73" s="353">
        <f t="shared" si="23"/>
        <v>31.5</v>
      </c>
      <c r="AH73" s="353">
        <f t="shared" si="23"/>
        <v>32.5</v>
      </c>
      <c r="AI73" s="353">
        <f t="shared" si="23"/>
        <v>33.5</v>
      </c>
      <c r="AJ73" s="353">
        <f t="shared" si="23"/>
        <v>34.5</v>
      </c>
      <c r="AK73" s="353">
        <f t="shared" si="23"/>
        <v>35.5</v>
      </c>
      <c r="AL73" s="353">
        <f t="shared" si="23"/>
        <v>36.5</v>
      </c>
      <c r="AM73" s="353">
        <f t="shared" si="23"/>
        <v>37.5</v>
      </c>
      <c r="AN73" s="353">
        <f t="shared" si="23"/>
        <v>0</v>
      </c>
      <c r="AO73" s="353">
        <f t="shared" si="23"/>
        <v>0</v>
      </c>
      <c r="AP73" s="353">
        <f t="shared" si="23"/>
        <v>0</v>
      </c>
    </row>
    <row r="74" spans="1:45" x14ac:dyDescent="0.2">
      <c r="A74" s="242" t="s">
        <v>256</v>
      </c>
      <c r="B74" s="243">
        <f t="shared" ref="B74:AO74" si="24">B58</f>
        <v>1</v>
      </c>
      <c r="C74" s="243">
        <f t="shared" si="24"/>
        <v>2</v>
      </c>
      <c r="D74" s="243">
        <f t="shared" si="24"/>
        <v>3</v>
      </c>
      <c r="E74" s="243">
        <f t="shared" si="24"/>
        <v>4</v>
      </c>
      <c r="F74" s="243">
        <f t="shared" si="24"/>
        <v>5</v>
      </c>
      <c r="G74" s="243">
        <f t="shared" si="24"/>
        <v>6</v>
      </c>
      <c r="H74" s="243">
        <f t="shared" si="24"/>
        <v>7</v>
      </c>
      <c r="I74" s="243">
        <f t="shared" si="24"/>
        <v>8</v>
      </c>
      <c r="J74" s="243">
        <f t="shared" si="24"/>
        <v>9</v>
      </c>
      <c r="K74" s="243">
        <f t="shared" si="24"/>
        <v>10</v>
      </c>
      <c r="L74" s="243">
        <f t="shared" si="24"/>
        <v>11</v>
      </c>
      <c r="M74" s="243">
        <f t="shared" si="24"/>
        <v>12</v>
      </c>
      <c r="N74" s="243">
        <f t="shared" si="24"/>
        <v>13</v>
      </c>
      <c r="O74" s="243">
        <f t="shared" si="24"/>
        <v>14</v>
      </c>
      <c r="P74" s="243">
        <f t="shared" si="24"/>
        <v>15</v>
      </c>
      <c r="Q74" s="243">
        <f t="shared" si="24"/>
        <v>16</v>
      </c>
      <c r="R74" s="243">
        <f t="shared" si="24"/>
        <v>17</v>
      </c>
      <c r="S74" s="243">
        <f t="shared" si="24"/>
        <v>18</v>
      </c>
      <c r="T74" s="243">
        <f t="shared" si="24"/>
        <v>19</v>
      </c>
      <c r="U74" s="243">
        <f t="shared" si="24"/>
        <v>20</v>
      </c>
      <c r="V74" s="243">
        <f t="shared" si="24"/>
        <v>21</v>
      </c>
      <c r="W74" s="243">
        <f t="shared" si="24"/>
        <v>22</v>
      </c>
      <c r="X74" s="243">
        <f t="shared" si="24"/>
        <v>23</v>
      </c>
      <c r="Y74" s="243">
        <f t="shared" si="24"/>
        <v>24</v>
      </c>
      <c r="Z74" s="243">
        <f t="shared" si="24"/>
        <v>25</v>
      </c>
      <c r="AA74" s="243">
        <f t="shared" si="24"/>
        <v>26</v>
      </c>
      <c r="AB74" s="243">
        <f t="shared" si="24"/>
        <v>27</v>
      </c>
      <c r="AC74" s="243">
        <f t="shared" si="24"/>
        <v>28</v>
      </c>
      <c r="AD74" s="243">
        <f t="shared" si="24"/>
        <v>29</v>
      </c>
      <c r="AE74" s="243">
        <f t="shared" si="24"/>
        <v>30</v>
      </c>
      <c r="AF74" s="243">
        <f t="shared" si="24"/>
        <v>31</v>
      </c>
      <c r="AG74" s="243">
        <f t="shared" si="24"/>
        <v>32</v>
      </c>
      <c r="AH74" s="243">
        <f t="shared" si="24"/>
        <v>33</v>
      </c>
      <c r="AI74" s="243">
        <f t="shared" si="24"/>
        <v>34</v>
      </c>
      <c r="AJ74" s="243">
        <f t="shared" si="24"/>
        <v>35</v>
      </c>
      <c r="AK74" s="243">
        <f t="shared" si="24"/>
        <v>36</v>
      </c>
      <c r="AL74" s="243">
        <f t="shared" si="24"/>
        <v>37</v>
      </c>
      <c r="AM74" s="243">
        <f t="shared" si="24"/>
        <v>38</v>
      </c>
      <c r="AN74" s="243">
        <f t="shared" si="24"/>
        <v>39</v>
      </c>
      <c r="AO74" s="243">
        <f t="shared" si="24"/>
        <v>40</v>
      </c>
      <c r="AP74" s="243">
        <f>AP58</f>
        <v>41</v>
      </c>
    </row>
    <row r="75" spans="1:45" ht="28.5" x14ac:dyDescent="0.2">
      <c r="A75" s="251" t="s">
        <v>549</v>
      </c>
      <c r="B75" s="252">
        <f t="shared" ref="B75:AO75" si="25">B68</f>
        <v>0</v>
      </c>
      <c r="C75" s="252">
        <f t="shared" si="25"/>
        <v>-414073.80446366675</v>
      </c>
      <c r="D75" s="252">
        <f>D68</f>
        <v>-414073.80446366675</v>
      </c>
      <c r="E75" s="252">
        <f t="shared" si="25"/>
        <v>-414073.81932277814</v>
      </c>
      <c r="F75" s="252">
        <f t="shared" si="25"/>
        <v>-414073.82000331901</v>
      </c>
      <c r="G75" s="252">
        <f t="shared" si="25"/>
        <v>-414073.82071502833</v>
      </c>
      <c r="H75" s="252">
        <f t="shared" si="25"/>
        <v>-414073.82145933365</v>
      </c>
      <c r="I75" s="252">
        <f t="shared" si="25"/>
        <v>-414073.82223772776</v>
      </c>
      <c r="J75" s="252">
        <f t="shared" si="25"/>
        <v>-414073.82305177202</v>
      </c>
      <c r="K75" s="252">
        <f t="shared" si="25"/>
        <v>-414073.82390309917</v>
      </c>
      <c r="L75" s="252">
        <f t="shared" si="25"/>
        <v>-414073.82479341677</v>
      </c>
      <c r="M75" s="252">
        <f t="shared" si="25"/>
        <v>-414073.82572451048</v>
      </c>
      <c r="N75" s="252">
        <f t="shared" si="25"/>
        <v>-414073.82669824787</v>
      </c>
      <c r="O75" s="252">
        <f t="shared" si="25"/>
        <v>-414073.82771658199</v>
      </c>
      <c r="P75" s="252">
        <f t="shared" si="25"/>
        <v>-414073.82878155541</v>
      </c>
      <c r="Q75" s="252">
        <f t="shared" si="25"/>
        <v>-414073.82989530417</v>
      </c>
      <c r="R75" s="252">
        <f t="shared" si="25"/>
        <v>-414073.8310600621</v>
      </c>
      <c r="S75" s="252">
        <f t="shared" si="25"/>
        <v>-414073.83227816544</v>
      </c>
      <c r="T75" s="252">
        <f t="shared" si="25"/>
        <v>-414073.83355205739</v>
      </c>
      <c r="U75" s="252">
        <f t="shared" si="25"/>
        <v>-414073.83488429303</v>
      </c>
      <c r="V75" s="252">
        <f t="shared" si="25"/>
        <v>-414073.8362775445</v>
      </c>
      <c r="W75" s="252">
        <f t="shared" si="25"/>
        <v>-414073.83773460623</v>
      </c>
      <c r="X75" s="252">
        <f t="shared" si="25"/>
        <v>-414073.83925840084</v>
      </c>
      <c r="Y75" s="252">
        <f t="shared" si="25"/>
        <v>-414073.84085198451</v>
      </c>
      <c r="Z75" s="252">
        <f t="shared" si="25"/>
        <v>-414073.84251855366</v>
      </c>
      <c r="AA75" s="252">
        <f t="shared" si="25"/>
        <v>-414073.84426145093</v>
      </c>
      <c r="AB75" s="252">
        <f t="shared" si="25"/>
        <v>-414073.84608417214</v>
      </c>
      <c r="AC75" s="252">
        <f t="shared" si="25"/>
        <v>-414073.84799037321</v>
      </c>
      <c r="AD75" s="252">
        <f t="shared" si="25"/>
        <v>-414073.84998387744</v>
      </c>
      <c r="AE75" s="252">
        <f t="shared" si="25"/>
        <v>-414073.85206868331</v>
      </c>
      <c r="AF75" s="252">
        <f t="shared" si="25"/>
        <v>-414073.85424897238</v>
      </c>
      <c r="AG75" s="252">
        <f t="shared" si="25"/>
        <v>-414073.85652911774</v>
      </c>
      <c r="AH75" s="252">
        <f t="shared" si="25"/>
        <v>-414073.85891369276</v>
      </c>
      <c r="AI75" s="252">
        <f t="shared" si="25"/>
        <v>-414073.86140748026</v>
      </c>
      <c r="AJ75" s="252">
        <f t="shared" si="25"/>
        <v>-414073.86401548219</v>
      </c>
      <c r="AK75" s="252">
        <f t="shared" si="25"/>
        <v>-414073.86674292944</v>
      </c>
      <c r="AL75" s="252">
        <f t="shared" si="25"/>
        <v>-414073.86959529261</v>
      </c>
      <c r="AM75" s="252">
        <f t="shared" si="25"/>
        <v>-414073.87257829274</v>
      </c>
      <c r="AN75" s="252">
        <f t="shared" si="25"/>
        <v>-414073.81688588089</v>
      </c>
      <c r="AO75" s="252">
        <f t="shared" si="25"/>
        <v>-414073.81688588089</v>
      </c>
      <c r="AP75" s="252">
        <f>AP68</f>
        <v>-414073.81688588089</v>
      </c>
    </row>
    <row r="76" spans="1:45" x14ac:dyDescent="0.2">
      <c r="A76" s="253" t="s">
        <v>255</v>
      </c>
      <c r="B76" s="245">
        <f t="shared" ref="B76:AO76" si="26">-B67</f>
        <v>0</v>
      </c>
      <c r="C76" s="245">
        <f>-C67</f>
        <v>414073.80446366675</v>
      </c>
      <c r="D76" s="245">
        <f t="shared" si="26"/>
        <v>414073.80446366675</v>
      </c>
      <c r="E76" s="245">
        <f t="shared" si="26"/>
        <v>414073.80446366675</v>
      </c>
      <c r="F76" s="245">
        <f>-C67</f>
        <v>414073.80446366675</v>
      </c>
      <c r="G76" s="245">
        <f t="shared" si="26"/>
        <v>414073.80446366675</v>
      </c>
      <c r="H76" s="245">
        <f t="shared" si="26"/>
        <v>414073.80446366675</v>
      </c>
      <c r="I76" s="245">
        <f t="shared" si="26"/>
        <v>414073.80446366675</v>
      </c>
      <c r="J76" s="245">
        <f t="shared" si="26"/>
        <v>414073.80446366675</v>
      </c>
      <c r="K76" s="245">
        <f t="shared" si="26"/>
        <v>414073.80446366675</v>
      </c>
      <c r="L76" s="245">
        <f>-L67</f>
        <v>414073.80446366675</v>
      </c>
      <c r="M76" s="245">
        <f>-M67</f>
        <v>414073.80446366675</v>
      </c>
      <c r="N76" s="245">
        <f t="shared" si="26"/>
        <v>414073.80446366675</v>
      </c>
      <c r="O76" s="245">
        <f t="shared" si="26"/>
        <v>414073.80446366675</v>
      </c>
      <c r="P76" s="245">
        <f t="shared" si="26"/>
        <v>414073.80446366675</v>
      </c>
      <c r="Q76" s="245">
        <f t="shared" si="26"/>
        <v>414073.80446366675</v>
      </c>
      <c r="R76" s="245">
        <f t="shared" si="26"/>
        <v>414073.80446366675</v>
      </c>
      <c r="S76" s="245">
        <f t="shared" si="26"/>
        <v>414073.80446366675</v>
      </c>
      <c r="T76" s="245">
        <f t="shared" si="26"/>
        <v>414073.80446366675</v>
      </c>
      <c r="U76" s="245">
        <f t="shared" si="26"/>
        <v>414073.80446366675</v>
      </c>
      <c r="V76" s="245">
        <f t="shared" si="26"/>
        <v>414073.80446366675</v>
      </c>
      <c r="W76" s="245">
        <f t="shared" si="26"/>
        <v>414073.80446366675</v>
      </c>
      <c r="X76" s="245">
        <f t="shared" si="26"/>
        <v>414073.80446366675</v>
      </c>
      <c r="Y76" s="245">
        <f t="shared" si="26"/>
        <v>414073.80446366675</v>
      </c>
      <c r="Z76" s="245">
        <f t="shared" si="26"/>
        <v>414073.80446366675</v>
      </c>
      <c r="AA76" s="245">
        <f t="shared" si="26"/>
        <v>414073.80446366675</v>
      </c>
      <c r="AB76" s="245">
        <f t="shared" si="26"/>
        <v>414073.80446366675</v>
      </c>
      <c r="AC76" s="245">
        <f t="shared" si="26"/>
        <v>414073.80446366675</v>
      </c>
      <c r="AD76" s="245">
        <f t="shared" si="26"/>
        <v>414073.80446366675</v>
      </c>
      <c r="AE76" s="245">
        <f t="shared" si="26"/>
        <v>414073.80446366675</v>
      </c>
      <c r="AF76" s="245">
        <f t="shared" si="26"/>
        <v>414073.80446366675</v>
      </c>
      <c r="AG76" s="245">
        <f t="shared" si="26"/>
        <v>414073.80446366675</v>
      </c>
      <c r="AH76" s="245">
        <f t="shared" si="26"/>
        <v>414073.80446366675</v>
      </c>
      <c r="AI76" s="245">
        <f t="shared" si="26"/>
        <v>414073.80446366675</v>
      </c>
      <c r="AJ76" s="245">
        <f t="shared" si="26"/>
        <v>414073.80446366675</v>
      </c>
      <c r="AK76" s="245">
        <f t="shared" si="26"/>
        <v>414073.80446366675</v>
      </c>
      <c r="AL76" s="245">
        <f t="shared" si="26"/>
        <v>414073.80446366675</v>
      </c>
      <c r="AM76" s="245">
        <f t="shared" si="26"/>
        <v>414073.80446366675</v>
      </c>
      <c r="AN76" s="245">
        <f t="shared" si="26"/>
        <v>414073.80446366675</v>
      </c>
      <c r="AO76" s="245">
        <f t="shared" si="26"/>
        <v>414073.80446366675</v>
      </c>
      <c r="AP76" s="245">
        <f>-AP67</f>
        <v>414073.80446366675</v>
      </c>
    </row>
    <row r="77" spans="1:45" x14ac:dyDescent="0.2">
      <c r="A77" s="253" t="s">
        <v>254</v>
      </c>
      <c r="B77" s="245">
        <f t="shared" ref="B77:AO77" si="27">B69</f>
        <v>0</v>
      </c>
      <c r="C77" s="245">
        <f t="shared" si="27"/>
        <v>0</v>
      </c>
      <c r="D77" s="245">
        <f t="shared" si="27"/>
        <v>0</v>
      </c>
      <c r="E77" s="245">
        <f t="shared" si="27"/>
        <v>0</v>
      </c>
      <c r="F77" s="245">
        <f t="shared" si="27"/>
        <v>0</v>
      </c>
      <c r="G77" s="245">
        <f t="shared" si="27"/>
        <v>0</v>
      </c>
      <c r="H77" s="245">
        <f t="shared" si="27"/>
        <v>0</v>
      </c>
      <c r="I77" s="245">
        <f t="shared" si="27"/>
        <v>0</v>
      </c>
      <c r="J77" s="245">
        <f t="shared" si="27"/>
        <v>0</v>
      </c>
      <c r="K77" s="245">
        <f t="shared" si="27"/>
        <v>0</v>
      </c>
      <c r="L77" s="245">
        <f t="shared" si="27"/>
        <v>0</v>
      </c>
      <c r="M77" s="245">
        <f t="shared" si="27"/>
        <v>0</v>
      </c>
      <c r="N77" s="245">
        <f t="shared" si="27"/>
        <v>0</v>
      </c>
      <c r="O77" s="245">
        <f t="shared" si="27"/>
        <v>0</v>
      </c>
      <c r="P77" s="245">
        <f t="shared" si="27"/>
        <v>0</v>
      </c>
      <c r="Q77" s="245">
        <f t="shared" si="27"/>
        <v>0</v>
      </c>
      <c r="R77" s="245">
        <f t="shared" si="27"/>
        <v>0</v>
      </c>
      <c r="S77" s="245">
        <f t="shared" si="27"/>
        <v>0</v>
      </c>
      <c r="T77" s="245">
        <f t="shared" si="27"/>
        <v>0</v>
      </c>
      <c r="U77" s="245">
        <f t="shared" si="27"/>
        <v>0</v>
      </c>
      <c r="V77" s="245">
        <f t="shared" si="27"/>
        <v>0</v>
      </c>
      <c r="W77" s="245">
        <f t="shared" si="27"/>
        <v>0</v>
      </c>
      <c r="X77" s="245">
        <f t="shared" si="27"/>
        <v>0</v>
      </c>
      <c r="Y77" s="245">
        <f t="shared" si="27"/>
        <v>0</v>
      </c>
      <c r="Z77" s="245">
        <f t="shared" si="27"/>
        <v>0</v>
      </c>
      <c r="AA77" s="245">
        <f t="shared" si="27"/>
        <v>0</v>
      </c>
      <c r="AB77" s="245">
        <f t="shared" si="27"/>
        <v>0</v>
      </c>
      <c r="AC77" s="245">
        <f t="shared" si="27"/>
        <v>0</v>
      </c>
      <c r="AD77" s="245">
        <f t="shared" si="27"/>
        <v>0</v>
      </c>
      <c r="AE77" s="245">
        <f t="shared" si="27"/>
        <v>0</v>
      </c>
      <c r="AF77" s="245">
        <f t="shared" si="27"/>
        <v>0</v>
      </c>
      <c r="AG77" s="245">
        <f t="shared" si="27"/>
        <v>0</v>
      </c>
      <c r="AH77" s="245">
        <f t="shared" si="27"/>
        <v>0</v>
      </c>
      <c r="AI77" s="245">
        <f t="shared" si="27"/>
        <v>0</v>
      </c>
      <c r="AJ77" s="245">
        <f t="shared" si="27"/>
        <v>0</v>
      </c>
      <c r="AK77" s="245">
        <f t="shared" si="27"/>
        <v>0</v>
      </c>
      <c r="AL77" s="245">
        <f t="shared" si="27"/>
        <v>0</v>
      </c>
      <c r="AM77" s="245">
        <f t="shared" si="27"/>
        <v>0</v>
      </c>
      <c r="AN77" s="245">
        <f t="shared" si="27"/>
        <v>0</v>
      </c>
      <c r="AO77" s="245">
        <f t="shared" si="27"/>
        <v>0</v>
      </c>
      <c r="AP77" s="245">
        <f>AP69</f>
        <v>0</v>
      </c>
    </row>
    <row r="78" spans="1:45" x14ac:dyDescent="0.2">
      <c r="A78" s="253" t="s">
        <v>253</v>
      </c>
      <c r="B78" s="245">
        <f>IF(SUM($B$71:B71)+SUM($A$78:A78)&gt;0,0,SUM($B$71:B71)-SUM($A$78:A78))</f>
        <v>0</v>
      </c>
      <c r="C78" s="245">
        <f>IF(SUM($B$71:C71)+SUM($A$78:B78)&gt;0,0,SUM($B$71:C71)-SUM($A$78:B78))</f>
        <v>0</v>
      </c>
      <c r="D78" s="245">
        <f>IF(SUM($B$71:D71)+SUM($A$78:C78)&gt;0,0,SUM($B$71:D71)-SUM($A$78:C78))</f>
        <v>0</v>
      </c>
      <c r="E78" s="245">
        <f>IF(SUM($B$71:E71)+SUM($A$78:D78)&gt;0,0,SUM($B$71:E71)-SUM($A$78:D78))</f>
        <v>0</v>
      </c>
      <c r="F78" s="245">
        <f>IF(SUM($B$71:F71)+SUM($A$78:E78)&gt;0,0,SUM($B$71:F71)-SUM($A$78:E78))</f>
        <v>0</v>
      </c>
      <c r="G78" s="245">
        <f>IF(SUM($B$71:G71)+SUM($A$78:F78)&gt;0,0,SUM($B$71:G71)-SUM($A$78:F78))</f>
        <v>0</v>
      </c>
      <c r="H78" s="245">
        <f>IF(SUM($B$71:H71)+SUM($A$78:G78)&gt;0,0,SUM($B$71:H71)-SUM($A$78:G78))</f>
        <v>0</v>
      </c>
      <c r="I78" s="245">
        <f>IF(SUM($B$71:I71)+SUM($A$78:H78)&gt;0,0,SUM($B$71:I71)-SUM($A$78:H78))</f>
        <v>0</v>
      </c>
      <c r="J78" s="245">
        <f>IF(SUM($B$71:J71)+SUM($A$78:I78)&gt;0,0,SUM($B$71:J71)-SUM($A$78:I78))</f>
        <v>0</v>
      </c>
      <c r="K78" s="245">
        <f>IF(SUM($B$71:K71)+SUM($A$78:J78)&gt;0,0,SUM($B$71:K71)-SUM($A$78:J78))</f>
        <v>0</v>
      </c>
      <c r="L78" s="245">
        <f>IF(SUM($B$71:L71)+SUM($A$78:K78)&gt;0,0,SUM($B$71:L71)-SUM($A$78:K78))</f>
        <v>0</v>
      </c>
      <c r="M78" s="245">
        <f>IF(SUM($B$71:M71)+SUM($A$78:L78)&gt;0,0,SUM($B$71:M71)-SUM($A$78:L78))</f>
        <v>0</v>
      </c>
      <c r="N78" s="245">
        <f>IF(SUM($B$71:N71)+SUM($A$78:M78)&gt;0,0,SUM($B$71:N71)-SUM($A$78:M78))</f>
        <v>0</v>
      </c>
      <c r="O78" s="245">
        <f>IF(SUM($B$71:O71)+SUM($A$78:N78)&gt;0,0,SUM($B$71:O71)-SUM($A$78:N78))</f>
        <v>0</v>
      </c>
      <c r="P78" s="245">
        <f>IF(SUM($B$71:P71)+SUM($A$78:O78)&gt;0,0,SUM($B$71:P71)-SUM($A$78:O78))</f>
        <v>0</v>
      </c>
      <c r="Q78" s="245">
        <f>IF(SUM($B$71:Q71)+SUM($A$78:P78)&gt;0,0,SUM($B$71:Q71)-SUM($A$78:P78))</f>
        <v>0</v>
      </c>
      <c r="R78" s="245">
        <f>IF(SUM($B$71:R71)+SUM($A$78:Q78)&gt;0,0,SUM($B$71:R71)-SUM($A$78:Q78))</f>
        <v>0</v>
      </c>
      <c r="S78" s="245">
        <f>IF(SUM($B$71:S71)+SUM($A$78:R78)&gt;0,0,SUM($B$71:S71)-SUM($A$78:R78))</f>
        <v>0</v>
      </c>
      <c r="T78" s="245">
        <f>IF(SUM($B$71:T71)+SUM($A$78:S78)&gt;0,0,SUM($B$71:T71)-SUM($A$78:S78))</f>
        <v>0</v>
      </c>
      <c r="U78" s="245">
        <f>IF(SUM($B$71:U71)+SUM($A$78:T78)&gt;0,0,SUM($B$71:U71)-SUM($A$78:T78))</f>
        <v>0</v>
      </c>
      <c r="V78" s="245">
        <f>IF(SUM($B$71:V71)+SUM($A$78:U78)&gt;0,0,SUM($B$71:V71)-SUM($A$78:U78))</f>
        <v>0</v>
      </c>
      <c r="W78" s="245">
        <f>IF(SUM($B$71:W71)+SUM($A$78:V78)&gt;0,0,SUM($B$71:W71)-SUM($A$78:V78))</f>
        <v>0</v>
      </c>
      <c r="X78" s="245">
        <f>IF(SUM($B$71:X71)+SUM($A$78:W78)&gt;0,0,SUM($B$71:X71)-SUM($A$78:W78))</f>
        <v>0</v>
      </c>
      <c r="Y78" s="245">
        <f>IF(SUM($B$71:Y71)+SUM($A$78:X78)&gt;0,0,SUM($B$71:Y71)-SUM($A$78:X78))</f>
        <v>0</v>
      </c>
      <c r="Z78" s="245">
        <f>IF(SUM($B$71:Z71)+SUM($A$78:Y78)&gt;0,0,SUM($B$71:Z71)-SUM($A$78:Y78))</f>
        <v>0</v>
      </c>
      <c r="AA78" s="245">
        <f>IF(SUM($B$71:AA71)+SUM($A$78:Z78)&gt;0,0,SUM($B$71:AA71)-SUM($A$78:Z78))</f>
        <v>0</v>
      </c>
      <c r="AB78" s="245">
        <f>IF(SUM($B$71:AB71)+SUM($A$78:AA78)&gt;0,0,SUM($B$71:AB71)-SUM($A$78:AA78))</f>
        <v>0</v>
      </c>
      <c r="AC78" s="245">
        <f>IF(SUM($B$71:AC71)+SUM($A$78:AB78)&gt;0,0,SUM($B$71:AC71)-SUM($A$78:AB78))</f>
        <v>0</v>
      </c>
      <c r="AD78" s="245">
        <f>IF(SUM($B$71:AD71)+SUM($A$78:AC78)&gt;0,0,SUM($B$71:AD71)-SUM($A$78:AC78))</f>
        <v>0</v>
      </c>
      <c r="AE78" s="245">
        <f>IF(SUM($B$71:AE71)+SUM($A$78:AD78)&gt;0,0,SUM($B$71:AE71)-SUM($A$78:AD78))</f>
        <v>0</v>
      </c>
      <c r="AF78" s="245">
        <f>IF(SUM($B$71:AF71)+SUM($A$78:AE78)&gt;0,0,SUM($B$71:AF71)-SUM($A$78:AE78))</f>
        <v>0</v>
      </c>
      <c r="AG78" s="245">
        <f>IF(SUM($B$71:AG71)+SUM($A$78:AF78)&gt;0,0,SUM($B$71:AG71)-SUM($A$78:AF78))</f>
        <v>0</v>
      </c>
      <c r="AH78" s="245">
        <f>IF(SUM($B$71:AH71)+SUM($A$78:AG78)&gt;0,0,SUM($B$71:AH71)-SUM($A$78:AG78))</f>
        <v>0</v>
      </c>
      <c r="AI78" s="245">
        <f>IF(SUM($B$71:AI71)+SUM($A$78:AH78)&gt;0,0,SUM($B$71:AI71)-SUM($A$78:AH78))</f>
        <v>0</v>
      </c>
      <c r="AJ78" s="245">
        <f>IF(SUM($B$71:AJ71)+SUM($A$78:AI78)&gt;0,0,SUM($B$71:AJ71)-SUM($A$78:AI78))</f>
        <v>0</v>
      </c>
      <c r="AK78" s="245">
        <f>IF(SUM($B$71:AK71)+SUM($A$78:AJ78)&gt;0,0,SUM($B$71:AK71)-SUM($A$78:AJ78))</f>
        <v>0</v>
      </c>
      <c r="AL78" s="245">
        <f>IF(SUM($B$71:AL71)+SUM($A$78:AK78)&gt;0,0,SUM($B$71:AL71)-SUM($A$78:AK78))</f>
        <v>0</v>
      </c>
      <c r="AM78" s="245">
        <f>IF(SUM($B$71:AM71)+SUM($A$78:AL78)&gt;0,0,SUM($B$71:AM71)-SUM($A$78:AL78))</f>
        <v>0</v>
      </c>
      <c r="AN78" s="245">
        <f>IF(SUM($B$71:AN71)+SUM($A$78:AM78)&gt;0,0,SUM($B$71:AN71)-SUM($A$78:AM78))</f>
        <v>0</v>
      </c>
      <c r="AO78" s="245">
        <f>IF(SUM($B$71:AO71)+SUM($A$78:AN78)&gt;0,0,SUM($B$71:AO71)-SUM($A$78:AN78))</f>
        <v>0</v>
      </c>
      <c r="AP78" s="245">
        <f>IF(SUM($B$71:AP71)+SUM($A$78:AO78)&gt;0,0,SUM($B$71:AP71)-SUM($A$78:AO78))</f>
        <v>0</v>
      </c>
    </row>
    <row r="79" spans="1:45" x14ac:dyDescent="0.2">
      <c r="A79" s="253" t="s">
        <v>252</v>
      </c>
      <c r="B79" s="245">
        <f>IF(((SUM($B$59:B59)+SUM($B$61:B64))+SUM($B$81:B81))&lt;0,((SUM($B$59:B59)+SUM($B$61:B64))+SUM($B$81:B81))*0.2-SUM($A$79:A79),IF(SUM(A$79:$B79)&lt;0,0-SUM(A$79:$B79),0))</f>
        <v>-2981331.3921384001</v>
      </c>
      <c r="C79" s="245">
        <f>IF(((SUM($B$59:C59)+SUM($B$61:C64))+SUM($B$81:C81))&lt;0,((SUM($B$59:C59)+SUM($B$61:C64))+SUM($B$81:C81))*0.2-SUM($A$79:B79),IF(SUM($B$79:B79)&lt;0,0-SUM($B$79:B79),0))</f>
        <v>0</v>
      </c>
      <c r="D79" s="245">
        <f>IF(((SUM($B$59:D59)+SUM($B$61:D64))+SUM($B$81:D81))&lt;0,((SUM($B$59:D59)+SUM($B$61:D64))+SUM($B$81:D81))*0.2-SUM($A$79:C79),IF(SUM($B$79:C79)&lt;0,0-SUM($B$79:C79),0))</f>
        <v>0</v>
      </c>
      <c r="E79" s="245">
        <f>IF(((SUM($B$59:E59)+SUM($B$61:E64))+SUM($B$81:E81))&lt;0,((SUM($B$59:E59)+SUM($B$61:E64))+SUM($B$81:E81))*0.2-SUM($A$79:D79),IF(SUM($B$79:D79)&lt;0,0-SUM($B$79:D79),0))</f>
        <v>-2.9718223959207535E-3</v>
      </c>
      <c r="F79" s="245">
        <f>IF(((SUM($B$59:F59)+SUM($B$61:F64))+SUM($B$81:F81))&lt;0,((SUM($B$59:F59)+SUM($B$61:F64))+SUM($B$81:F81))*0.2-SUM($A$79:E79),IF(SUM($B$79:E79)&lt;0,0-SUM($B$79:E79),0))</f>
        <v>-3.1079305335879326E-3</v>
      </c>
      <c r="G79" s="245">
        <f>IF(((SUM($B$59:G59)+SUM($B$61:G64))+SUM($B$81:G81))&lt;0,((SUM($B$59:G59)+SUM($B$61:G64))+SUM($B$81:G81))*0.18-SUM($A$79:F79),IF(SUM($B$79:F79)&lt;0,0-SUM($B$79:F79),0))</f>
        <v>298133.13689657068</v>
      </c>
      <c r="H79" s="245">
        <f>IF(((SUM($B$59:H59)+SUM($B$61:H64))+SUM($B$81:H81))&lt;0,((SUM($B$59:H59)+SUM($B$61:H64))+SUM($B$81:H81))*0.18-SUM($A$79:G79),IF(SUM($B$79:G79)&lt;0,0-SUM($B$79:G79),0))</f>
        <v>-3.0592200346291065E-3</v>
      </c>
      <c r="I79" s="245">
        <f>IF(((SUM($B$59:I59)+SUM($B$61:I64))+SUM($B$81:I81))&lt;0,((SUM($B$59:I59)+SUM($B$61:I64))+SUM($B$81:I81))*0.18-SUM($A$79:H79),IF(SUM($B$79:H79)&lt;0,0-SUM($B$79:H79),0))</f>
        <v>-3.199330996721983E-3</v>
      </c>
      <c r="J79" s="245">
        <f>IF(((SUM($B$59:J59)+SUM($B$61:J64))+SUM($B$81:J81))&lt;0,((SUM($B$59:J59)+SUM($B$61:J64))+SUM($B$81:J81))*0.18-SUM($A$79:I79),IF(SUM($B$79:I79)&lt;0,0-SUM($B$79:I79),0))</f>
        <v>-3.3458592370152473E-3</v>
      </c>
      <c r="K79" s="245">
        <f>IF(((SUM($B$59:K59)+SUM($B$61:K64))+SUM($B$81:K81))&lt;0,((SUM($B$59:K59)+SUM($B$61:K64))+SUM($B$81:K81))*0.18-SUM($A$79:J79),IF(SUM($B$79:J79)&lt;0,0-SUM($B$79:J79),0))</f>
        <v>-3.4990976564586163E-3</v>
      </c>
      <c r="L79" s="245">
        <f>IF(((SUM($B$59:L59)+SUM($B$61:L64))+SUM($B$81:L81))&lt;0,((SUM($B$59:L59)+SUM($B$61:L64))+SUM($B$81:L81))*0.18-SUM($A$79:K79),IF(SUM($B$79:K79)&lt;0,0-SUM($B$79:K79),0))</f>
        <v>-3.6593549884855747E-3</v>
      </c>
      <c r="M79" s="245">
        <f>IF(((SUM($B$59:M59)+SUM($B$61:M64))+SUM($B$81:M81))&lt;0,((SUM($B$59:M59)+SUM($B$61:M64))+SUM($B$81:M81))*0.18-SUM($A$79:L79),IF(SUM($B$79:L79)&lt;0,0-SUM($B$79:L79),0))</f>
        <v>-3.8269520737230778E-3</v>
      </c>
      <c r="N79" s="245">
        <f>IF(((SUM($B$59:N59)+SUM($B$61:N64))+SUM($B$81:N81))&lt;0,((SUM($B$59:N59)+SUM($B$61:N64))+SUM($B$81:N81))*0.18-SUM($A$79:M79),IF(SUM($B$79:M79)&lt;0,0-SUM($B$79:M79),0))</f>
        <v>-4.0022246539592743E-3</v>
      </c>
      <c r="O79" s="245">
        <f>IF(((SUM($B$59:O59)+SUM($B$61:O64))+SUM($B$81:O81))&lt;0,((SUM($B$59:O59)+SUM($B$61:O64))+SUM($B$81:O81))*0.18-SUM($A$79:N79),IF(SUM($B$79:N79)&lt;0,0-SUM($B$79:N79),0))</f>
        <v>-4.1855243034660816E-3</v>
      </c>
      <c r="P79" s="245">
        <f>IF(((SUM($B$59:P59)+SUM($B$61:P64))+SUM($B$81:P81))&lt;0,((SUM($B$59:P59)+SUM($B$61:P64))+SUM($B$81:P81))*0.18-SUM($A$79:O79),IF(SUM($B$79:O79)&lt;0,0-SUM($B$79:O79),0))</f>
        <v>-4.3772198259830475E-3</v>
      </c>
      <c r="Q79" s="245">
        <f>IF(((SUM($B$59:Q59)+SUM($B$61:Q64))+SUM($B$81:Q81))&lt;0,((SUM($B$59:Q59)+SUM($B$61:Q64))+SUM($B$81:Q81))*0.18-SUM($A$79:P79),IF(SUM($B$79:P79)&lt;0,0-SUM($B$79:P79),0))</f>
        <v>-4.5776949264109135E-3</v>
      </c>
      <c r="R79" s="245">
        <f>IF(((SUM($B$59:R59)+SUM($B$61:R64))+SUM($B$81:R81))&lt;0,((SUM($B$59:R59)+SUM($B$61:R64))+SUM($B$81:R81))*0.18-SUM($A$79:Q79),IF(SUM($B$79:Q79)&lt;0,0-SUM($B$79:Q79),0))</f>
        <v>-4.7873514704406261E-3</v>
      </c>
      <c r="S79" s="245">
        <f>IF(((SUM($B$59:S59)+SUM($B$61:S64))+SUM($B$81:S81))&lt;0,((SUM($B$59:S59)+SUM($B$61:S64))+SUM($B$81:S81))*0.18-SUM($A$79:R79),IF(SUM($B$79:R79)&lt;0,0-SUM($B$79:R79),0))</f>
        <v>-5.0066094845533371E-3</v>
      </c>
      <c r="T79" s="245">
        <f>IF(((SUM($B$59:T59)+SUM($B$61:T64))+SUM($B$81:T81))&lt;0,((SUM($B$59:T59)+SUM($B$61:T64))+SUM($B$81:T81))*0.18-SUM($A$79:S79),IF(SUM($B$79:S79)&lt;0,0-SUM($B$79:S79),0))</f>
        <v>-5.2359104156494141E-3</v>
      </c>
      <c r="U79" s="245">
        <f>IF(((SUM($B$59:U59)+SUM($B$61:U64))+SUM($B$81:U81))&lt;0,((SUM($B$59:U59)+SUM($B$61:U64))+SUM($B$81:U81))*0.18-SUM($A$79:T79),IF(SUM($B$79:T79)&lt;0,0-SUM($B$79:T79),0))</f>
        <v>-5.4757124744355679E-3</v>
      </c>
      <c r="V79" s="245">
        <f>IF(((SUM($B$59:V59)+SUM($B$61:V64))+SUM($B$81:V81))&lt;0,((SUM($B$59:V59)+SUM($B$61:V64))+SUM($B$81:V81))*0.18-SUM($A$79:U79),IF(SUM($B$79:U79)&lt;0,0-SUM($B$79:U79),0))</f>
        <v>-5.7264980860054493E-3</v>
      </c>
      <c r="W79" s="245">
        <f>IF(((SUM($B$59:W59)+SUM($B$61:W64))+SUM($B$81:W81))&lt;0,((SUM($B$59:W59)+SUM($B$61:W64))+SUM($B$81:W81))*0.18-SUM($A$79:V79),IF(SUM($B$79:V79)&lt;0,0-SUM($B$79:V79),0))</f>
        <v>-5.9887692332267761E-3</v>
      </c>
      <c r="X79" s="245">
        <f>IF(((SUM($B$59:X59)+SUM($B$61:X64))+SUM($B$81:X81))&lt;0,((SUM($B$59:X59)+SUM($B$61:X64))+SUM($B$81:X81))*0.18-SUM($A$79:W79),IF(SUM($B$79:W79)&lt;0,0-SUM($B$79:W79),0))</f>
        <v>-6.2630521133542061E-3</v>
      </c>
      <c r="Y79" s="245">
        <f>IF(((SUM($B$59:Y59)+SUM($B$61:Y64))+SUM($B$81:Y81))&lt;0,((SUM($B$59:Y59)+SUM($B$61:Y64))+SUM($B$81:Y81))*0.18-SUM($A$79:X79),IF(SUM($B$79:X79)&lt;0,0-SUM($B$79:X79),0))</f>
        <v>-6.5498971380293369E-3</v>
      </c>
      <c r="Z79" s="245">
        <f>IF(((SUM($B$59:Z59)+SUM($B$61:Z64))+SUM($B$81:Z81))&lt;0,((SUM($B$59:Z59)+SUM($B$61:Z64))+SUM($B$81:Z81))*0.18-SUM($A$79:Y79),IF(SUM($B$79:Y79)&lt;0,0-SUM($B$79:Y79),0))</f>
        <v>-6.8498793989419937E-3</v>
      </c>
      <c r="AA79" s="245">
        <f>IF(((SUM($B$59:AA59)+SUM($B$61:AA64))+SUM($B$81:AA81))&lt;0,((SUM($B$59:AA59)+SUM($B$61:AA64))+SUM($B$81:AA81))*0.18-SUM($A$79:Z79),IF(SUM($B$79:Z79)&lt;0,0-SUM($B$79:Z79),0))</f>
        <v>-7.1636014617979527E-3</v>
      </c>
      <c r="AB79" s="245">
        <f>IF(((SUM($B$59:AB59)+SUM($B$61:AB64))+SUM($B$81:AB81))&lt;0,((SUM($B$59:AB59)+SUM($B$61:AB64))+SUM($B$81:AB81))*0.18-SUM($A$79:AA79),IF(SUM($B$79:AA79)&lt;0,0-SUM($B$79:AA79),0))</f>
        <v>-7.4916910380125046E-3</v>
      </c>
      <c r="AC79" s="245">
        <f>IF(((SUM($B$59:AC59)+SUM($B$61:AC64))+SUM($B$81:AC81))&lt;0,((SUM($B$59:AC59)+SUM($B$61:AC64))+SUM($B$81:AC81))*0.18-SUM($A$79:AB79),IF(SUM($B$79:AB79)&lt;0,0-SUM($B$79:AB79),0))</f>
        <v>-7.8348070383071899E-3</v>
      </c>
      <c r="AD79" s="245">
        <f>IF(((SUM($B$59:AD59)+SUM($B$61:AD64))+SUM($B$81:AD81))&lt;0,((SUM($B$59:AD59)+SUM($B$61:AD64))+SUM($B$81:AD81))*0.18-SUM($A$79:AC79),IF(SUM($B$79:AC79)&lt;0,0-SUM($B$79:AC79),0))</f>
        <v>-8.1936377100646496E-3</v>
      </c>
      <c r="AE79" s="245">
        <f>IF(((SUM($B$59:AE59)+SUM($B$61:AE64))+SUM($B$81:AE81))&lt;0,((SUM($B$59:AE59)+SUM($B$61:AE64))+SUM($B$81:AE81))*0.18-SUM($A$79:AD79),IF(SUM($B$79:AD79)&lt;0,0-SUM($B$79:AD79),0))</f>
        <v>-8.5689034312963486E-3</v>
      </c>
      <c r="AF79" s="245">
        <f>IF(((SUM($B$59:AF59)+SUM($B$61:AF64))+SUM($B$81:AF81))&lt;0,((SUM($B$59:AF59)+SUM($B$61:AF64))+SUM($B$81:AF81))*0.18-SUM($A$79:AE79),IF(SUM($B$79:AE79)&lt;0,0-SUM($B$79:AE79),0))</f>
        <v>-8.961354847997427E-3</v>
      </c>
      <c r="AG79" s="245">
        <f>IF(((SUM($B$59:AG59)+SUM($B$61:AG64))+SUM($B$81:AG81))&lt;0,((SUM($B$59:AG59)+SUM($B$61:AG64))+SUM($B$81:AG81))*0.18-SUM($A$79:AF79),IF(SUM($B$79:AF79)&lt;0,0-SUM($B$79:AF79),0))</f>
        <v>-9.3717812560498714E-3</v>
      </c>
      <c r="AH79" s="245">
        <f>IF(((SUM($B$59:AH59)+SUM($B$61:AH64))+SUM($B$81:AH81))&lt;0,((SUM($B$59:AH59)+SUM($B$61:AH64))+SUM($B$81:AH81))*0.18-SUM($A$79:AG79),IF(SUM($B$79:AG79)&lt;0,0-SUM($B$79:AG79),0))</f>
        <v>-9.8010045476257801E-3</v>
      </c>
      <c r="AI79" s="245">
        <f>IF(((SUM($B$59:AI59)+SUM($B$61:AI64))+SUM($B$81:AI81))&lt;0,((SUM($B$59:AI59)+SUM($B$61:AI64))+SUM($B$81:AI81))*0.18-SUM($A$79:AH79),IF(SUM($B$79:AH79)&lt;0,0-SUM($B$79:AH79),0))</f>
        <v>-1.024988666176796E-2</v>
      </c>
      <c r="AJ79" s="245">
        <f>IF(((SUM($B$59:AJ59)+SUM($B$61:AJ64))+SUM($B$81:AJ81))&lt;0,((SUM($B$59:AJ59)+SUM($B$61:AJ64))+SUM($B$81:AJ81))*0.18-SUM($A$79:AI79),IF(SUM($B$79:AI79)&lt;0,0-SUM($B$79:AI79),0))</f>
        <v>-1.0719326324760914E-2</v>
      </c>
      <c r="AK79" s="245">
        <f>IF(((SUM($B$59:AK59)+SUM($B$61:AK64))+SUM($B$81:AK81))&lt;0,((SUM($B$59:AK59)+SUM($B$61:AK64))+SUM($B$81:AK81))*0.18-SUM($A$79:AJ79),IF(SUM($B$79:AJ79)&lt;0,0-SUM($B$79:AJ79),0))</f>
        <v>-1.1210267432034016E-2</v>
      </c>
      <c r="AL79" s="245">
        <f>IF(((SUM($B$59:AL59)+SUM($B$61:AL64))+SUM($B$81:AL81))&lt;0,((SUM($B$59:AL59)+SUM($B$61:AL64))+SUM($B$81:AL81))*0.18-SUM($A$79:AK79),IF(SUM($B$79:AK79)&lt;0,0-SUM($B$79:AK79),0))</f>
        <v>-1.1723692528903484E-2</v>
      </c>
      <c r="AM79" s="245">
        <f>IF(((SUM($B$59:AM59)+SUM($B$61:AM64))+SUM($B$81:AM81))&lt;0,((SUM($B$59:AM59)+SUM($B$61:AM64))+SUM($B$81:AM81))*0.18-SUM($A$79:AL79),IF(SUM($B$79:AL79)&lt;0,0-SUM($B$79:AL79),0))</f>
        <v>-1.2260633055120707E-2</v>
      </c>
      <c r="AN79" s="245">
        <f>IF(((SUM($B$59:AN59)+SUM($B$61:AN64))+SUM($B$81:AN81))&lt;0,((SUM($B$59:AN59)+SUM($B$61:AN64))+SUM($B$81:AN81))*0.18-SUM($A$79:AM79),IF(SUM($B$79:AM79)&lt;0,0-SUM($B$79:AM79),0))</f>
        <v>-2.2359983995556831E-3</v>
      </c>
      <c r="AO79" s="245">
        <f>IF(((SUM($B$59:AO59)+SUM($B$61:AO64))+SUM($B$81:AO81))&lt;0,((SUM($B$59:AO59)+SUM($B$61:AO64))+SUM($B$81:AO81))*0.18-SUM($A$79:AN79),IF(SUM($B$79:AN79)&lt;0,0-SUM($B$79:AN79),0))</f>
        <v>-2.2359983995556831E-3</v>
      </c>
      <c r="AP79" s="245">
        <f>IF(((SUM($B$59:AP59)+SUM($B$61:AP64))+SUM($B$81:AP81))&lt;0,((SUM($B$59:AP59)+SUM($B$61:AP64))+SUM($B$81:AP81))*0.18-SUM($A$79:AO79),IF(SUM($B$79:AO79)&lt;0,0-SUM($B$79:AO79),0))</f>
        <v>-2.2359988652169704E-3</v>
      </c>
    </row>
    <row r="80" spans="1:45" x14ac:dyDescent="0.2">
      <c r="A80" s="253" t="s">
        <v>251</v>
      </c>
      <c r="B80" s="245">
        <f>-B59*(B39)</f>
        <v>0</v>
      </c>
      <c r="C80" s="245">
        <f t="shared" ref="C80:AP80" si="28">-(C59-B59)*$B$39</f>
        <v>0</v>
      </c>
      <c r="D80" s="245">
        <f t="shared" si="28"/>
        <v>0</v>
      </c>
      <c r="E80" s="245">
        <f t="shared" si="28"/>
        <v>0</v>
      </c>
      <c r="F80" s="245">
        <f t="shared" si="28"/>
        <v>0</v>
      </c>
      <c r="G80" s="245">
        <f t="shared" si="28"/>
        <v>0</v>
      </c>
      <c r="H80" s="245">
        <f t="shared" si="28"/>
        <v>0</v>
      </c>
      <c r="I80" s="245">
        <f t="shared" si="28"/>
        <v>0</v>
      </c>
      <c r="J80" s="245">
        <f t="shared" si="28"/>
        <v>0</v>
      </c>
      <c r="K80" s="245">
        <f t="shared" si="28"/>
        <v>0</v>
      </c>
      <c r="L80" s="245">
        <f t="shared" si="28"/>
        <v>0</v>
      </c>
      <c r="M80" s="245">
        <f t="shared" si="28"/>
        <v>0</v>
      </c>
      <c r="N80" s="245">
        <f t="shared" si="28"/>
        <v>0</v>
      </c>
      <c r="O80" s="245">
        <f t="shared" si="28"/>
        <v>0</v>
      </c>
      <c r="P80" s="245">
        <f t="shared" si="28"/>
        <v>0</v>
      </c>
      <c r="Q80" s="245">
        <f t="shared" si="28"/>
        <v>0</v>
      </c>
      <c r="R80" s="245">
        <f t="shared" si="28"/>
        <v>0</v>
      </c>
      <c r="S80" s="245">
        <f t="shared" si="28"/>
        <v>0</v>
      </c>
      <c r="T80" s="245">
        <f t="shared" si="28"/>
        <v>0</v>
      </c>
      <c r="U80" s="245">
        <f t="shared" si="28"/>
        <v>0</v>
      </c>
      <c r="V80" s="245">
        <f t="shared" si="28"/>
        <v>0</v>
      </c>
      <c r="W80" s="245">
        <f t="shared" si="28"/>
        <v>0</v>
      </c>
      <c r="X80" s="245">
        <f t="shared" si="28"/>
        <v>0</v>
      </c>
      <c r="Y80" s="245">
        <f t="shared" si="28"/>
        <v>0</v>
      </c>
      <c r="Z80" s="245">
        <f t="shared" si="28"/>
        <v>0</v>
      </c>
      <c r="AA80" s="245">
        <f t="shared" si="28"/>
        <v>0</v>
      </c>
      <c r="AB80" s="245">
        <f t="shared" si="28"/>
        <v>0</v>
      </c>
      <c r="AC80" s="245">
        <f t="shared" si="28"/>
        <v>0</v>
      </c>
      <c r="AD80" s="245">
        <f t="shared" si="28"/>
        <v>0</v>
      </c>
      <c r="AE80" s="245">
        <f t="shared" si="28"/>
        <v>0</v>
      </c>
      <c r="AF80" s="245">
        <f t="shared" si="28"/>
        <v>0</v>
      </c>
      <c r="AG80" s="245">
        <f t="shared" si="28"/>
        <v>0</v>
      </c>
      <c r="AH80" s="245">
        <f t="shared" si="28"/>
        <v>0</v>
      </c>
      <c r="AI80" s="245">
        <f t="shared" si="28"/>
        <v>0</v>
      </c>
      <c r="AJ80" s="245">
        <f t="shared" si="28"/>
        <v>0</v>
      </c>
      <c r="AK80" s="245">
        <f t="shared" si="28"/>
        <v>0</v>
      </c>
      <c r="AL80" s="245">
        <f t="shared" si="28"/>
        <v>0</v>
      </c>
      <c r="AM80" s="245">
        <f t="shared" si="28"/>
        <v>0</v>
      </c>
      <c r="AN80" s="245">
        <f t="shared" si="28"/>
        <v>0</v>
      </c>
      <c r="AO80" s="245">
        <f t="shared" si="28"/>
        <v>0</v>
      </c>
      <c r="AP80" s="245">
        <f t="shared" si="28"/>
        <v>0</v>
      </c>
    </row>
    <row r="81" spans="1:44" x14ac:dyDescent="0.2">
      <c r="A81" s="253" t="s">
        <v>433</v>
      </c>
      <c r="B81" s="245">
        <f>-$C$126</f>
        <v>-14906656.960692</v>
      </c>
      <c r="C81" s="245">
        <f>-$D$126</f>
        <v>0</v>
      </c>
      <c r="D81" s="245">
        <f>-$E$126</f>
        <v>0</v>
      </c>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256">
        <f>SUM(B81:AP81)</f>
        <v>-14906656.960692</v>
      </c>
      <c r="AR81" s="257"/>
    </row>
    <row r="82" spans="1:44" x14ac:dyDescent="0.2">
      <c r="A82" s="253" t="s">
        <v>250</v>
      </c>
      <c r="B82" s="245">
        <f t="shared" ref="B82:AO82" si="29">B54-B55</f>
        <v>0</v>
      </c>
      <c r="C82" s="245">
        <f t="shared" si="29"/>
        <v>0</v>
      </c>
      <c r="D82" s="245">
        <f t="shared" si="29"/>
        <v>0</v>
      </c>
      <c r="E82" s="245">
        <f t="shared" si="29"/>
        <v>0</v>
      </c>
      <c r="F82" s="245">
        <f t="shared" si="29"/>
        <v>0</v>
      </c>
      <c r="G82" s="245">
        <f t="shared" si="29"/>
        <v>0</v>
      </c>
      <c r="H82" s="245">
        <f t="shared" si="29"/>
        <v>0</v>
      </c>
      <c r="I82" s="245">
        <f t="shared" si="29"/>
        <v>0</v>
      </c>
      <c r="J82" s="245">
        <f t="shared" si="29"/>
        <v>0</v>
      </c>
      <c r="K82" s="245">
        <f t="shared" si="29"/>
        <v>0</v>
      </c>
      <c r="L82" s="245">
        <f t="shared" si="29"/>
        <v>0</v>
      </c>
      <c r="M82" s="245">
        <f t="shared" si="29"/>
        <v>0</v>
      </c>
      <c r="N82" s="245">
        <f t="shared" si="29"/>
        <v>0</v>
      </c>
      <c r="O82" s="245">
        <f t="shared" si="29"/>
        <v>0</v>
      </c>
      <c r="P82" s="245">
        <f t="shared" si="29"/>
        <v>0</v>
      </c>
      <c r="Q82" s="245">
        <f t="shared" si="29"/>
        <v>0</v>
      </c>
      <c r="R82" s="245">
        <f t="shared" si="29"/>
        <v>0</v>
      </c>
      <c r="S82" s="245">
        <f t="shared" si="29"/>
        <v>0</v>
      </c>
      <c r="T82" s="245">
        <f t="shared" si="29"/>
        <v>0</v>
      </c>
      <c r="U82" s="245">
        <f t="shared" si="29"/>
        <v>0</v>
      </c>
      <c r="V82" s="245">
        <f t="shared" si="29"/>
        <v>0</v>
      </c>
      <c r="W82" s="245">
        <f t="shared" si="29"/>
        <v>0</v>
      </c>
      <c r="X82" s="245">
        <f t="shared" si="29"/>
        <v>0</v>
      </c>
      <c r="Y82" s="245">
        <f t="shared" si="29"/>
        <v>0</v>
      </c>
      <c r="Z82" s="245">
        <f t="shared" si="29"/>
        <v>0</v>
      </c>
      <c r="AA82" s="245">
        <f t="shared" si="29"/>
        <v>0</v>
      </c>
      <c r="AB82" s="245">
        <f t="shared" si="29"/>
        <v>0</v>
      </c>
      <c r="AC82" s="245">
        <f t="shared" si="29"/>
        <v>0</v>
      </c>
      <c r="AD82" s="245">
        <f t="shared" si="29"/>
        <v>0</v>
      </c>
      <c r="AE82" s="245">
        <f t="shared" si="29"/>
        <v>0</v>
      </c>
      <c r="AF82" s="245">
        <f t="shared" si="29"/>
        <v>0</v>
      </c>
      <c r="AG82" s="245">
        <f t="shared" si="29"/>
        <v>0</v>
      </c>
      <c r="AH82" s="245">
        <f t="shared" si="29"/>
        <v>0</v>
      </c>
      <c r="AI82" s="245">
        <f t="shared" si="29"/>
        <v>0</v>
      </c>
      <c r="AJ82" s="245">
        <f t="shared" si="29"/>
        <v>0</v>
      </c>
      <c r="AK82" s="245">
        <f t="shared" si="29"/>
        <v>0</v>
      </c>
      <c r="AL82" s="245">
        <f t="shared" si="29"/>
        <v>0</v>
      </c>
      <c r="AM82" s="245">
        <f t="shared" si="29"/>
        <v>0</v>
      </c>
      <c r="AN82" s="245">
        <f t="shared" si="29"/>
        <v>0</v>
      </c>
      <c r="AO82" s="245">
        <f t="shared" si="29"/>
        <v>0</v>
      </c>
      <c r="AP82" s="245">
        <f>AP54-AP55</f>
        <v>0</v>
      </c>
    </row>
    <row r="83" spans="1:44" ht="14.25" x14ac:dyDescent="0.2">
      <c r="A83" s="254" t="s">
        <v>249</v>
      </c>
      <c r="B83" s="252">
        <f>SUM(B75:B82)</f>
        <v>-17887988.352830399</v>
      </c>
      <c r="C83" s="252">
        <f t="shared" ref="C83:V83" si="30">SUM(C75:C82)</f>
        <v>0</v>
      </c>
      <c r="D83" s="252">
        <f t="shared" si="30"/>
        <v>0</v>
      </c>
      <c r="E83" s="252">
        <f t="shared" si="30"/>
        <v>-1.7830933793447912E-2</v>
      </c>
      <c r="F83" s="252">
        <f t="shared" si="30"/>
        <v>-1.8647582794073969E-2</v>
      </c>
      <c r="G83" s="252">
        <f t="shared" si="30"/>
        <v>298133.1206452091</v>
      </c>
      <c r="H83" s="252">
        <f t="shared" si="30"/>
        <v>-2.0054886932484806E-2</v>
      </c>
      <c r="I83" s="252">
        <f t="shared" si="30"/>
        <v>-2.0973392005544156E-2</v>
      </c>
      <c r="J83" s="252">
        <f t="shared" si="30"/>
        <v>-2.1933964511845261E-2</v>
      </c>
      <c r="K83" s="252">
        <f t="shared" si="30"/>
        <v>-2.293853007722646E-2</v>
      </c>
      <c r="L83" s="252">
        <f t="shared" si="30"/>
        <v>-2.3989105015061796E-2</v>
      </c>
      <c r="M83" s="252">
        <f t="shared" si="30"/>
        <v>-2.5087795802392066E-2</v>
      </c>
      <c r="N83" s="252">
        <f t="shared" si="30"/>
        <v>-2.6236805773805827E-2</v>
      </c>
      <c r="O83" s="252">
        <f t="shared" si="30"/>
        <v>-2.7438439545221627E-2</v>
      </c>
      <c r="P83" s="252">
        <f t="shared" si="30"/>
        <v>-2.8695108485408127E-2</v>
      </c>
      <c r="Q83" s="252">
        <f t="shared" si="30"/>
        <v>-3.0009332345798612E-2</v>
      </c>
      <c r="R83" s="252">
        <f t="shared" si="30"/>
        <v>-3.1383746827486902E-2</v>
      </c>
      <c r="S83" s="252">
        <f t="shared" si="30"/>
        <v>-3.2821108179632574E-2</v>
      </c>
      <c r="T83" s="252">
        <f t="shared" si="30"/>
        <v>-3.4324301057495177E-2</v>
      </c>
      <c r="U83" s="252">
        <f t="shared" si="30"/>
        <v>-3.5896338755264878E-2</v>
      </c>
      <c r="V83" s="252">
        <f t="shared" si="30"/>
        <v>-3.7540375837124884E-2</v>
      </c>
      <c r="W83" s="252">
        <f>SUM(W75:W82)</f>
        <v>-3.9259708719328046E-2</v>
      </c>
      <c r="X83" s="252">
        <f>SUM(X75:X82)</f>
        <v>-4.1057786205783486E-2</v>
      </c>
      <c r="Y83" s="252">
        <f>SUM(Y75:Y82)</f>
        <v>-4.2938214901369065E-2</v>
      </c>
      <c r="Z83" s="252">
        <f>SUM(Z75:Z82)</f>
        <v>-4.4904766313266009E-2</v>
      </c>
      <c r="AA83" s="252">
        <f t="shared" ref="AA83:AP83" si="31">SUM(AA75:AA82)</f>
        <v>-4.6961385640315711E-2</v>
      </c>
      <c r="AB83" s="252">
        <f t="shared" si="31"/>
        <v>-4.9112196429632604E-2</v>
      </c>
      <c r="AC83" s="252">
        <f t="shared" si="31"/>
        <v>-5.136151349870488E-2</v>
      </c>
      <c r="AD83" s="252">
        <f t="shared" si="31"/>
        <v>-5.3713848406914622E-2</v>
      </c>
      <c r="AE83" s="252">
        <f t="shared" si="31"/>
        <v>-5.6173919991124421E-2</v>
      </c>
      <c r="AF83" s="252">
        <f t="shared" si="31"/>
        <v>-5.8746660477481782E-2</v>
      </c>
      <c r="AG83" s="252">
        <f t="shared" si="31"/>
        <v>-6.1437232245225459E-2</v>
      </c>
      <c r="AH83" s="252">
        <f t="shared" si="31"/>
        <v>-6.4251030562445521E-2</v>
      </c>
      <c r="AI83" s="252">
        <f t="shared" si="31"/>
        <v>-6.7193700175266713E-2</v>
      </c>
      <c r="AJ83" s="252">
        <f t="shared" si="31"/>
        <v>-7.0271141768898815E-2</v>
      </c>
      <c r="AK83" s="252">
        <f t="shared" si="31"/>
        <v>-7.348953012842685E-2</v>
      </c>
      <c r="AL83" s="252">
        <f t="shared" si="31"/>
        <v>-7.6855318387970328E-2</v>
      </c>
      <c r="AM83" s="252">
        <f t="shared" si="31"/>
        <v>-8.0375259043648839E-2</v>
      </c>
      <c r="AN83" s="252">
        <f t="shared" si="31"/>
        <v>-1.4658212545327842E-2</v>
      </c>
      <c r="AO83" s="252">
        <f t="shared" si="31"/>
        <v>-1.4658212545327842E-2</v>
      </c>
      <c r="AP83" s="252">
        <f t="shared" si="31"/>
        <v>-1.465821301098913E-2</v>
      </c>
    </row>
    <row r="84" spans="1:44" ht="14.25" x14ac:dyDescent="0.2">
      <c r="A84" s="254" t="s">
        <v>550</v>
      </c>
      <c r="B84" s="252">
        <f>SUM($B$83:B83)</f>
        <v>-17887988.352830399</v>
      </c>
      <c r="C84" s="252">
        <f>SUM($B$83:C83)</f>
        <v>-17887988.352830399</v>
      </c>
      <c r="D84" s="252">
        <f>SUM($B$83:D83)</f>
        <v>-17887988.352830399</v>
      </c>
      <c r="E84" s="252">
        <f>SUM($B$83:E83)</f>
        <v>-17887988.370661333</v>
      </c>
      <c r="F84" s="252">
        <f>SUM($B$83:F83)</f>
        <v>-17887988.389308915</v>
      </c>
      <c r="G84" s="252">
        <f>SUM($B$83:G83)</f>
        <v>-17589855.268663704</v>
      </c>
      <c r="H84" s="252">
        <f>SUM($B$83:H83)</f>
        <v>-17589855.288718592</v>
      </c>
      <c r="I84" s="252">
        <f>SUM($B$83:I83)</f>
        <v>-17589855.309691984</v>
      </c>
      <c r="J84" s="252">
        <f>SUM($B$83:J83)</f>
        <v>-17589855.33162595</v>
      </c>
      <c r="K84" s="252">
        <f>SUM($B$83:K83)</f>
        <v>-17589855.35456448</v>
      </c>
      <c r="L84" s="252">
        <f>SUM($B$83:L83)</f>
        <v>-17589855.378553584</v>
      </c>
      <c r="M84" s="252">
        <f>SUM($B$83:M83)</f>
        <v>-17589855.40364138</v>
      </c>
      <c r="N84" s="252">
        <f>SUM($B$83:N83)</f>
        <v>-17589855.429878186</v>
      </c>
      <c r="O84" s="252">
        <f>SUM($B$83:O83)</f>
        <v>-17589855.457316626</v>
      </c>
      <c r="P84" s="252">
        <f>SUM($B$83:P83)</f>
        <v>-17589855.486011736</v>
      </c>
      <c r="Q84" s="252">
        <f>SUM($B$83:Q83)</f>
        <v>-17589855.516021069</v>
      </c>
      <c r="R84" s="252">
        <f>SUM($B$83:R83)</f>
        <v>-17589855.547404815</v>
      </c>
      <c r="S84" s="252">
        <f>SUM($B$83:S83)</f>
        <v>-17589855.580225922</v>
      </c>
      <c r="T84" s="252">
        <f>SUM($B$83:T83)</f>
        <v>-17589855.614550222</v>
      </c>
      <c r="U84" s="252">
        <f>SUM($B$83:U83)</f>
        <v>-17589855.65044656</v>
      </c>
      <c r="V84" s="252">
        <f>SUM($B$83:V83)</f>
        <v>-17589855.687986936</v>
      </c>
      <c r="W84" s="252">
        <f>SUM($B$83:W83)</f>
        <v>-17589855.727246646</v>
      </c>
      <c r="X84" s="252">
        <f>SUM($B$83:X83)</f>
        <v>-17589855.768304434</v>
      </c>
      <c r="Y84" s="252">
        <f>SUM($B$83:Y83)</f>
        <v>-17589855.811242647</v>
      </c>
      <c r="Z84" s="252">
        <f>SUM($B$83:Z83)</f>
        <v>-17589855.856147412</v>
      </c>
      <c r="AA84" s="252">
        <f>SUM($B$83:AA83)</f>
        <v>-17589855.903108798</v>
      </c>
      <c r="AB84" s="252">
        <f>SUM($B$83:AB83)</f>
        <v>-17589855.952220995</v>
      </c>
      <c r="AC84" s="252">
        <f>SUM($B$83:AC83)</f>
        <v>-17589856.003582507</v>
      </c>
      <c r="AD84" s="252">
        <f>SUM($B$83:AD83)</f>
        <v>-17589856.057296354</v>
      </c>
      <c r="AE84" s="252">
        <f>SUM($B$83:AE83)</f>
        <v>-17589856.113470275</v>
      </c>
      <c r="AF84" s="252">
        <f>SUM($B$83:AF83)</f>
        <v>-17589856.172216937</v>
      </c>
      <c r="AG84" s="252">
        <f>SUM($B$83:AG83)</f>
        <v>-17589856.233654168</v>
      </c>
      <c r="AH84" s="252">
        <f>SUM($B$83:AH83)</f>
        <v>-17589856.297905199</v>
      </c>
      <c r="AI84" s="252">
        <f>SUM($B$83:AI83)</f>
        <v>-17589856.365098901</v>
      </c>
      <c r="AJ84" s="252">
        <f>SUM($B$83:AJ83)</f>
        <v>-17589856.435370043</v>
      </c>
      <c r="AK84" s="252">
        <f>SUM($B$83:AK83)</f>
        <v>-17589856.508859575</v>
      </c>
      <c r="AL84" s="252">
        <f>SUM($B$83:AL83)</f>
        <v>-17589856.585714892</v>
      </c>
      <c r="AM84" s="252">
        <f>SUM($B$83:AM83)</f>
        <v>-17589856.666090149</v>
      </c>
      <c r="AN84" s="252">
        <f>SUM($B$83:AN83)</f>
        <v>-17589856.680748362</v>
      </c>
      <c r="AO84" s="252">
        <f>SUM($B$83:AO83)</f>
        <v>-17589856.695406575</v>
      </c>
      <c r="AP84" s="252">
        <f>SUM($B$83:AP83)</f>
        <v>-17589856.710064787</v>
      </c>
    </row>
    <row r="85" spans="1:44" x14ac:dyDescent="0.2">
      <c r="A85" s="253" t="s">
        <v>434</v>
      </c>
      <c r="B85" s="333">
        <f>1/POWER((1+$B$44),B73)</f>
        <v>0.9128709291752769</v>
      </c>
      <c r="C85" s="333">
        <f t="shared" ref="C85:AP85" si="32">1/POWER((1+$B$44),C73)</f>
        <v>0.7607257743127307</v>
      </c>
      <c r="D85" s="333">
        <f t="shared" si="32"/>
        <v>0.63393814526060899</v>
      </c>
      <c r="E85" s="333">
        <f t="shared" si="32"/>
        <v>0.52828178771717416</v>
      </c>
      <c r="F85" s="333">
        <f t="shared" si="32"/>
        <v>0.44023482309764517</v>
      </c>
      <c r="G85" s="333">
        <f t="shared" si="32"/>
        <v>0.36686235258137107</v>
      </c>
      <c r="H85" s="333">
        <f t="shared" si="32"/>
        <v>0.30571862715114251</v>
      </c>
      <c r="I85" s="333">
        <f t="shared" si="32"/>
        <v>0.25476552262595203</v>
      </c>
      <c r="J85" s="333">
        <f t="shared" si="32"/>
        <v>0.21230460218829345</v>
      </c>
      <c r="K85" s="333">
        <f t="shared" si="32"/>
        <v>0.17692050182357785</v>
      </c>
      <c r="L85" s="333">
        <f t="shared" si="32"/>
        <v>0.14743375151964822</v>
      </c>
      <c r="M85" s="333">
        <f t="shared" si="32"/>
        <v>0.12286145959970685</v>
      </c>
      <c r="N85" s="333">
        <f t="shared" si="32"/>
        <v>0.10238454966642239</v>
      </c>
      <c r="O85" s="333">
        <f t="shared" si="32"/>
        <v>8.5320458055351975E-2</v>
      </c>
      <c r="P85" s="333">
        <f t="shared" si="32"/>
        <v>7.1100381712793329E-2</v>
      </c>
      <c r="Q85" s="333">
        <f t="shared" si="32"/>
        <v>5.9250318093994447E-2</v>
      </c>
      <c r="R85" s="333">
        <f t="shared" si="32"/>
        <v>4.9375265078328692E-2</v>
      </c>
      <c r="S85" s="333">
        <f t="shared" si="32"/>
        <v>4.1146054231940586E-2</v>
      </c>
      <c r="T85" s="333">
        <f t="shared" si="32"/>
        <v>3.4288378526617161E-2</v>
      </c>
      <c r="U85" s="333">
        <f t="shared" si="32"/>
        <v>2.8573648772180955E-2</v>
      </c>
      <c r="V85" s="333">
        <f t="shared" si="32"/>
        <v>2.3811373976817471E-2</v>
      </c>
      <c r="W85" s="333">
        <f t="shared" si="32"/>
        <v>1.9842811647347896E-2</v>
      </c>
      <c r="X85" s="333">
        <f t="shared" si="32"/>
        <v>1.6535676372789913E-2</v>
      </c>
      <c r="Y85" s="333">
        <f t="shared" si="32"/>
        <v>1.377973031065826E-2</v>
      </c>
      <c r="Z85" s="333">
        <f t="shared" si="32"/>
        <v>1.1483108592215211E-2</v>
      </c>
      <c r="AA85" s="333">
        <f t="shared" si="32"/>
        <v>9.5692571601793501E-3</v>
      </c>
      <c r="AB85" s="333">
        <f t="shared" si="32"/>
        <v>7.9743809668161216E-3</v>
      </c>
      <c r="AC85" s="333">
        <f t="shared" si="32"/>
        <v>6.6453174723467663E-3</v>
      </c>
      <c r="AD85" s="333">
        <f t="shared" si="32"/>
        <v>5.5377645602889755E-3</v>
      </c>
      <c r="AE85" s="333">
        <f t="shared" si="32"/>
        <v>4.6148038002408118E-3</v>
      </c>
      <c r="AF85" s="333">
        <f t="shared" si="32"/>
        <v>3.8456698335340087E-3</v>
      </c>
      <c r="AG85" s="333">
        <f t="shared" si="32"/>
        <v>3.2047248612783424E-3</v>
      </c>
      <c r="AH85" s="333">
        <f t="shared" si="32"/>
        <v>2.6706040510652848E-3</v>
      </c>
      <c r="AI85" s="333">
        <f t="shared" si="32"/>
        <v>2.2255033758877387E-3</v>
      </c>
      <c r="AJ85" s="333">
        <f t="shared" si="32"/>
        <v>1.8545861465731151E-3</v>
      </c>
      <c r="AK85" s="333">
        <f t="shared" si="32"/>
        <v>1.5454884554775956E-3</v>
      </c>
      <c r="AL85" s="333">
        <f t="shared" si="32"/>
        <v>1.2879070462313304E-3</v>
      </c>
      <c r="AM85" s="333">
        <f t="shared" si="32"/>
        <v>1.0732558718594418E-3</v>
      </c>
      <c r="AN85" s="333">
        <f t="shared" si="32"/>
        <v>1</v>
      </c>
      <c r="AO85" s="333">
        <f t="shared" si="32"/>
        <v>1</v>
      </c>
      <c r="AP85" s="333">
        <f t="shared" si="32"/>
        <v>1</v>
      </c>
    </row>
    <row r="86" spans="1:44" ht="28.5" x14ac:dyDescent="0.2">
      <c r="A86" s="251" t="s">
        <v>551</v>
      </c>
      <c r="B86" s="252">
        <f>B83*B85</f>
        <v>-16329424.548724817</v>
      </c>
      <c r="C86" s="252">
        <f>C83*C85</f>
        <v>0</v>
      </c>
      <c r="D86" s="252">
        <f t="shared" ref="D86:AO86" si="33">D83*D85</f>
        <v>0</v>
      </c>
      <c r="E86" s="252">
        <f t="shared" si="33"/>
        <v>-9.419757581069237E-3</v>
      </c>
      <c r="F86" s="252">
        <f t="shared" si="33"/>
        <v>-8.2093153125478453E-3</v>
      </c>
      <c r="G86" s="252">
        <f t="shared" si="33"/>
        <v>109373.81802232713</v>
      </c>
      <c r="H86" s="252">
        <f t="shared" si="33"/>
        <v>-6.1311525006706421E-3</v>
      </c>
      <c r="I86" s="252">
        <f t="shared" si="33"/>
        <v>-5.3432971755314213E-3</v>
      </c>
      <c r="J86" s="252">
        <f t="shared" si="33"/>
        <v>-4.6566816100994538E-3</v>
      </c>
      <c r="K86" s="252">
        <f t="shared" si="33"/>
        <v>-4.058296252358139E-3</v>
      </c>
      <c r="L86" s="252">
        <f t="shared" si="33"/>
        <v>-3.5368037479693677E-3</v>
      </c>
      <c r="M86" s="252">
        <f t="shared" si="33"/>
        <v>-3.0823232104212877E-3</v>
      </c>
      <c r="N86" s="252">
        <f t="shared" si="33"/>
        <v>-2.6862435438365006E-3</v>
      </c>
      <c r="O86" s="252">
        <f t="shared" si="33"/>
        <v>-2.3410602303223925E-3</v>
      </c>
      <c r="P86" s="252">
        <f t="shared" si="33"/>
        <v>-2.0402331666025328E-3</v>
      </c>
      <c r="Q86" s="252">
        <f t="shared" si="33"/>
        <v>-1.7780624872769644E-3</v>
      </c>
      <c r="R86" s="252">
        <f t="shared" si="33"/>
        <v>-1.5495808187583229E-3</v>
      </c>
      <c r="S86" s="252">
        <f t="shared" si="33"/>
        <v>-1.3504590971115506E-3</v>
      </c>
      <c r="T86" s="252">
        <f t="shared" si="33"/>
        <v>-1.1769246273209604E-3</v>
      </c>
      <c r="U86" s="252">
        <f t="shared" si="33"/>
        <v>-1.0256893758001659E-3</v>
      </c>
      <c r="V86" s="252">
        <f t="shared" si="33"/>
        <v>-8.9388792828806285E-4</v>
      </c>
      <c r="W86" s="252">
        <f t="shared" si="33"/>
        <v>-7.7902300544736825E-4</v>
      </c>
      <c r="X86" s="252">
        <f t="shared" si="33"/>
        <v>-6.7891826528203357E-4</v>
      </c>
      <c r="Y86" s="252">
        <f t="shared" si="33"/>
        <v>-5.9167702136195353E-4</v>
      </c>
      <c r="Z86" s="252">
        <f t="shared" si="33"/>
        <v>-5.1564630788328107E-4</v>
      </c>
      <c r="AA86" s="252">
        <f t="shared" si="33"/>
        <v>-4.4938557579053483E-4</v>
      </c>
      <c r="AB86" s="252">
        <f t="shared" si="33"/>
        <v>-3.9163936444699694E-4</v>
      </c>
      <c r="AC86" s="252">
        <f t="shared" si="33"/>
        <v>-3.4131356305911782E-4</v>
      </c>
      <c r="AD86" s="252">
        <f t="shared" si="33"/>
        <v>-2.9745464610454622E-4</v>
      </c>
      <c r="AE86" s="252">
        <f t="shared" si="33"/>
        <v>-2.5923161944946428E-4</v>
      </c>
      <c r="AF86" s="252">
        <f t="shared" si="33"/>
        <v>-2.259202600191163E-4</v>
      </c>
      <c r="AG86" s="252">
        <f t="shared" si="33"/>
        <v>-1.9688942558440548E-4</v>
      </c>
      <c r="AH86" s="252">
        <f t="shared" si="33"/>
        <v>-1.7158906250518642E-4</v>
      </c>
      <c r="AI86" s="252">
        <f t="shared" si="33"/>
        <v>-1.495398065784446E-4</v>
      </c>
      <c r="AJ86" s="252">
        <f t="shared" si="33"/>
        <v>-1.3032388602847512E-4</v>
      </c>
      <c r="AK86" s="252">
        <f t="shared" si="33"/>
        <v>-1.1357722041195663E-4</v>
      </c>
      <c r="AL86" s="252">
        <f t="shared" si="33"/>
        <v>-9.8982506092219316E-5</v>
      </c>
      <c r="AM86" s="252">
        <f t="shared" si="33"/>
        <v>-8.6263218720819814E-5</v>
      </c>
      <c r="AN86" s="252">
        <f t="shared" si="33"/>
        <v>-1.4658212545327842E-2</v>
      </c>
      <c r="AO86" s="252">
        <f t="shared" si="33"/>
        <v>-1.4658212545327842E-2</v>
      </c>
      <c r="AP86" s="252">
        <f>AP83*AP85</f>
        <v>-1.465821301098913E-2</v>
      </c>
    </row>
    <row r="87" spans="1:44" ht="14.25" x14ac:dyDescent="0.2">
      <c r="A87" s="251" t="s">
        <v>552</v>
      </c>
      <c r="B87" s="252">
        <f>SUM($B$86:B86)</f>
        <v>-16329424.548724817</v>
      </c>
      <c r="C87" s="252">
        <f>SUM($B$86:C86)</f>
        <v>-16329424.548724817</v>
      </c>
      <c r="D87" s="252">
        <f>SUM($B$86:D86)</f>
        <v>-16329424.548724817</v>
      </c>
      <c r="E87" s="252">
        <f>SUM($B$86:E86)</f>
        <v>-16329424.558144575</v>
      </c>
      <c r="F87" s="252">
        <f>SUM($B$86:F86)</f>
        <v>-16329424.566353891</v>
      </c>
      <c r="G87" s="252">
        <f>SUM($B$86:G86)</f>
        <v>-16220050.748331564</v>
      </c>
      <c r="H87" s="252">
        <f>SUM($B$86:H86)</f>
        <v>-16220050.754462715</v>
      </c>
      <c r="I87" s="252">
        <f>SUM($B$86:I86)</f>
        <v>-16220050.759806013</v>
      </c>
      <c r="J87" s="252">
        <f>SUM($B$86:J86)</f>
        <v>-16220050.764462695</v>
      </c>
      <c r="K87" s="252">
        <f>SUM($B$86:K86)</f>
        <v>-16220050.76852099</v>
      </c>
      <c r="L87" s="252">
        <f>SUM($B$86:L86)</f>
        <v>-16220050.772057794</v>
      </c>
      <c r="M87" s="252">
        <f>SUM($B$86:M86)</f>
        <v>-16220050.775140118</v>
      </c>
      <c r="N87" s="252">
        <f>SUM($B$86:N86)</f>
        <v>-16220050.777826361</v>
      </c>
      <c r="O87" s="252">
        <f>SUM($B$86:O86)</f>
        <v>-16220050.780167421</v>
      </c>
      <c r="P87" s="252">
        <f>SUM($B$86:P86)</f>
        <v>-16220050.782207655</v>
      </c>
      <c r="Q87" s="252">
        <f>SUM($B$86:Q86)</f>
        <v>-16220050.783985717</v>
      </c>
      <c r="R87" s="252">
        <f>SUM($B$86:R86)</f>
        <v>-16220050.785535298</v>
      </c>
      <c r="S87" s="252">
        <f>SUM($B$86:S86)</f>
        <v>-16220050.786885757</v>
      </c>
      <c r="T87" s="252">
        <f>SUM($B$86:T86)</f>
        <v>-16220050.788062682</v>
      </c>
      <c r="U87" s="252">
        <f>SUM($B$86:U86)</f>
        <v>-16220050.789088372</v>
      </c>
      <c r="V87" s="252">
        <f>SUM($B$86:V86)</f>
        <v>-16220050.789982259</v>
      </c>
      <c r="W87" s="252">
        <f>SUM($B$86:W86)</f>
        <v>-16220050.790761283</v>
      </c>
      <c r="X87" s="252">
        <f>SUM($B$86:X86)</f>
        <v>-16220050.7914402</v>
      </c>
      <c r="Y87" s="252">
        <f>SUM($B$86:Y86)</f>
        <v>-16220050.792031877</v>
      </c>
      <c r="Z87" s="252">
        <f>SUM($B$86:Z86)</f>
        <v>-16220050.792547524</v>
      </c>
      <c r="AA87" s="252">
        <f>SUM($B$86:AA86)</f>
        <v>-16220050.792996909</v>
      </c>
      <c r="AB87" s="252">
        <f>SUM($B$86:AB86)</f>
        <v>-16220050.793388549</v>
      </c>
      <c r="AC87" s="252">
        <f>SUM($B$86:AC86)</f>
        <v>-16220050.793729862</v>
      </c>
      <c r="AD87" s="252">
        <f>SUM($B$86:AD86)</f>
        <v>-16220050.794027317</v>
      </c>
      <c r="AE87" s="252">
        <f>SUM($B$86:AE86)</f>
        <v>-16220050.794286549</v>
      </c>
      <c r="AF87" s="252">
        <f>SUM($B$86:AF86)</f>
        <v>-16220050.794512469</v>
      </c>
      <c r="AG87" s="252">
        <f>SUM($B$86:AG86)</f>
        <v>-16220050.794709358</v>
      </c>
      <c r="AH87" s="252">
        <f>SUM($B$86:AH86)</f>
        <v>-16220050.794880947</v>
      </c>
      <c r="AI87" s="252">
        <f>SUM($B$86:AI86)</f>
        <v>-16220050.795030488</v>
      </c>
      <c r="AJ87" s="252">
        <f>SUM($B$86:AJ86)</f>
        <v>-16220050.795160811</v>
      </c>
      <c r="AK87" s="252">
        <f>SUM($B$86:AK86)</f>
        <v>-16220050.795274388</v>
      </c>
      <c r="AL87" s="252">
        <f>SUM($B$86:AL86)</f>
        <v>-16220050.795373371</v>
      </c>
      <c r="AM87" s="252">
        <f>SUM($B$86:AM86)</f>
        <v>-16220050.795459634</v>
      </c>
      <c r="AN87" s="252">
        <f>SUM($B$86:AN86)</f>
        <v>-16220050.810117846</v>
      </c>
      <c r="AO87" s="252">
        <f>SUM($B$86:AO86)</f>
        <v>-16220050.824776059</v>
      </c>
      <c r="AP87" s="252">
        <f>SUM($B$86:AP86)</f>
        <v>-16220050.839434272</v>
      </c>
    </row>
    <row r="88" spans="1:44" ht="14.25" x14ac:dyDescent="0.2">
      <c r="A88" s="251" t="s">
        <v>553</v>
      </c>
      <c r="B88" s="260">
        <f>IF((ISERR(IRR($B$83:B83))),0,IF(IRR($B$83:B83)&lt;0,0,IRR($B$83:B83)))</f>
        <v>0</v>
      </c>
      <c r="C88" s="260">
        <f>IF((ISERR(IRR($B$83:C83))),0,IF(IRR($B$83:C83)&lt;0,0,IRR($B$83:C83)))</f>
        <v>0</v>
      </c>
      <c r="D88" s="260">
        <f>IF((ISERR(IRR($B$83:D83))),0,IF(IRR($B$83:D83)&lt;0,0,IRR($B$83:D83)))</f>
        <v>0</v>
      </c>
      <c r="E88" s="260">
        <f>IF((ISERR(IRR($B$83:E83))),0,IF(IRR($B$83:E83)&lt;0,0,IRR($B$83:E83)))</f>
        <v>0</v>
      </c>
      <c r="F88" s="260">
        <f>IF((ISERR(IRR($B$83:F83))),0,IF(IRR($B$83:F83)&lt;0,0,IRR($B$83:F83)))</f>
        <v>0</v>
      </c>
      <c r="G88" s="260">
        <f>IF((ISERR(IRR($B$83:G83))),0,IF(IRR($B$83:G83)&lt;0,0,IRR($B$83:G83)))</f>
        <v>0</v>
      </c>
      <c r="H88" s="260">
        <f>IF((ISERR(IRR($B$83:H83))),0,IF(IRR($B$83:H83)&lt;0,0,IRR($B$83:H83)))</f>
        <v>0</v>
      </c>
      <c r="I88" s="260">
        <f>IF((ISERR(IRR($B$83:I83))),0,IF(IRR($B$83:I83)&lt;0,0,IRR($B$83:I83)))</f>
        <v>0</v>
      </c>
      <c r="J88" s="260">
        <f>IF((ISERR(IRR($B$83:J83))),0,IF(IRR($B$83:J83)&lt;0,0,IRR($B$83:J83)))</f>
        <v>0</v>
      </c>
      <c r="K88" s="260">
        <f>IF((ISERR(IRR($B$83:K83))),0,IF(IRR($B$83:K83)&lt;0,0,IRR($B$83:K83)))</f>
        <v>0</v>
      </c>
      <c r="L88" s="260">
        <f>IF((ISERR(IRR($B$83:L83))),0,IF(IRR($B$83:L83)&lt;0,0,IRR($B$83:L83)))</f>
        <v>0</v>
      </c>
      <c r="M88" s="260">
        <f>IF((ISERR(IRR($B$83:M83))),0,IF(IRR($B$83:M83)&lt;0,0,IRR($B$83:M83)))</f>
        <v>0</v>
      </c>
      <c r="N88" s="260">
        <f>IF((ISERR(IRR($B$83:N83))),0,IF(IRR($B$83:N83)&lt;0,0,IRR($B$83:N83)))</f>
        <v>0</v>
      </c>
      <c r="O88" s="260">
        <f>IF((ISERR(IRR($B$83:O83))),0,IF(IRR($B$83:O83)&lt;0,0,IRR($B$83:O83)))</f>
        <v>0</v>
      </c>
      <c r="P88" s="260">
        <f>IF((ISERR(IRR($B$83:P83))),0,IF(IRR($B$83:P83)&lt;0,0,IRR($B$83:P83)))</f>
        <v>0</v>
      </c>
      <c r="Q88" s="260">
        <f>IF((ISERR(IRR($B$83:Q83))),0,IF(IRR($B$83:Q83)&lt;0,0,IRR($B$83:Q83)))</f>
        <v>0</v>
      </c>
      <c r="R88" s="260">
        <f>IF((ISERR(IRR($B$83:R83))),0,IF(IRR($B$83:R83)&lt;0,0,IRR($B$83:R83)))</f>
        <v>0</v>
      </c>
      <c r="S88" s="260">
        <f>IF((ISERR(IRR($B$83:S83))),0,IF(IRR($B$83:S83)&lt;0,0,IRR($B$83:S83)))</f>
        <v>0</v>
      </c>
      <c r="T88" s="260">
        <f>IF((ISERR(IRR($B$83:T83))),0,IF(IRR($B$83:T83)&lt;0,0,IRR($B$83:T83)))</f>
        <v>0</v>
      </c>
      <c r="U88" s="260">
        <f>IF((ISERR(IRR($B$83:U83))),0,IF(IRR($B$83:U83)&lt;0,0,IRR($B$83:U83)))</f>
        <v>0</v>
      </c>
      <c r="V88" s="260">
        <f>IF((ISERR(IRR($B$83:V83))),0,IF(IRR($B$83:V83)&lt;0,0,IRR($B$83:V83)))</f>
        <v>0</v>
      </c>
      <c r="W88" s="260">
        <f>IF((ISERR(IRR($B$83:W83))),0,IF(IRR($B$83:W83)&lt;0,0,IRR($B$83:W83)))</f>
        <v>0</v>
      </c>
      <c r="X88" s="260">
        <f>IF((ISERR(IRR($B$83:X83))),0,IF(IRR($B$83:X83)&lt;0,0,IRR($B$83:X83)))</f>
        <v>0</v>
      </c>
      <c r="Y88" s="260">
        <f>IF((ISERR(IRR($B$83:Y83))),0,IF(IRR($B$83:Y83)&lt;0,0,IRR($B$83:Y83)))</f>
        <v>0</v>
      </c>
      <c r="Z88" s="260">
        <f>IF((ISERR(IRR($B$83:Z83))),0,IF(IRR($B$83:Z83)&lt;0,0,IRR($B$83:Z83)))</f>
        <v>0</v>
      </c>
      <c r="AA88" s="260">
        <f>IF((ISERR(IRR($B$83:AA83))),0,IF(IRR($B$83:AA83)&lt;0,0,IRR($B$83:AA83)))</f>
        <v>0</v>
      </c>
      <c r="AB88" s="260">
        <f>IF((ISERR(IRR($B$83:AB83))),0,IF(IRR($B$83:AB83)&lt;0,0,IRR($B$83:AB83)))</f>
        <v>0</v>
      </c>
      <c r="AC88" s="260">
        <f>IF((ISERR(IRR($B$83:AC83))),0,IF(IRR($B$83:AC83)&lt;0,0,IRR($B$83:AC83)))</f>
        <v>0</v>
      </c>
      <c r="AD88" s="260">
        <f>IF((ISERR(IRR($B$83:AD83))),0,IF(IRR($B$83:AD83)&lt;0,0,IRR($B$83:AD83)))</f>
        <v>0</v>
      </c>
      <c r="AE88" s="260">
        <f>IF((ISERR(IRR($B$83:AE83))),0,IF(IRR($B$83:AE83)&lt;0,0,IRR($B$83:AE83)))</f>
        <v>0</v>
      </c>
      <c r="AF88" s="260">
        <f>IF((ISERR(IRR($B$83:AF83))),0,IF(IRR($B$83:AF83)&lt;0,0,IRR($B$83:AF83)))</f>
        <v>0</v>
      </c>
      <c r="AG88" s="260">
        <f>IF((ISERR(IRR($B$83:AG83))),0,IF(IRR($B$83:AG83)&lt;0,0,IRR($B$83:AG83)))</f>
        <v>0</v>
      </c>
      <c r="AH88" s="260">
        <f>IF((ISERR(IRR($B$83:AH83))),0,IF(IRR($B$83:AH83)&lt;0,0,IRR($B$83:AH83)))</f>
        <v>0</v>
      </c>
      <c r="AI88" s="260">
        <f>IF((ISERR(IRR($B$83:AI83))),0,IF(IRR($B$83:AI83)&lt;0,0,IRR($B$83:AI83)))</f>
        <v>0</v>
      </c>
      <c r="AJ88" s="260">
        <f>IF((ISERR(IRR($B$83:AJ83))),0,IF(IRR($B$83:AJ83)&lt;0,0,IRR($B$83:AJ83)))</f>
        <v>0</v>
      </c>
      <c r="AK88" s="260">
        <f>IF((ISERR(IRR($B$83:AK83))),0,IF(IRR($B$83:AK83)&lt;0,0,IRR($B$83:AK83)))</f>
        <v>0</v>
      </c>
      <c r="AL88" s="260">
        <f>IF((ISERR(IRR($B$83:AL83))),0,IF(IRR($B$83:AL83)&lt;0,0,IRR($B$83:AL83)))</f>
        <v>0</v>
      </c>
      <c r="AM88" s="260">
        <f>IF((ISERR(IRR($B$83:AM83))),0,IF(IRR($B$83:AM83)&lt;0,0,IRR($B$83:AM83)))</f>
        <v>0</v>
      </c>
      <c r="AN88" s="260">
        <f>IF((ISERR(IRR($B$83:AN83))),0,IF(IRR($B$83:AN83)&lt;0,0,IRR($B$83:AN83)))</f>
        <v>0</v>
      </c>
      <c r="AO88" s="260">
        <f>IF((ISERR(IRR($B$83:AO83))),0,IF(IRR($B$83:AO83)&lt;0,0,IRR($B$83:AO83)))</f>
        <v>0</v>
      </c>
      <c r="AP88" s="260">
        <f>IF((ISERR(IRR($B$83:AP83))),0,IF(IRR($B$83:AP83)&lt;0,0,IRR($B$83:AP83)))</f>
        <v>0</v>
      </c>
    </row>
    <row r="89" spans="1:44" ht="14.25" x14ac:dyDescent="0.2">
      <c r="A89" s="251" t="s">
        <v>554</v>
      </c>
      <c r="B89" s="261">
        <f>IF(AND(B84&gt;0,A84&lt;0),(B74-(B84/(B84-A84))),0)</f>
        <v>0</v>
      </c>
      <c r="C89" s="261">
        <f t="shared" ref="C89:AP89" si="34">IF(AND(C84&gt;0,B84&lt;0),(C74-(C84/(C84-B84))),0)</f>
        <v>0</v>
      </c>
      <c r="D89" s="261">
        <f>IF(AND(D84&gt;0,C84&lt;0),(D74-(D84/(D84-C84))),0)</f>
        <v>0</v>
      </c>
      <c r="E89" s="261">
        <f t="shared" si="34"/>
        <v>0</v>
      </c>
      <c r="F89" s="261">
        <f t="shared" si="34"/>
        <v>0</v>
      </c>
      <c r="G89" s="261">
        <f t="shared" si="34"/>
        <v>0</v>
      </c>
      <c r="H89" s="261">
        <f>IF(AND(H84&gt;0,G84&lt;0),(H74-(H84/(H84-G84))),0)</f>
        <v>0</v>
      </c>
      <c r="I89" s="261">
        <f t="shared" si="34"/>
        <v>0</v>
      </c>
      <c r="J89" s="261">
        <f t="shared" si="34"/>
        <v>0</v>
      </c>
      <c r="K89" s="261">
        <f t="shared" si="34"/>
        <v>0</v>
      </c>
      <c r="L89" s="261">
        <f t="shared" si="34"/>
        <v>0</v>
      </c>
      <c r="M89" s="261">
        <f t="shared" si="34"/>
        <v>0</v>
      </c>
      <c r="N89" s="261">
        <f t="shared" si="34"/>
        <v>0</v>
      </c>
      <c r="O89" s="261">
        <f t="shared" si="34"/>
        <v>0</v>
      </c>
      <c r="P89" s="261">
        <f t="shared" si="34"/>
        <v>0</v>
      </c>
      <c r="Q89" s="261">
        <f t="shared" si="34"/>
        <v>0</v>
      </c>
      <c r="R89" s="261">
        <f t="shared" si="34"/>
        <v>0</v>
      </c>
      <c r="S89" s="261">
        <f t="shared" si="34"/>
        <v>0</v>
      </c>
      <c r="T89" s="261">
        <f t="shared" si="34"/>
        <v>0</v>
      </c>
      <c r="U89" s="261">
        <f t="shared" si="34"/>
        <v>0</v>
      </c>
      <c r="V89" s="261">
        <f t="shared" si="34"/>
        <v>0</v>
      </c>
      <c r="W89" s="261">
        <f t="shared" si="34"/>
        <v>0</v>
      </c>
      <c r="X89" s="261">
        <f t="shared" si="34"/>
        <v>0</v>
      </c>
      <c r="Y89" s="261">
        <f t="shared" si="34"/>
        <v>0</v>
      </c>
      <c r="Z89" s="261">
        <f t="shared" si="34"/>
        <v>0</v>
      </c>
      <c r="AA89" s="261">
        <f t="shared" si="34"/>
        <v>0</v>
      </c>
      <c r="AB89" s="261">
        <f t="shared" si="34"/>
        <v>0</v>
      </c>
      <c r="AC89" s="261">
        <f t="shared" si="34"/>
        <v>0</v>
      </c>
      <c r="AD89" s="261">
        <f t="shared" si="34"/>
        <v>0</v>
      </c>
      <c r="AE89" s="261">
        <f t="shared" si="34"/>
        <v>0</v>
      </c>
      <c r="AF89" s="261">
        <f t="shared" si="34"/>
        <v>0</v>
      </c>
      <c r="AG89" s="261">
        <f t="shared" si="34"/>
        <v>0</v>
      </c>
      <c r="AH89" s="261">
        <f t="shared" si="34"/>
        <v>0</v>
      </c>
      <c r="AI89" s="261">
        <f t="shared" si="34"/>
        <v>0</v>
      </c>
      <c r="AJ89" s="261">
        <f t="shared" si="34"/>
        <v>0</v>
      </c>
      <c r="AK89" s="261">
        <f t="shared" si="34"/>
        <v>0</v>
      </c>
      <c r="AL89" s="261">
        <f t="shared" si="34"/>
        <v>0</v>
      </c>
      <c r="AM89" s="261">
        <f t="shared" si="34"/>
        <v>0</v>
      </c>
      <c r="AN89" s="261">
        <f t="shared" si="34"/>
        <v>0</v>
      </c>
      <c r="AO89" s="261">
        <f t="shared" si="34"/>
        <v>0</v>
      </c>
      <c r="AP89" s="261">
        <f t="shared" si="34"/>
        <v>0</v>
      </c>
    </row>
    <row r="90" spans="1:44" ht="15" thickBot="1" x14ac:dyDescent="0.25">
      <c r="A90" s="262" t="s">
        <v>555</v>
      </c>
      <c r="B90" s="263">
        <f t="shared" ref="B90:AP90" si="35">IF(AND(B87&gt;0,A87&lt;0),(B74-(B87/(B87-A87))),0)</f>
        <v>0</v>
      </c>
      <c r="C90" s="263">
        <f t="shared" si="35"/>
        <v>0</v>
      </c>
      <c r="D90" s="263">
        <f t="shared" si="35"/>
        <v>0</v>
      </c>
      <c r="E90" s="263">
        <f t="shared" si="35"/>
        <v>0</v>
      </c>
      <c r="F90" s="263">
        <f t="shared" si="35"/>
        <v>0</v>
      </c>
      <c r="G90" s="263">
        <f t="shared" si="35"/>
        <v>0</v>
      </c>
      <c r="H90" s="263">
        <f t="shared" si="35"/>
        <v>0</v>
      </c>
      <c r="I90" s="263">
        <f t="shared" si="35"/>
        <v>0</v>
      </c>
      <c r="J90" s="263">
        <f t="shared" si="35"/>
        <v>0</v>
      </c>
      <c r="K90" s="263">
        <f t="shared" si="35"/>
        <v>0</v>
      </c>
      <c r="L90" s="263">
        <f t="shared" si="35"/>
        <v>0</v>
      </c>
      <c r="M90" s="263">
        <f t="shared" si="35"/>
        <v>0</v>
      </c>
      <c r="N90" s="263">
        <f t="shared" si="35"/>
        <v>0</v>
      </c>
      <c r="O90" s="263">
        <f t="shared" si="35"/>
        <v>0</v>
      </c>
      <c r="P90" s="263">
        <f t="shared" si="35"/>
        <v>0</v>
      </c>
      <c r="Q90" s="263">
        <f t="shared" si="35"/>
        <v>0</v>
      </c>
      <c r="R90" s="263">
        <f t="shared" si="35"/>
        <v>0</v>
      </c>
      <c r="S90" s="263">
        <f t="shared" si="35"/>
        <v>0</v>
      </c>
      <c r="T90" s="263">
        <f t="shared" si="35"/>
        <v>0</v>
      </c>
      <c r="U90" s="263">
        <f t="shared" si="35"/>
        <v>0</v>
      </c>
      <c r="V90" s="263">
        <f t="shared" si="35"/>
        <v>0</v>
      </c>
      <c r="W90" s="263">
        <f t="shared" si="35"/>
        <v>0</v>
      </c>
      <c r="X90" s="263">
        <f t="shared" si="35"/>
        <v>0</v>
      </c>
      <c r="Y90" s="263">
        <f t="shared" si="35"/>
        <v>0</v>
      </c>
      <c r="Z90" s="263">
        <f t="shared" si="35"/>
        <v>0</v>
      </c>
      <c r="AA90" s="263">
        <f t="shared" si="35"/>
        <v>0</v>
      </c>
      <c r="AB90" s="263">
        <f t="shared" si="35"/>
        <v>0</v>
      </c>
      <c r="AC90" s="263">
        <f t="shared" si="35"/>
        <v>0</v>
      </c>
      <c r="AD90" s="263">
        <f t="shared" si="35"/>
        <v>0</v>
      </c>
      <c r="AE90" s="263">
        <f t="shared" si="35"/>
        <v>0</v>
      </c>
      <c r="AF90" s="263">
        <f t="shared" si="35"/>
        <v>0</v>
      </c>
      <c r="AG90" s="263">
        <f t="shared" si="35"/>
        <v>0</v>
      </c>
      <c r="AH90" s="263">
        <f t="shared" si="35"/>
        <v>0</v>
      </c>
      <c r="AI90" s="263">
        <f t="shared" si="35"/>
        <v>0</v>
      </c>
      <c r="AJ90" s="263">
        <f t="shared" si="35"/>
        <v>0</v>
      </c>
      <c r="AK90" s="263">
        <f t="shared" si="35"/>
        <v>0</v>
      </c>
      <c r="AL90" s="263">
        <f t="shared" si="35"/>
        <v>0</v>
      </c>
      <c r="AM90" s="263">
        <f t="shared" si="35"/>
        <v>0</v>
      </c>
      <c r="AN90" s="263">
        <f t="shared" si="35"/>
        <v>0</v>
      </c>
      <c r="AO90" s="263">
        <f t="shared" si="35"/>
        <v>0</v>
      </c>
      <c r="AP90" s="263">
        <f t="shared" si="35"/>
        <v>0</v>
      </c>
    </row>
    <row r="91" spans="1:44" x14ac:dyDescent="0.2">
      <c r="B91" s="264">
        <v>2028</v>
      </c>
      <c r="C91" s="264">
        <f>B91+1</f>
        <v>2029</v>
      </c>
      <c r="D91" s="191">
        <f t="shared" ref="D91:AP92" si="36">C91+1</f>
        <v>2030</v>
      </c>
      <c r="E91" s="191">
        <f t="shared" si="36"/>
        <v>2031</v>
      </c>
      <c r="F91" s="191">
        <f t="shared" si="36"/>
        <v>2032</v>
      </c>
      <c r="G91" s="191">
        <f t="shared" si="36"/>
        <v>2033</v>
      </c>
      <c r="H91" s="191">
        <f t="shared" si="36"/>
        <v>2034</v>
      </c>
      <c r="I91" s="191">
        <f t="shared" si="36"/>
        <v>2035</v>
      </c>
      <c r="J91" s="191">
        <f t="shared" si="36"/>
        <v>2036</v>
      </c>
      <c r="K91" s="191">
        <f t="shared" si="36"/>
        <v>2037</v>
      </c>
      <c r="L91" s="191">
        <f t="shared" si="36"/>
        <v>2038</v>
      </c>
      <c r="M91" s="191">
        <f t="shared" si="36"/>
        <v>2039</v>
      </c>
      <c r="N91" s="191">
        <f t="shared" si="36"/>
        <v>2040</v>
      </c>
      <c r="O91" s="191">
        <f t="shared" si="36"/>
        <v>2041</v>
      </c>
      <c r="P91" s="191">
        <f t="shared" si="36"/>
        <v>2042</v>
      </c>
      <c r="Q91" s="191">
        <f t="shared" si="36"/>
        <v>2043</v>
      </c>
      <c r="R91" s="191">
        <f t="shared" si="36"/>
        <v>2044</v>
      </c>
      <c r="S91" s="191">
        <f t="shared" si="36"/>
        <v>2045</v>
      </c>
      <c r="T91" s="191">
        <f t="shared" si="36"/>
        <v>2046</v>
      </c>
      <c r="U91" s="191">
        <f t="shared" si="36"/>
        <v>2047</v>
      </c>
      <c r="V91" s="191">
        <f t="shared" si="36"/>
        <v>2048</v>
      </c>
      <c r="W91" s="191">
        <f t="shared" si="36"/>
        <v>2049</v>
      </c>
      <c r="X91" s="191">
        <f t="shared" si="36"/>
        <v>2050</v>
      </c>
      <c r="Y91" s="191">
        <f t="shared" si="36"/>
        <v>2051</v>
      </c>
      <c r="Z91" s="191">
        <f t="shared" si="36"/>
        <v>2052</v>
      </c>
      <c r="AA91" s="191">
        <f t="shared" si="36"/>
        <v>2053</v>
      </c>
      <c r="AB91" s="191">
        <f t="shared" si="36"/>
        <v>2054</v>
      </c>
      <c r="AC91" s="191">
        <f t="shared" si="36"/>
        <v>2055</v>
      </c>
      <c r="AD91" s="191">
        <f t="shared" si="36"/>
        <v>2056</v>
      </c>
      <c r="AE91" s="191">
        <f t="shared" si="36"/>
        <v>2057</v>
      </c>
      <c r="AF91" s="191">
        <f t="shared" si="36"/>
        <v>2058</v>
      </c>
      <c r="AG91" s="191">
        <f t="shared" si="36"/>
        <v>2059</v>
      </c>
      <c r="AH91" s="191">
        <f t="shared" si="36"/>
        <v>2060</v>
      </c>
      <c r="AI91" s="191">
        <f t="shared" si="36"/>
        <v>2061</v>
      </c>
      <c r="AJ91" s="191">
        <f t="shared" si="36"/>
        <v>2062</v>
      </c>
      <c r="AK91" s="191">
        <f t="shared" si="36"/>
        <v>2063</v>
      </c>
      <c r="AL91" s="191">
        <f t="shared" si="36"/>
        <v>2064</v>
      </c>
      <c r="AM91" s="191">
        <f t="shared" si="36"/>
        <v>2065</v>
      </c>
      <c r="AN91" s="191">
        <f t="shared" si="36"/>
        <v>2066</v>
      </c>
      <c r="AO91" s="191">
        <f t="shared" si="36"/>
        <v>2067</v>
      </c>
      <c r="AP91" s="191">
        <f t="shared" si="36"/>
        <v>2068</v>
      </c>
    </row>
    <row r="92" spans="1:44" ht="12.75" x14ac:dyDescent="0.2">
      <c r="A92" s="265" t="s">
        <v>556</v>
      </c>
      <c r="B92" s="266">
        <v>1</v>
      </c>
      <c r="C92" s="266">
        <f>B92+1</f>
        <v>2</v>
      </c>
      <c r="D92" s="266">
        <f t="shared" si="36"/>
        <v>3</v>
      </c>
      <c r="E92" s="266">
        <f t="shared" si="36"/>
        <v>4</v>
      </c>
      <c r="F92" s="266">
        <f t="shared" si="36"/>
        <v>5</v>
      </c>
      <c r="G92" s="266">
        <f t="shared" si="36"/>
        <v>6</v>
      </c>
      <c r="H92" s="266">
        <f t="shared" si="36"/>
        <v>7</v>
      </c>
      <c r="I92" s="266">
        <f t="shared" si="36"/>
        <v>8</v>
      </c>
      <c r="J92" s="266">
        <f t="shared" si="36"/>
        <v>9</v>
      </c>
      <c r="K92" s="266">
        <f t="shared" si="36"/>
        <v>10</v>
      </c>
      <c r="L92" s="266">
        <f t="shared" si="36"/>
        <v>11</v>
      </c>
      <c r="M92" s="266">
        <f t="shared" si="36"/>
        <v>12</v>
      </c>
      <c r="N92" s="266"/>
      <c r="O92" s="266"/>
      <c r="P92" s="266"/>
      <c r="Q92" s="266"/>
      <c r="R92" s="266"/>
      <c r="S92" s="266"/>
      <c r="T92" s="266"/>
      <c r="U92" s="266"/>
      <c r="V92" s="266"/>
      <c r="W92" s="266"/>
      <c r="X92" s="266"/>
      <c r="Y92" s="266"/>
      <c r="Z92" s="266"/>
      <c r="AA92" s="266">
        <v>25</v>
      </c>
      <c r="AB92" s="266"/>
      <c r="AC92" s="266"/>
      <c r="AD92" s="266"/>
      <c r="AE92" s="266"/>
      <c r="AF92" s="266">
        <v>30</v>
      </c>
      <c r="AG92" s="266"/>
      <c r="AH92" s="266"/>
      <c r="AI92" s="266"/>
      <c r="AJ92" s="266"/>
      <c r="AK92" s="266"/>
      <c r="AL92" s="266"/>
      <c r="AM92" s="266"/>
      <c r="AN92" s="266"/>
      <c r="AO92" s="266"/>
      <c r="AP92" s="266">
        <v>40</v>
      </c>
    </row>
    <row r="93" spans="1:44" ht="12.75" x14ac:dyDescent="0.2">
      <c r="A93" s="267" t="s">
        <v>557</v>
      </c>
      <c r="B93" s="267"/>
      <c r="C93" s="267"/>
      <c r="D93" s="267"/>
      <c r="E93" s="267"/>
      <c r="F93" s="267"/>
      <c r="G93" s="267"/>
      <c r="H93" s="267"/>
      <c r="I93" s="267"/>
      <c r="J93" s="267"/>
      <c r="K93" s="267"/>
      <c r="L93" s="267"/>
      <c r="M93" s="267"/>
      <c r="N93" s="267"/>
      <c r="O93" s="267"/>
      <c r="P93" s="267"/>
      <c r="Q93" s="267"/>
      <c r="R93" s="267"/>
      <c r="S93" s="267"/>
      <c r="T93" s="267"/>
      <c r="U93" s="267"/>
      <c r="V93" s="267"/>
      <c r="W93" s="267"/>
      <c r="X93" s="267"/>
      <c r="Y93" s="267"/>
      <c r="Z93" s="267"/>
      <c r="AA93" s="267"/>
      <c r="AB93" s="267"/>
      <c r="AC93" s="267"/>
      <c r="AD93" s="267"/>
      <c r="AE93" s="267"/>
      <c r="AF93" s="267"/>
      <c r="AG93" s="267"/>
      <c r="AH93" s="267"/>
      <c r="AI93" s="267"/>
      <c r="AJ93" s="267"/>
      <c r="AK93" s="267"/>
      <c r="AL93" s="267"/>
      <c r="AM93" s="267"/>
      <c r="AN93" s="267"/>
      <c r="AO93" s="267"/>
      <c r="AP93" s="267"/>
    </row>
    <row r="94" spans="1:44" ht="12.75" x14ac:dyDescent="0.2">
      <c r="A94" s="267" t="s">
        <v>558</v>
      </c>
      <c r="B94" s="267"/>
      <c r="C94" s="267"/>
      <c r="D94" s="267"/>
      <c r="E94" s="267"/>
      <c r="F94" s="267"/>
      <c r="G94" s="267"/>
      <c r="H94" s="267"/>
      <c r="I94" s="267"/>
      <c r="J94" s="267"/>
      <c r="K94" s="267"/>
      <c r="L94" s="267"/>
      <c r="M94" s="267"/>
      <c r="N94" s="267"/>
      <c r="O94" s="267"/>
      <c r="P94" s="267"/>
      <c r="Q94" s="267"/>
      <c r="R94" s="267"/>
      <c r="S94" s="267"/>
      <c r="T94" s="267"/>
      <c r="U94" s="267"/>
      <c r="V94" s="267"/>
      <c r="W94" s="267"/>
      <c r="X94" s="267"/>
      <c r="Y94" s="267"/>
      <c r="Z94" s="267"/>
      <c r="AA94" s="267"/>
      <c r="AB94" s="267"/>
      <c r="AC94" s="267"/>
      <c r="AD94" s="267"/>
      <c r="AE94" s="267"/>
      <c r="AF94" s="267"/>
      <c r="AG94" s="267"/>
      <c r="AH94" s="267"/>
      <c r="AI94" s="267"/>
      <c r="AJ94" s="267"/>
      <c r="AK94" s="267"/>
      <c r="AL94" s="267"/>
      <c r="AM94" s="267"/>
      <c r="AN94" s="267"/>
      <c r="AO94" s="267"/>
      <c r="AP94" s="267"/>
    </row>
    <row r="95" spans="1:44" ht="12.75" x14ac:dyDescent="0.2">
      <c r="A95" s="267" t="s">
        <v>559</v>
      </c>
      <c r="B95" s="267"/>
      <c r="C95" s="267"/>
      <c r="D95" s="267"/>
      <c r="E95" s="267"/>
      <c r="F95" s="267"/>
      <c r="G95" s="267"/>
      <c r="H95" s="267"/>
      <c r="I95" s="267"/>
      <c r="J95" s="267"/>
      <c r="K95" s="267"/>
      <c r="L95" s="267"/>
      <c r="M95" s="267"/>
      <c r="N95" s="267"/>
      <c r="O95" s="267"/>
      <c r="P95" s="267"/>
      <c r="Q95" s="267"/>
      <c r="R95" s="267"/>
      <c r="S95" s="267"/>
      <c r="T95" s="267"/>
      <c r="U95" s="267"/>
      <c r="V95" s="267"/>
      <c r="W95" s="267"/>
      <c r="X95" s="267"/>
      <c r="Y95" s="267"/>
      <c r="Z95" s="267"/>
      <c r="AA95" s="267"/>
      <c r="AB95" s="267"/>
      <c r="AC95" s="267"/>
      <c r="AD95" s="267"/>
      <c r="AE95" s="267"/>
      <c r="AF95" s="267"/>
      <c r="AG95" s="267"/>
      <c r="AH95" s="267"/>
      <c r="AI95" s="267"/>
      <c r="AJ95" s="267"/>
      <c r="AK95" s="267"/>
      <c r="AL95" s="267"/>
      <c r="AM95" s="267"/>
      <c r="AN95" s="267"/>
      <c r="AO95" s="267"/>
      <c r="AP95" s="267"/>
    </row>
    <row r="96" spans="1:44" ht="12.75" x14ac:dyDescent="0.2">
      <c r="A96" s="266" t="s">
        <v>560</v>
      </c>
      <c r="B96" s="266"/>
      <c r="C96" s="266"/>
      <c r="D96" s="266"/>
      <c r="E96" s="266"/>
      <c r="F96" s="266"/>
      <c r="G96" s="266"/>
      <c r="H96" s="266"/>
      <c r="I96" s="266"/>
      <c r="J96" s="266"/>
      <c r="K96" s="266"/>
      <c r="L96" s="266"/>
      <c r="M96" s="266"/>
      <c r="N96" s="266"/>
      <c r="O96" s="266"/>
      <c r="P96" s="266"/>
      <c r="Q96" s="266"/>
      <c r="R96" s="266"/>
      <c r="S96" s="266"/>
      <c r="T96" s="266"/>
      <c r="U96" s="266"/>
      <c r="V96" s="266"/>
      <c r="W96" s="266"/>
      <c r="X96" s="266"/>
      <c r="Y96" s="266"/>
      <c r="Z96" s="266"/>
      <c r="AA96" s="266"/>
      <c r="AB96" s="266"/>
      <c r="AC96" s="266"/>
      <c r="AD96" s="266"/>
      <c r="AE96" s="266"/>
      <c r="AF96" s="266"/>
      <c r="AG96" s="266"/>
      <c r="AH96" s="266"/>
      <c r="AI96" s="266"/>
      <c r="AJ96" s="266"/>
      <c r="AK96" s="266"/>
      <c r="AL96" s="266"/>
      <c r="AM96" s="266"/>
      <c r="AN96" s="266"/>
      <c r="AO96" s="266"/>
      <c r="AP96" s="266"/>
    </row>
    <row r="97" spans="1:71" ht="48.75" customHeight="1" x14ac:dyDescent="0.2">
      <c r="A97" s="417" t="s">
        <v>561</v>
      </c>
      <c r="B97" s="417"/>
      <c r="C97" s="417"/>
      <c r="D97" s="417"/>
      <c r="E97" s="417"/>
      <c r="F97" s="417"/>
      <c r="G97" s="417"/>
      <c r="H97" s="417"/>
      <c r="I97" s="417"/>
      <c r="J97" s="417"/>
      <c r="K97" s="417"/>
      <c r="L97" s="417"/>
      <c r="M97" s="255"/>
      <c r="N97" s="255"/>
      <c r="O97" s="255"/>
      <c r="P97" s="255"/>
      <c r="Q97" s="255"/>
      <c r="R97" s="255"/>
      <c r="S97" s="255"/>
      <c r="T97" s="255"/>
      <c r="U97" s="255"/>
      <c r="V97" s="255"/>
      <c r="W97" s="255"/>
      <c r="X97" s="255"/>
      <c r="Y97" s="255"/>
      <c r="Z97" s="255"/>
      <c r="AA97" s="255"/>
      <c r="AB97" s="255"/>
      <c r="AC97" s="255"/>
      <c r="AD97" s="255"/>
      <c r="AE97" s="255"/>
      <c r="AF97" s="255"/>
      <c r="AG97" s="255"/>
      <c r="AH97" s="255"/>
      <c r="AI97" s="255"/>
      <c r="AJ97" s="255"/>
      <c r="AK97" s="255"/>
      <c r="AL97" s="255"/>
      <c r="AM97" s="255"/>
      <c r="AN97" s="255"/>
      <c r="AO97" s="255"/>
      <c r="AP97" s="255"/>
    </row>
    <row r="98" spans="1:71" ht="16.5" hidden="1" thickBot="1" x14ac:dyDescent="0.25">
      <c r="C98" s="268"/>
    </row>
    <row r="99" spans="1:71" s="274" customFormat="1" ht="16.5" hidden="1" thickTop="1" x14ac:dyDescent="0.2">
      <c r="A99" s="269" t="s">
        <v>562</v>
      </c>
      <c r="B99" s="270">
        <f>B81*B85</f>
        <v>-13607853.790604014</v>
      </c>
      <c r="C99" s="271">
        <f>C81*C85</f>
        <v>0</v>
      </c>
      <c r="D99" s="271">
        <f t="shared" ref="D99:AP99" si="37">D81*D85</f>
        <v>0</v>
      </c>
      <c r="E99" s="271">
        <f t="shared" si="37"/>
        <v>0</v>
      </c>
      <c r="F99" s="271">
        <f t="shared" si="37"/>
        <v>0</v>
      </c>
      <c r="G99" s="271">
        <f t="shared" si="37"/>
        <v>0</v>
      </c>
      <c r="H99" s="271">
        <f t="shared" si="37"/>
        <v>0</v>
      </c>
      <c r="I99" s="271">
        <f t="shared" si="37"/>
        <v>0</v>
      </c>
      <c r="J99" s="271">
        <f>J81*J85</f>
        <v>0</v>
      </c>
      <c r="K99" s="271">
        <f t="shared" si="37"/>
        <v>0</v>
      </c>
      <c r="L99" s="271">
        <f>L81*L85</f>
        <v>0</v>
      </c>
      <c r="M99" s="271">
        <f t="shared" si="37"/>
        <v>0</v>
      </c>
      <c r="N99" s="271">
        <f t="shared" si="37"/>
        <v>0</v>
      </c>
      <c r="O99" s="271">
        <f t="shared" si="37"/>
        <v>0</v>
      </c>
      <c r="P99" s="271">
        <f t="shared" si="37"/>
        <v>0</v>
      </c>
      <c r="Q99" s="271">
        <f t="shared" si="37"/>
        <v>0</v>
      </c>
      <c r="R99" s="271">
        <f t="shared" si="37"/>
        <v>0</v>
      </c>
      <c r="S99" s="271">
        <f t="shared" si="37"/>
        <v>0</v>
      </c>
      <c r="T99" s="271">
        <f t="shared" si="37"/>
        <v>0</v>
      </c>
      <c r="U99" s="271">
        <f t="shared" si="37"/>
        <v>0</v>
      </c>
      <c r="V99" s="271">
        <f t="shared" si="37"/>
        <v>0</v>
      </c>
      <c r="W99" s="271">
        <f t="shared" si="37"/>
        <v>0</v>
      </c>
      <c r="X99" s="271">
        <f t="shared" si="37"/>
        <v>0</v>
      </c>
      <c r="Y99" s="271">
        <f t="shared" si="37"/>
        <v>0</v>
      </c>
      <c r="Z99" s="271">
        <f t="shared" si="37"/>
        <v>0</v>
      </c>
      <c r="AA99" s="271">
        <f t="shared" si="37"/>
        <v>0</v>
      </c>
      <c r="AB99" s="271">
        <f t="shared" si="37"/>
        <v>0</v>
      </c>
      <c r="AC99" s="271">
        <f t="shared" si="37"/>
        <v>0</v>
      </c>
      <c r="AD99" s="271">
        <f t="shared" si="37"/>
        <v>0</v>
      </c>
      <c r="AE99" s="271">
        <f t="shared" si="37"/>
        <v>0</v>
      </c>
      <c r="AF99" s="271">
        <f t="shared" si="37"/>
        <v>0</v>
      </c>
      <c r="AG99" s="271">
        <f t="shared" si="37"/>
        <v>0</v>
      </c>
      <c r="AH99" s="271">
        <f t="shared" si="37"/>
        <v>0</v>
      </c>
      <c r="AI99" s="271">
        <f t="shared" si="37"/>
        <v>0</v>
      </c>
      <c r="AJ99" s="271">
        <f t="shared" si="37"/>
        <v>0</v>
      </c>
      <c r="AK99" s="271">
        <f t="shared" si="37"/>
        <v>0</v>
      </c>
      <c r="AL99" s="271">
        <f t="shared" si="37"/>
        <v>0</v>
      </c>
      <c r="AM99" s="271">
        <f t="shared" si="37"/>
        <v>0</v>
      </c>
      <c r="AN99" s="271">
        <f t="shared" si="37"/>
        <v>0</v>
      </c>
      <c r="AO99" s="271">
        <f t="shared" si="37"/>
        <v>0</v>
      </c>
      <c r="AP99" s="271">
        <f t="shared" si="37"/>
        <v>0</v>
      </c>
      <c r="AQ99" s="272">
        <f>SUM(B99:AP99)</f>
        <v>-13607853.790604014</v>
      </c>
      <c r="AR99" s="273"/>
      <c r="AS99" s="273"/>
    </row>
    <row r="100" spans="1:71" s="277" customFormat="1" hidden="1" x14ac:dyDescent="0.2">
      <c r="A100" s="275">
        <f>AQ99</f>
        <v>-13607853.790604014</v>
      </c>
      <c r="B100" s="276"/>
      <c r="C100" s="235"/>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35"/>
      <c r="AH100" s="235"/>
      <c r="AI100" s="235"/>
      <c r="AJ100" s="235"/>
      <c r="AK100" s="235"/>
      <c r="AL100" s="235"/>
      <c r="AM100" s="235"/>
      <c r="AN100" s="235"/>
      <c r="AO100" s="235"/>
      <c r="AP100" s="235"/>
      <c r="AQ100" s="192"/>
      <c r="AR100" s="192"/>
      <c r="AS100" s="192"/>
    </row>
    <row r="101" spans="1:71" s="277" customFormat="1" hidden="1" x14ac:dyDescent="0.2">
      <c r="A101" s="275">
        <f>AP87</f>
        <v>-16220050.839434272</v>
      </c>
      <c r="B101" s="276"/>
      <c r="C101" s="235"/>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c r="AC101" s="235"/>
      <c r="AD101" s="235"/>
      <c r="AE101" s="235"/>
      <c r="AF101" s="235"/>
      <c r="AG101" s="235"/>
      <c r="AH101" s="235"/>
      <c r="AI101" s="235"/>
      <c r="AJ101" s="235"/>
      <c r="AK101" s="235"/>
      <c r="AL101" s="235"/>
      <c r="AM101" s="235"/>
      <c r="AN101" s="235"/>
      <c r="AO101" s="235"/>
      <c r="AP101" s="235"/>
      <c r="AQ101" s="192"/>
      <c r="AR101" s="192"/>
      <c r="AS101" s="192"/>
    </row>
    <row r="102" spans="1:71" s="277" customFormat="1" hidden="1" x14ac:dyDescent="0.2">
      <c r="A102" s="278" t="s">
        <v>563</v>
      </c>
      <c r="B102" s="279">
        <f>(A101+-A100)/-A100</f>
        <v>-0.19196245705064338</v>
      </c>
      <c r="C102" s="235"/>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c r="AC102" s="235"/>
      <c r="AD102" s="235"/>
      <c r="AE102" s="235"/>
      <c r="AF102" s="235"/>
      <c r="AG102" s="235"/>
      <c r="AH102" s="235"/>
      <c r="AI102" s="235"/>
      <c r="AJ102" s="235"/>
      <c r="AK102" s="235"/>
      <c r="AL102" s="235"/>
      <c r="AM102" s="235"/>
      <c r="AN102" s="235"/>
      <c r="AO102" s="235"/>
      <c r="AP102" s="235"/>
      <c r="AQ102" s="192"/>
      <c r="AR102" s="192"/>
      <c r="AS102" s="192"/>
    </row>
    <row r="103" spans="1:71" s="277" customFormat="1" hidden="1" x14ac:dyDescent="0.2">
      <c r="A103" s="280"/>
      <c r="B103" s="235"/>
      <c r="C103" s="235"/>
      <c r="D103" s="235"/>
      <c r="E103" s="235"/>
      <c r="F103" s="235"/>
      <c r="G103" s="235"/>
      <c r="H103" s="235"/>
      <c r="I103" s="235"/>
      <c r="J103" s="235"/>
      <c r="K103" s="235"/>
      <c r="L103" s="235"/>
      <c r="M103" s="235"/>
      <c r="N103" s="235"/>
      <c r="O103" s="235"/>
      <c r="P103" s="235"/>
      <c r="Q103" s="235"/>
      <c r="R103" s="235"/>
      <c r="S103" s="235"/>
      <c r="T103" s="235"/>
      <c r="U103" s="235"/>
      <c r="V103" s="235"/>
      <c r="W103" s="235"/>
      <c r="X103" s="235"/>
      <c r="Y103" s="235"/>
      <c r="Z103" s="235"/>
      <c r="AA103" s="235"/>
      <c r="AB103" s="235"/>
      <c r="AC103" s="235"/>
      <c r="AD103" s="235"/>
      <c r="AE103" s="235"/>
      <c r="AF103" s="235"/>
      <c r="AG103" s="235"/>
      <c r="AH103" s="235"/>
      <c r="AI103" s="235"/>
      <c r="AJ103" s="235"/>
      <c r="AK103" s="235"/>
      <c r="AL103" s="235"/>
      <c r="AM103" s="235"/>
      <c r="AN103" s="235"/>
      <c r="AO103" s="235"/>
      <c r="AP103" s="235"/>
      <c r="AQ103" s="192"/>
      <c r="AR103" s="192"/>
      <c r="AS103" s="192"/>
    </row>
    <row r="104" spans="1:71" ht="12.75" hidden="1" x14ac:dyDescent="0.2">
      <c r="A104" s="281" t="s">
        <v>564</v>
      </c>
      <c r="B104" s="281" t="s">
        <v>565</v>
      </c>
      <c r="C104" s="281" t="s">
        <v>566</v>
      </c>
      <c r="D104" s="281" t="s">
        <v>567</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hidden="1" x14ac:dyDescent="0.2">
      <c r="A105" s="283">
        <f>G30/1000/1000</f>
        <v>-16.220050772057792</v>
      </c>
      <c r="B105" s="284">
        <f>L88</f>
        <v>0</v>
      </c>
      <c r="C105" s="285" t="str">
        <f>G28</f>
        <v>не окупается</v>
      </c>
      <c r="D105" s="285" t="str">
        <f>G29</f>
        <v>не окупается</v>
      </c>
      <c r="E105" s="193" t="s">
        <v>568</v>
      </c>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3"/>
      <c r="AL105" s="193"/>
      <c r="AM105" s="193"/>
      <c r="AN105" s="193"/>
      <c r="AO105" s="193"/>
      <c r="AP105" s="193"/>
      <c r="AQ105" s="193"/>
      <c r="AR105" s="193"/>
      <c r="AS105" s="193"/>
    </row>
    <row r="106" spans="1:71" ht="12.75" hidden="1" x14ac:dyDescent="0.2">
      <c r="A106" s="286"/>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hidden="1" x14ac:dyDescent="0.2">
      <c r="A107" s="287"/>
      <c r="B107" s="288">
        <v>2016</v>
      </c>
      <c r="C107" s="288">
        <v>2017</v>
      </c>
      <c r="D107" s="289">
        <f t="shared" ref="D107:AP107" si="38">C107+1</f>
        <v>2018</v>
      </c>
      <c r="E107" s="289">
        <f t="shared" si="38"/>
        <v>2019</v>
      </c>
      <c r="F107" s="289">
        <f t="shared" si="38"/>
        <v>2020</v>
      </c>
      <c r="G107" s="289">
        <f t="shared" si="38"/>
        <v>2021</v>
      </c>
      <c r="H107" s="289">
        <f t="shared" si="38"/>
        <v>2022</v>
      </c>
      <c r="I107" s="289">
        <f t="shared" si="38"/>
        <v>2023</v>
      </c>
      <c r="J107" s="289">
        <f t="shared" si="38"/>
        <v>2024</v>
      </c>
      <c r="K107" s="289">
        <f t="shared" si="38"/>
        <v>2025</v>
      </c>
      <c r="L107" s="289">
        <f t="shared" si="38"/>
        <v>2026</v>
      </c>
      <c r="M107" s="289">
        <f t="shared" si="38"/>
        <v>2027</v>
      </c>
      <c r="N107" s="289">
        <f t="shared" si="38"/>
        <v>2028</v>
      </c>
      <c r="O107" s="289">
        <f t="shared" si="38"/>
        <v>2029</v>
      </c>
      <c r="P107" s="289">
        <f t="shared" si="38"/>
        <v>2030</v>
      </c>
      <c r="Q107" s="289">
        <f t="shared" si="38"/>
        <v>2031</v>
      </c>
      <c r="R107" s="289">
        <f t="shared" si="38"/>
        <v>2032</v>
      </c>
      <c r="S107" s="289">
        <f t="shared" si="38"/>
        <v>2033</v>
      </c>
      <c r="T107" s="289">
        <f t="shared" si="38"/>
        <v>2034</v>
      </c>
      <c r="U107" s="289">
        <f t="shared" si="38"/>
        <v>2035</v>
      </c>
      <c r="V107" s="289">
        <f t="shared" si="38"/>
        <v>2036</v>
      </c>
      <c r="W107" s="289">
        <f t="shared" si="38"/>
        <v>2037</v>
      </c>
      <c r="X107" s="289">
        <f t="shared" si="38"/>
        <v>2038</v>
      </c>
      <c r="Y107" s="289">
        <f t="shared" si="38"/>
        <v>2039</v>
      </c>
      <c r="Z107" s="289">
        <f t="shared" si="38"/>
        <v>2040</v>
      </c>
      <c r="AA107" s="289">
        <f t="shared" si="38"/>
        <v>2041</v>
      </c>
      <c r="AB107" s="289">
        <f t="shared" si="38"/>
        <v>2042</v>
      </c>
      <c r="AC107" s="289">
        <f t="shared" si="38"/>
        <v>2043</v>
      </c>
      <c r="AD107" s="289">
        <f t="shared" si="38"/>
        <v>2044</v>
      </c>
      <c r="AE107" s="289">
        <f t="shared" si="38"/>
        <v>2045</v>
      </c>
      <c r="AF107" s="289">
        <f t="shared" si="38"/>
        <v>2046</v>
      </c>
      <c r="AG107" s="289">
        <f t="shared" si="38"/>
        <v>2047</v>
      </c>
      <c r="AH107" s="289">
        <f t="shared" si="38"/>
        <v>2048</v>
      </c>
      <c r="AI107" s="289">
        <f t="shared" si="38"/>
        <v>2049</v>
      </c>
      <c r="AJ107" s="289">
        <f t="shared" si="38"/>
        <v>2050</v>
      </c>
      <c r="AK107" s="289">
        <f t="shared" si="38"/>
        <v>2051</v>
      </c>
      <c r="AL107" s="289">
        <f t="shared" si="38"/>
        <v>2052</v>
      </c>
      <c r="AM107" s="289">
        <f t="shared" si="38"/>
        <v>2053</v>
      </c>
      <c r="AN107" s="289">
        <f t="shared" si="38"/>
        <v>2054</v>
      </c>
      <c r="AO107" s="289">
        <f t="shared" si="38"/>
        <v>2055</v>
      </c>
      <c r="AP107" s="289">
        <f t="shared" si="38"/>
        <v>2056</v>
      </c>
      <c r="AT107" s="277"/>
      <c r="AU107" s="277"/>
      <c r="AV107" s="277"/>
      <c r="AW107" s="277"/>
      <c r="AX107" s="277"/>
      <c r="AY107" s="277"/>
      <c r="AZ107" s="277"/>
      <c r="BA107" s="277"/>
      <c r="BB107" s="277"/>
      <c r="BC107" s="277"/>
      <c r="BD107" s="277"/>
      <c r="BE107" s="277"/>
      <c r="BF107" s="277"/>
      <c r="BG107" s="277"/>
    </row>
    <row r="108" spans="1:71" ht="12.75" hidden="1" x14ac:dyDescent="0.2">
      <c r="A108" s="291" t="e">
        <f t="shared" ref="A108:F108" si="39">A109*$B$111*$B$112*1000</f>
        <v>#VALUE!</v>
      </c>
      <c r="B108" s="291">
        <f t="shared" si="39"/>
        <v>0</v>
      </c>
      <c r="C108" s="291">
        <f t="shared" si="39"/>
        <v>0</v>
      </c>
      <c r="D108" s="291">
        <f t="shared" si="39"/>
        <v>0</v>
      </c>
      <c r="E108" s="291">
        <f t="shared" si="39"/>
        <v>0</v>
      </c>
      <c r="F108" s="291">
        <f t="shared" si="39"/>
        <v>0</v>
      </c>
      <c r="G108" s="291">
        <f>G109*$B$111*$B$112*1000</f>
        <v>0</v>
      </c>
      <c r="H108" s="291">
        <f>H109*$B$111*$B$112*1000</f>
        <v>0</v>
      </c>
      <c r="I108" s="291">
        <f t="shared" ref="I108:AP108" si="40">I109*$B$111*$B$112*1000</f>
        <v>0</v>
      </c>
      <c r="J108" s="291">
        <f t="shared" si="40"/>
        <v>0</v>
      </c>
      <c r="K108" s="291">
        <f t="shared" si="40"/>
        <v>0</v>
      </c>
      <c r="L108" s="291">
        <f t="shared" si="40"/>
        <v>0</v>
      </c>
      <c r="M108" s="291">
        <f t="shared" si="40"/>
        <v>0</v>
      </c>
      <c r="N108" s="291">
        <f t="shared" si="40"/>
        <v>0</v>
      </c>
      <c r="O108" s="291">
        <f t="shared" si="40"/>
        <v>0</v>
      </c>
      <c r="P108" s="291">
        <f t="shared" si="40"/>
        <v>0</v>
      </c>
      <c r="Q108" s="291">
        <f t="shared" si="40"/>
        <v>0</v>
      </c>
      <c r="R108" s="291">
        <f t="shared" si="40"/>
        <v>0</v>
      </c>
      <c r="S108" s="291">
        <f t="shared" si="40"/>
        <v>0</v>
      </c>
      <c r="T108" s="291">
        <f t="shared" si="40"/>
        <v>0</v>
      </c>
      <c r="U108" s="291">
        <f t="shared" si="40"/>
        <v>0</v>
      </c>
      <c r="V108" s="291">
        <f t="shared" si="40"/>
        <v>0</v>
      </c>
      <c r="W108" s="291">
        <f t="shared" si="40"/>
        <v>0</v>
      </c>
      <c r="X108" s="291">
        <f t="shared" si="40"/>
        <v>0</v>
      </c>
      <c r="Y108" s="291">
        <f t="shared" si="40"/>
        <v>0</v>
      </c>
      <c r="Z108" s="291">
        <f t="shared" si="40"/>
        <v>0</v>
      </c>
      <c r="AA108" s="291">
        <f t="shared" si="40"/>
        <v>0</v>
      </c>
      <c r="AB108" s="291">
        <f t="shared" si="40"/>
        <v>0</v>
      </c>
      <c r="AC108" s="291">
        <f t="shared" si="40"/>
        <v>0</v>
      </c>
      <c r="AD108" s="291">
        <f t="shared" si="40"/>
        <v>0</v>
      </c>
      <c r="AE108" s="291">
        <f t="shared" si="40"/>
        <v>0</v>
      </c>
      <c r="AF108" s="291">
        <f t="shared" si="40"/>
        <v>0</v>
      </c>
      <c r="AG108" s="291">
        <f t="shared" si="40"/>
        <v>0</v>
      </c>
      <c r="AH108" s="291">
        <f t="shared" si="40"/>
        <v>0</v>
      </c>
      <c r="AI108" s="291">
        <f t="shared" si="40"/>
        <v>0</v>
      </c>
      <c r="AJ108" s="291">
        <f t="shared" si="40"/>
        <v>0</v>
      </c>
      <c r="AK108" s="291">
        <f t="shared" si="40"/>
        <v>0</v>
      </c>
      <c r="AL108" s="291">
        <f t="shared" si="40"/>
        <v>0</v>
      </c>
      <c r="AM108" s="291">
        <f t="shared" si="40"/>
        <v>0</v>
      </c>
      <c r="AN108" s="291">
        <f t="shared" si="40"/>
        <v>0</v>
      </c>
      <c r="AO108" s="291">
        <f t="shared" si="40"/>
        <v>0</v>
      </c>
      <c r="AP108" s="291">
        <f t="shared" si="40"/>
        <v>0</v>
      </c>
      <c r="AT108" s="277"/>
      <c r="AU108" s="277"/>
      <c r="AV108" s="277"/>
      <c r="AW108" s="277"/>
      <c r="AX108" s="277"/>
      <c r="AY108" s="277"/>
      <c r="AZ108" s="277"/>
      <c r="BA108" s="277"/>
      <c r="BB108" s="277"/>
      <c r="BC108" s="277"/>
      <c r="BD108" s="277"/>
      <c r="BE108" s="277"/>
      <c r="BF108" s="277"/>
      <c r="BG108" s="277"/>
    </row>
    <row r="109" spans="1:71" ht="12.75" hidden="1" x14ac:dyDescent="0.2">
      <c r="A109" s="290" t="s">
        <v>569</v>
      </c>
      <c r="B109" s="289"/>
      <c r="C109" s="289">
        <f>B109+$I$120*C113</f>
        <v>0</v>
      </c>
      <c r="D109" s="289">
        <f>C109+$I$120*D113</f>
        <v>0</v>
      </c>
      <c r="E109" s="289">
        <f>D109+$I$120*E113</f>
        <v>0</v>
      </c>
      <c r="F109" s="289">
        <f t="shared" ref="F109:AP109" si="41">E109+$I$120*F113</f>
        <v>0</v>
      </c>
      <c r="G109" s="289">
        <f>F109+$I$120*G113</f>
        <v>0</v>
      </c>
      <c r="H109" s="289">
        <f>G109+$I$120*H113</f>
        <v>0</v>
      </c>
      <c r="I109" s="289">
        <f t="shared" si="41"/>
        <v>0</v>
      </c>
      <c r="J109" s="289">
        <f t="shared" si="41"/>
        <v>0</v>
      </c>
      <c r="K109" s="289">
        <f t="shared" si="41"/>
        <v>0</v>
      </c>
      <c r="L109" s="289">
        <f t="shared" si="41"/>
        <v>0</v>
      </c>
      <c r="M109" s="289">
        <f t="shared" si="41"/>
        <v>0</v>
      </c>
      <c r="N109" s="289">
        <f t="shared" si="41"/>
        <v>0</v>
      </c>
      <c r="O109" s="289">
        <f t="shared" si="41"/>
        <v>0</v>
      </c>
      <c r="P109" s="289">
        <f t="shared" si="41"/>
        <v>0</v>
      </c>
      <c r="Q109" s="289">
        <f t="shared" si="41"/>
        <v>0</v>
      </c>
      <c r="R109" s="289">
        <f t="shared" si="41"/>
        <v>0</v>
      </c>
      <c r="S109" s="289">
        <f t="shared" si="41"/>
        <v>0</v>
      </c>
      <c r="T109" s="289">
        <f t="shared" si="41"/>
        <v>0</v>
      </c>
      <c r="U109" s="289">
        <f t="shared" si="41"/>
        <v>0</v>
      </c>
      <c r="V109" s="289">
        <f t="shared" si="41"/>
        <v>0</v>
      </c>
      <c r="W109" s="289">
        <f t="shared" si="41"/>
        <v>0</v>
      </c>
      <c r="X109" s="289">
        <f t="shared" si="41"/>
        <v>0</v>
      </c>
      <c r="Y109" s="289">
        <f t="shared" si="41"/>
        <v>0</v>
      </c>
      <c r="Z109" s="289">
        <f t="shared" si="41"/>
        <v>0</v>
      </c>
      <c r="AA109" s="289">
        <f t="shared" si="41"/>
        <v>0</v>
      </c>
      <c r="AB109" s="289">
        <f t="shared" si="41"/>
        <v>0</v>
      </c>
      <c r="AC109" s="289">
        <f t="shared" si="41"/>
        <v>0</v>
      </c>
      <c r="AD109" s="289">
        <f t="shared" si="41"/>
        <v>0</v>
      </c>
      <c r="AE109" s="289">
        <f t="shared" si="41"/>
        <v>0</v>
      </c>
      <c r="AF109" s="289">
        <f t="shared" si="41"/>
        <v>0</v>
      </c>
      <c r="AG109" s="289">
        <f t="shared" si="41"/>
        <v>0</v>
      </c>
      <c r="AH109" s="289">
        <f t="shared" si="41"/>
        <v>0</v>
      </c>
      <c r="AI109" s="289">
        <f t="shared" si="41"/>
        <v>0</v>
      </c>
      <c r="AJ109" s="289">
        <f t="shared" si="41"/>
        <v>0</v>
      </c>
      <c r="AK109" s="289">
        <f t="shared" si="41"/>
        <v>0</v>
      </c>
      <c r="AL109" s="289">
        <f t="shared" si="41"/>
        <v>0</v>
      </c>
      <c r="AM109" s="289">
        <f t="shared" si="41"/>
        <v>0</v>
      </c>
      <c r="AN109" s="289">
        <f t="shared" si="41"/>
        <v>0</v>
      </c>
      <c r="AO109" s="289">
        <f t="shared" si="41"/>
        <v>0</v>
      </c>
      <c r="AP109" s="289">
        <f t="shared" si="41"/>
        <v>0</v>
      </c>
      <c r="AT109" s="277"/>
      <c r="AU109" s="277"/>
      <c r="AV109" s="277"/>
      <c r="AW109" s="277"/>
      <c r="AX109" s="277"/>
      <c r="AY109" s="277"/>
      <c r="AZ109" s="277"/>
      <c r="BA109" s="277"/>
      <c r="BB109" s="277"/>
      <c r="BC109" s="277"/>
      <c r="BD109" s="277"/>
      <c r="BE109" s="277"/>
      <c r="BF109" s="277"/>
      <c r="BG109" s="277"/>
    </row>
    <row r="110" spans="1:71" ht="12.75" hidden="1" x14ac:dyDescent="0.2">
      <c r="A110" s="290" t="s">
        <v>570</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77"/>
      <c r="AU110" s="277"/>
      <c r="AV110" s="277"/>
      <c r="AW110" s="277"/>
      <c r="AX110" s="277"/>
      <c r="AY110" s="277"/>
      <c r="AZ110" s="277"/>
      <c r="BA110" s="277"/>
      <c r="BB110" s="277"/>
      <c r="BC110" s="277"/>
      <c r="BD110" s="277"/>
      <c r="BE110" s="277"/>
      <c r="BF110" s="277"/>
      <c r="BG110" s="277"/>
    </row>
    <row r="111" spans="1:71" ht="12.75" hidden="1" x14ac:dyDescent="0.2">
      <c r="A111" s="290" t="s">
        <v>571</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77"/>
      <c r="AU111" s="277"/>
      <c r="AV111" s="277"/>
      <c r="AW111" s="277"/>
      <c r="AX111" s="277"/>
      <c r="AY111" s="277"/>
      <c r="AZ111" s="277"/>
      <c r="BA111" s="277"/>
      <c r="BB111" s="277"/>
      <c r="BC111" s="277"/>
      <c r="BD111" s="277"/>
      <c r="BE111" s="277"/>
      <c r="BF111" s="277"/>
      <c r="BG111" s="277"/>
    </row>
    <row r="112" spans="1:71" ht="12.75" hidden="1" x14ac:dyDescent="0.2">
      <c r="A112" s="290" t="s">
        <v>572</v>
      </c>
      <c r="B112" s="288">
        <f>$B$131</f>
        <v>0.74426999999999999</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77"/>
      <c r="AU112" s="277"/>
      <c r="AV112" s="277"/>
      <c r="AW112" s="277"/>
      <c r="AX112" s="277"/>
      <c r="AY112" s="277"/>
      <c r="AZ112" s="277"/>
      <c r="BA112" s="277"/>
      <c r="BB112" s="277"/>
      <c r="BC112" s="277"/>
      <c r="BD112" s="277"/>
      <c r="BE112" s="277"/>
      <c r="BF112" s="277"/>
      <c r="BG112" s="277"/>
    </row>
    <row r="113" spans="1:71" ht="15" hidden="1" x14ac:dyDescent="0.2">
      <c r="A113" s="293" t="s">
        <v>573</v>
      </c>
      <c r="B113" s="294">
        <v>0</v>
      </c>
      <c r="C113" s="295">
        <v>0</v>
      </c>
      <c r="D113" s="295">
        <v>0</v>
      </c>
      <c r="E113" s="295">
        <v>0</v>
      </c>
      <c r="F113" s="294">
        <v>0</v>
      </c>
      <c r="G113" s="294">
        <v>0</v>
      </c>
      <c r="H113" s="294">
        <v>0.05</v>
      </c>
      <c r="I113" s="294">
        <v>0.05</v>
      </c>
      <c r="J113" s="294">
        <v>0.05</v>
      </c>
      <c r="K113" s="294">
        <v>0.05</v>
      </c>
      <c r="L113" s="294">
        <v>0.05</v>
      </c>
      <c r="M113" s="294">
        <v>0.1</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77"/>
      <c r="AU113" s="277"/>
      <c r="AV113" s="277"/>
      <c r="AW113" s="277"/>
      <c r="AX113" s="277"/>
      <c r="AY113" s="277"/>
      <c r="AZ113" s="277"/>
      <c r="BA113" s="277"/>
      <c r="BB113" s="277"/>
      <c r="BC113" s="277"/>
      <c r="BD113" s="277"/>
      <c r="BE113" s="277"/>
      <c r="BF113" s="277"/>
      <c r="BG113" s="277"/>
    </row>
    <row r="114" spans="1:71" ht="12.75" hidden="1" x14ac:dyDescent="0.2">
      <c r="A114" s="286"/>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hidden="1" x14ac:dyDescent="0.2">
      <c r="A115" s="286"/>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hidden="1" x14ac:dyDescent="0.2">
      <c r="A116" s="287"/>
      <c r="B116" s="418" t="s">
        <v>574</v>
      </c>
      <c r="C116" s="419"/>
      <c r="D116" s="418" t="s">
        <v>575</v>
      </c>
      <c r="E116" s="419"/>
      <c r="F116" s="287"/>
      <c r="G116" s="287"/>
      <c r="H116" s="287"/>
      <c r="I116" s="287"/>
      <c r="J116" s="287"/>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hidden="1" x14ac:dyDescent="0.2">
      <c r="A117" s="290" t="s">
        <v>576</v>
      </c>
      <c r="B117" s="296">
        <v>0</v>
      </c>
      <c r="C117" s="287" t="s">
        <v>577</v>
      </c>
      <c r="D117" s="296">
        <f>1.25*2</f>
        <v>2.5</v>
      </c>
      <c r="E117" s="287" t="s">
        <v>577</v>
      </c>
      <c r="F117" s="287"/>
      <c r="G117" s="287"/>
      <c r="H117" s="287"/>
      <c r="I117" s="287"/>
      <c r="J117" s="287"/>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hidden="1" x14ac:dyDescent="0.2">
      <c r="A118" s="290" t="s">
        <v>576</v>
      </c>
      <c r="B118" s="287">
        <f>$B$110*B117</f>
        <v>0</v>
      </c>
      <c r="C118" s="287" t="s">
        <v>126</v>
      </c>
      <c r="D118" s="287">
        <f>$B$110*D117</f>
        <v>2.3250000000000002</v>
      </c>
      <c r="E118" s="287" t="s">
        <v>126</v>
      </c>
      <c r="F118" s="290" t="s">
        <v>578</v>
      </c>
      <c r="G118" s="287">
        <v>0</v>
      </c>
      <c r="H118" s="287" t="s">
        <v>577</v>
      </c>
      <c r="I118" s="287">
        <f>$B$110*G118/2</f>
        <v>0</v>
      </c>
      <c r="J118" s="287" t="s">
        <v>126</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hidden="1" x14ac:dyDescent="0.2">
      <c r="A119" s="287"/>
      <c r="B119" s="287"/>
      <c r="C119" s="287"/>
      <c r="D119" s="287"/>
      <c r="E119" s="287"/>
      <c r="F119" s="290" t="s">
        <v>579</v>
      </c>
      <c r="G119" s="324">
        <f>I119/$B$110</f>
        <v>0</v>
      </c>
      <c r="H119" s="287" t="s">
        <v>577</v>
      </c>
      <c r="I119" s="296">
        <v>0</v>
      </c>
      <c r="J119" s="287" t="s">
        <v>126</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hidden="1" x14ac:dyDescent="0.2">
      <c r="A120" s="297"/>
      <c r="B120" s="298"/>
      <c r="C120" s="298"/>
      <c r="D120" s="298"/>
      <c r="E120" s="298"/>
      <c r="F120" s="299" t="s">
        <v>580</v>
      </c>
      <c r="G120" s="287">
        <f>G118</f>
        <v>0</v>
      </c>
      <c r="H120" s="287" t="s">
        <v>577</v>
      </c>
      <c r="I120" s="292">
        <f>I118</f>
        <v>0</v>
      </c>
      <c r="J120" s="287" t="s">
        <v>126</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3.5" hidden="1" thickBot="1" x14ac:dyDescent="0.25">
      <c r="A121" s="300"/>
      <c r="B121" s="193"/>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hidden="1" x14ac:dyDescent="0.2">
      <c r="A122" s="301" t="s">
        <v>581</v>
      </c>
      <c r="B122" s="330">
        <f>'6.2. Паспорт фин осв ввод'!C24</f>
        <v>14.906656960692001</v>
      </c>
      <c r="C122" s="193"/>
      <c r="D122" s="407" t="s">
        <v>284</v>
      </c>
      <c r="E122" s="302" t="s">
        <v>582</v>
      </c>
      <c r="F122" s="303">
        <v>35</v>
      </c>
      <c r="G122" s="408"/>
      <c r="H122" s="193"/>
      <c r="I122" s="193"/>
      <c r="J122" s="193"/>
      <c r="K122" s="193"/>
      <c r="L122" s="193"/>
      <c r="M122" s="193"/>
      <c r="N122" s="193"/>
      <c r="O122" s="193"/>
      <c r="P122" s="193"/>
      <c r="Q122" s="193"/>
      <c r="R122" s="193"/>
      <c r="S122" s="193"/>
      <c r="T122" s="193"/>
      <c r="U122" s="193"/>
      <c r="V122" s="193"/>
      <c r="W122" s="193"/>
      <c r="X122" s="193"/>
      <c r="Y122" s="193"/>
      <c r="Z122" s="193"/>
      <c r="AA122" s="193"/>
      <c r="AB122" s="193"/>
      <c r="AC122" s="193"/>
      <c r="AD122" s="193"/>
      <c r="AE122" s="193"/>
      <c r="AF122" s="193"/>
      <c r="AG122" s="193"/>
      <c r="AH122" s="193"/>
      <c r="AI122" s="193"/>
      <c r="AJ122" s="193"/>
      <c r="AK122" s="193"/>
      <c r="AL122" s="193"/>
      <c r="AM122" s="193"/>
      <c r="AN122" s="193"/>
      <c r="AO122" s="193"/>
      <c r="AP122" s="193"/>
      <c r="AQ122" s="193"/>
      <c r="AR122" s="193"/>
      <c r="AS122" s="193"/>
    </row>
    <row r="123" spans="1:71" hidden="1" x14ac:dyDescent="0.2">
      <c r="A123" s="301" t="s">
        <v>284</v>
      </c>
      <c r="B123" s="304">
        <v>30</v>
      </c>
      <c r="C123" s="193"/>
      <c r="D123" s="407"/>
      <c r="E123" s="302" t="s">
        <v>583</v>
      </c>
      <c r="F123" s="303">
        <v>30</v>
      </c>
      <c r="G123" s="408"/>
      <c r="H123" s="193"/>
      <c r="I123" s="193"/>
      <c r="J123" s="193"/>
      <c r="K123" s="193"/>
      <c r="L123" s="193"/>
      <c r="M123" s="193"/>
      <c r="N123" s="193"/>
      <c r="O123" s="193"/>
      <c r="P123" s="193"/>
      <c r="Q123" s="193"/>
      <c r="R123" s="193"/>
      <c r="S123" s="193"/>
      <c r="T123" s="193"/>
      <c r="U123" s="193"/>
      <c r="V123" s="193"/>
      <c r="W123" s="193"/>
      <c r="X123" s="193"/>
      <c r="Y123" s="193"/>
      <c r="Z123" s="193"/>
      <c r="AA123" s="193"/>
      <c r="AB123" s="193"/>
      <c r="AC123" s="193"/>
      <c r="AD123" s="193"/>
      <c r="AE123" s="193"/>
      <c r="AF123" s="193"/>
      <c r="AG123" s="193"/>
      <c r="AH123" s="193"/>
      <c r="AI123" s="193"/>
      <c r="AJ123" s="193"/>
      <c r="AK123" s="193"/>
      <c r="AL123" s="193"/>
      <c r="AM123" s="193"/>
      <c r="AN123" s="193"/>
      <c r="AO123" s="193"/>
      <c r="AP123" s="193"/>
      <c r="AQ123" s="193"/>
      <c r="AR123" s="193"/>
      <c r="AS123" s="193"/>
    </row>
    <row r="124" spans="1:71" hidden="1" x14ac:dyDescent="0.2">
      <c r="A124" s="301" t="s">
        <v>584</v>
      </c>
      <c r="B124" s="304" t="s">
        <v>542</v>
      </c>
      <c r="C124" s="305" t="s">
        <v>585</v>
      </c>
      <c r="D124" s="407"/>
      <c r="E124" s="302" t="s">
        <v>586</v>
      </c>
      <c r="F124" s="303">
        <v>30</v>
      </c>
      <c r="G124" s="408"/>
      <c r="H124" s="193"/>
      <c r="I124" s="193"/>
      <c r="J124" s="193"/>
      <c r="K124" s="193"/>
      <c r="L124" s="193"/>
      <c r="M124" s="193"/>
      <c r="N124" s="193"/>
      <c r="O124" s="193"/>
      <c r="P124" s="193"/>
      <c r="Q124" s="193"/>
      <c r="R124" s="193"/>
      <c r="S124" s="193"/>
      <c r="T124" s="193"/>
      <c r="U124" s="193"/>
      <c r="V124" s="193"/>
      <c r="W124" s="193"/>
      <c r="X124" s="193"/>
      <c r="Y124" s="193"/>
      <c r="Z124" s="193"/>
      <c r="AA124" s="193"/>
      <c r="AB124" s="193"/>
      <c r="AC124" s="193"/>
      <c r="AD124" s="193"/>
      <c r="AE124" s="193"/>
      <c r="AF124" s="193"/>
      <c r="AG124" s="193"/>
      <c r="AH124" s="193"/>
      <c r="AI124" s="193"/>
      <c r="AJ124" s="193"/>
      <c r="AK124" s="193"/>
      <c r="AL124" s="193"/>
      <c r="AM124" s="193"/>
      <c r="AN124" s="193"/>
      <c r="AO124" s="193"/>
      <c r="AP124" s="193"/>
      <c r="AQ124" s="193"/>
      <c r="AR124" s="193"/>
      <c r="AS124" s="193"/>
    </row>
    <row r="125" spans="1:71" hidden="1" x14ac:dyDescent="0.2">
      <c r="A125" s="306"/>
      <c r="B125" s="307"/>
      <c r="C125" s="305"/>
      <c r="D125" s="407"/>
      <c r="E125" s="302" t="s">
        <v>587</v>
      </c>
      <c r="F125" s="303">
        <v>30</v>
      </c>
      <c r="G125" s="408"/>
      <c r="H125" s="193"/>
      <c r="I125" s="193"/>
      <c r="J125" s="193"/>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193"/>
      <c r="AH125" s="193"/>
      <c r="AI125" s="193"/>
      <c r="AJ125" s="193"/>
      <c r="AK125" s="193"/>
      <c r="AL125" s="193"/>
      <c r="AM125" s="193"/>
      <c r="AN125" s="193"/>
      <c r="AO125" s="193"/>
      <c r="AP125" s="193"/>
      <c r="AQ125" s="193"/>
      <c r="AR125" s="193"/>
      <c r="AS125" s="193"/>
    </row>
    <row r="126" spans="1:71" ht="12.75" hidden="1" x14ac:dyDescent="0.2">
      <c r="A126" s="301" t="s">
        <v>588</v>
      </c>
      <c r="B126" s="308">
        <f>'6.2. Паспорт фин осв ввод'!C24</f>
        <v>14.906656960692001</v>
      </c>
      <c r="C126" s="308">
        <f>'6.2. Паспорт фин осв ввод'!C24*1000000</f>
        <v>14906656.960692</v>
      </c>
      <c r="D126" s="308">
        <v>0</v>
      </c>
      <c r="E126" s="308">
        <v>0</v>
      </c>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c r="AC126" s="193"/>
      <c r="AD126" s="193"/>
      <c r="AE126" s="193"/>
      <c r="AF126" s="193"/>
      <c r="AG126" s="193"/>
      <c r="AH126" s="193"/>
      <c r="AI126" s="193"/>
      <c r="AJ126" s="193"/>
      <c r="AK126" s="193"/>
      <c r="AL126" s="193"/>
      <c r="AM126" s="193"/>
      <c r="AN126" s="193"/>
      <c r="AO126" s="193"/>
      <c r="AP126" s="193"/>
      <c r="AQ126" s="193"/>
      <c r="AR126" s="193"/>
      <c r="AS126" s="193"/>
    </row>
    <row r="127" spans="1:71" ht="12.75" hidden="1" x14ac:dyDescent="0.2">
      <c r="A127" s="301" t="s">
        <v>589</v>
      </c>
      <c r="B127" s="325">
        <v>1E-3</v>
      </c>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c r="AC127" s="193"/>
      <c r="AD127" s="193"/>
      <c r="AE127" s="193"/>
      <c r="AF127" s="193"/>
      <c r="AG127" s="193"/>
      <c r="AH127" s="193"/>
      <c r="AI127" s="193"/>
      <c r="AJ127" s="193"/>
      <c r="AK127" s="193"/>
      <c r="AL127" s="193"/>
      <c r="AM127" s="193"/>
      <c r="AN127" s="193"/>
      <c r="AO127" s="193"/>
      <c r="AP127" s="193"/>
      <c r="AQ127" s="193"/>
      <c r="AR127" s="193"/>
      <c r="AS127" s="193"/>
    </row>
    <row r="128" spans="1:71" ht="12.75" hidden="1" x14ac:dyDescent="0.2">
      <c r="A128" s="300"/>
      <c r="B128" s="309"/>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c r="AC128" s="193"/>
      <c r="AD128" s="193"/>
      <c r="AE128" s="193"/>
      <c r="AF128" s="193"/>
      <c r="AG128" s="193"/>
      <c r="AH128" s="193"/>
      <c r="AI128" s="193"/>
      <c r="AJ128" s="193"/>
      <c r="AK128" s="193"/>
      <c r="AL128" s="193"/>
      <c r="AM128" s="193"/>
      <c r="AN128" s="193"/>
      <c r="AO128" s="193"/>
      <c r="AP128" s="193"/>
      <c r="AQ128" s="193"/>
      <c r="AR128" s="193"/>
      <c r="AS128" s="193"/>
    </row>
    <row r="129" spans="1:51" ht="12.75" hidden="1" x14ac:dyDescent="0.2">
      <c r="A129" s="301" t="s">
        <v>590</v>
      </c>
      <c r="B129" s="310">
        <v>0.2</v>
      </c>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c r="Y129" s="193"/>
      <c r="Z129" s="193"/>
      <c r="AA129" s="193"/>
      <c r="AB129" s="193"/>
      <c r="AC129" s="193"/>
      <c r="AD129" s="193"/>
      <c r="AE129" s="193"/>
      <c r="AF129" s="193"/>
      <c r="AG129" s="193"/>
      <c r="AH129" s="193"/>
      <c r="AI129" s="193"/>
      <c r="AJ129" s="193"/>
      <c r="AK129" s="193"/>
      <c r="AL129" s="193"/>
      <c r="AM129" s="193"/>
      <c r="AN129" s="193"/>
      <c r="AO129" s="193"/>
      <c r="AP129" s="193"/>
      <c r="AQ129" s="193"/>
      <c r="AR129" s="193"/>
      <c r="AS129" s="193"/>
    </row>
    <row r="130" spans="1:51" hidden="1" x14ac:dyDescent="0.2">
      <c r="A130" s="311"/>
      <c r="B130" s="312"/>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c r="Y130" s="193"/>
      <c r="Z130" s="193"/>
      <c r="AA130" s="193"/>
      <c r="AB130" s="193"/>
      <c r="AC130" s="193"/>
      <c r="AD130" s="193"/>
      <c r="AE130" s="193"/>
      <c r="AF130" s="193"/>
      <c r="AG130" s="193"/>
      <c r="AH130" s="193"/>
      <c r="AI130" s="193"/>
      <c r="AJ130" s="193"/>
      <c r="AK130" s="193"/>
      <c r="AL130" s="193"/>
      <c r="AM130" s="193"/>
      <c r="AN130" s="193"/>
      <c r="AO130" s="193"/>
      <c r="AP130" s="193"/>
      <c r="AQ130" s="193"/>
      <c r="AR130" s="193"/>
      <c r="AS130" s="193"/>
    </row>
    <row r="131" spans="1:51" ht="12.75" hidden="1" x14ac:dyDescent="0.2">
      <c r="A131" s="313" t="s">
        <v>642</v>
      </c>
      <c r="B131" s="314">
        <v>0.74426999999999999</v>
      </c>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193"/>
      <c r="AA131" s="193"/>
      <c r="AB131" s="193"/>
      <c r="AC131" s="193"/>
      <c r="AD131" s="193"/>
      <c r="AE131" s="193"/>
      <c r="AF131" s="193"/>
      <c r="AG131" s="193"/>
      <c r="AH131" s="193"/>
      <c r="AI131" s="193"/>
      <c r="AJ131" s="193"/>
      <c r="AK131" s="193"/>
      <c r="AL131" s="193"/>
      <c r="AM131" s="193"/>
      <c r="AN131" s="193"/>
      <c r="AO131" s="193"/>
      <c r="AP131" s="193"/>
      <c r="AQ131" s="193"/>
      <c r="AR131" s="193"/>
      <c r="AS131" s="193"/>
    </row>
    <row r="132" spans="1:51" ht="12.75" hidden="1" x14ac:dyDescent="0.2">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93"/>
      <c r="AC132" s="193"/>
      <c r="AD132" s="193"/>
      <c r="AE132" s="193"/>
      <c r="AF132" s="193"/>
      <c r="AG132" s="193"/>
      <c r="AH132" s="193"/>
      <c r="AI132" s="193"/>
      <c r="AJ132" s="193"/>
      <c r="AK132" s="193"/>
      <c r="AL132" s="193"/>
      <c r="AM132" s="193"/>
      <c r="AN132" s="193"/>
      <c r="AO132" s="193"/>
      <c r="AP132" s="193"/>
      <c r="AQ132" s="193"/>
      <c r="AR132" s="193"/>
      <c r="AS132" s="193"/>
    </row>
    <row r="133" spans="1:51" ht="12.75" hidden="1" x14ac:dyDescent="0.2">
      <c r="A133" s="300"/>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c r="Y133" s="193"/>
      <c r="Z133" s="193"/>
      <c r="AA133" s="193"/>
      <c r="AB133" s="193"/>
      <c r="AC133" s="193"/>
      <c r="AD133" s="193"/>
      <c r="AE133" s="193"/>
      <c r="AF133" s="193"/>
      <c r="AG133" s="193"/>
      <c r="AH133" s="193"/>
      <c r="AI133" s="193"/>
      <c r="AJ133" s="193"/>
      <c r="AK133" s="193"/>
      <c r="AL133" s="193"/>
      <c r="AM133" s="193"/>
      <c r="AN133" s="193"/>
      <c r="AO133" s="193"/>
      <c r="AP133" s="193"/>
      <c r="AQ133" s="193"/>
      <c r="AR133" s="193"/>
      <c r="AS133" s="193"/>
    </row>
    <row r="134" spans="1:51" hidden="1" x14ac:dyDescent="0.2">
      <c r="A134" s="301" t="s">
        <v>591</v>
      </c>
      <c r="C134" s="282" t="s">
        <v>629</v>
      </c>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c r="AC134" s="193"/>
      <c r="AD134" s="193"/>
      <c r="AE134" s="193"/>
      <c r="AF134" s="193"/>
      <c r="AG134" s="193"/>
      <c r="AH134" s="193"/>
      <c r="AI134" s="193"/>
      <c r="AJ134" s="193"/>
      <c r="AK134" s="193"/>
      <c r="AL134" s="193"/>
      <c r="AM134" s="193"/>
      <c r="AN134" s="193"/>
      <c r="AO134" s="193"/>
      <c r="AP134" s="193"/>
      <c r="AQ134" s="193"/>
      <c r="AR134" s="193"/>
      <c r="AS134" s="193"/>
    </row>
    <row r="135" spans="1:51" ht="12.75" hidden="1" x14ac:dyDescent="0.2">
      <c r="A135" s="301"/>
      <c r="B135" s="315">
        <v>2016</v>
      </c>
      <c r="C135" s="315">
        <f>B135+1</f>
        <v>2017</v>
      </c>
      <c r="D135" s="315">
        <f t="shared" ref="D135:AY135" si="42">C135+1</f>
        <v>2018</v>
      </c>
      <c r="E135" s="315">
        <f t="shared" si="42"/>
        <v>2019</v>
      </c>
      <c r="F135" s="315">
        <f t="shared" si="42"/>
        <v>2020</v>
      </c>
      <c r="G135" s="315">
        <f t="shared" si="42"/>
        <v>2021</v>
      </c>
      <c r="H135" s="315">
        <f t="shared" si="42"/>
        <v>2022</v>
      </c>
      <c r="I135" s="315">
        <f t="shared" si="42"/>
        <v>2023</v>
      </c>
      <c r="J135" s="315">
        <f t="shared" si="42"/>
        <v>2024</v>
      </c>
      <c r="K135" s="315">
        <f t="shared" si="42"/>
        <v>2025</v>
      </c>
      <c r="L135" s="315">
        <f t="shared" si="42"/>
        <v>2026</v>
      </c>
      <c r="M135" s="315">
        <f t="shared" si="42"/>
        <v>2027</v>
      </c>
      <c r="N135" s="315">
        <f t="shared" si="42"/>
        <v>2028</v>
      </c>
      <c r="O135" s="315">
        <f t="shared" si="42"/>
        <v>2029</v>
      </c>
      <c r="P135" s="315">
        <f t="shared" si="42"/>
        <v>2030</v>
      </c>
      <c r="Q135" s="315">
        <f t="shared" si="42"/>
        <v>2031</v>
      </c>
      <c r="R135" s="315">
        <f t="shared" si="42"/>
        <v>2032</v>
      </c>
      <c r="S135" s="315">
        <f t="shared" si="42"/>
        <v>2033</v>
      </c>
      <c r="T135" s="315">
        <f t="shared" si="42"/>
        <v>2034</v>
      </c>
      <c r="U135" s="315">
        <f t="shared" si="42"/>
        <v>2035</v>
      </c>
      <c r="V135" s="315">
        <f t="shared" si="42"/>
        <v>2036</v>
      </c>
      <c r="W135" s="315">
        <f t="shared" si="42"/>
        <v>2037</v>
      </c>
      <c r="X135" s="315">
        <f t="shared" si="42"/>
        <v>2038</v>
      </c>
      <c r="Y135" s="315">
        <f t="shared" si="42"/>
        <v>2039</v>
      </c>
      <c r="Z135" s="315">
        <f t="shared" si="42"/>
        <v>2040</v>
      </c>
      <c r="AA135" s="315">
        <f t="shared" si="42"/>
        <v>2041</v>
      </c>
      <c r="AB135" s="315">
        <f t="shared" si="42"/>
        <v>2042</v>
      </c>
      <c r="AC135" s="315">
        <f t="shared" si="42"/>
        <v>2043</v>
      </c>
      <c r="AD135" s="315">
        <f t="shared" si="42"/>
        <v>2044</v>
      </c>
      <c r="AE135" s="315">
        <f t="shared" si="42"/>
        <v>2045</v>
      </c>
      <c r="AF135" s="315">
        <f t="shared" si="42"/>
        <v>2046</v>
      </c>
      <c r="AG135" s="315">
        <f t="shared" si="42"/>
        <v>2047</v>
      </c>
      <c r="AH135" s="315">
        <f t="shared" si="42"/>
        <v>2048</v>
      </c>
      <c r="AI135" s="315">
        <f t="shared" si="42"/>
        <v>2049</v>
      </c>
      <c r="AJ135" s="315">
        <f t="shared" si="42"/>
        <v>2050</v>
      </c>
      <c r="AK135" s="315">
        <f t="shared" si="42"/>
        <v>2051</v>
      </c>
      <c r="AL135" s="315">
        <f t="shared" si="42"/>
        <v>2052</v>
      </c>
      <c r="AM135" s="315">
        <f t="shared" si="42"/>
        <v>2053</v>
      </c>
      <c r="AN135" s="315">
        <f t="shared" si="42"/>
        <v>2054</v>
      </c>
      <c r="AO135" s="315">
        <f t="shared" si="42"/>
        <v>2055</v>
      </c>
      <c r="AP135" s="315">
        <f t="shared" si="42"/>
        <v>2056</v>
      </c>
      <c r="AQ135" s="315">
        <f t="shared" si="42"/>
        <v>2057</v>
      </c>
      <c r="AR135" s="315">
        <f t="shared" si="42"/>
        <v>2058</v>
      </c>
      <c r="AS135" s="315">
        <f t="shared" si="42"/>
        <v>2059</v>
      </c>
      <c r="AT135" s="315">
        <f t="shared" si="42"/>
        <v>2060</v>
      </c>
      <c r="AU135" s="315">
        <f t="shared" si="42"/>
        <v>2061</v>
      </c>
      <c r="AV135" s="315">
        <f t="shared" si="42"/>
        <v>2062</v>
      </c>
      <c r="AW135" s="315">
        <f t="shared" si="42"/>
        <v>2063</v>
      </c>
      <c r="AX135" s="315">
        <f t="shared" si="42"/>
        <v>2064</v>
      </c>
      <c r="AY135" s="315">
        <f t="shared" si="42"/>
        <v>2065</v>
      </c>
    </row>
    <row r="136" spans="1:51" ht="12.75" hidden="1" x14ac:dyDescent="0.2">
      <c r="A136" s="301" t="s">
        <v>592</v>
      </c>
      <c r="B136" s="316"/>
      <c r="C136" s="317"/>
      <c r="D136" s="317">
        <v>0</v>
      </c>
      <c r="E136" s="317">
        <v>0</v>
      </c>
      <c r="F136" s="317">
        <v>0</v>
      </c>
      <c r="G136" s="317">
        <v>0</v>
      </c>
      <c r="H136" s="317">
        <v>0</v>
      </c>
      <c r="I136" s="317">
        <v>0</v>
      </c>
      <c r="J136" s="317">
        <v>0</v>
      </c>
      <c r="K136" s="317">
        <v>0</v>
      </c>
      <c r="L136" s="317">
        <v>0</v>
      </c>
      <c r="M136" s="317">
        <v>0</v>
      </c>
      <c r="N136" s="317">
        <v>4.57995653007E-2</v>
      </c>
      <c r="O136" s="317">
        <v>4.57995653007E-2</v>
      </c>
      <c r="P136" s="317">
        <v>4.57995653007E-2</v>
      </c>
      <c r="Q136" s="317">
        <v>4.57995653007E-2</v>
      </c>
      <c r="R136" s="317">
        <v>4.57995653007E-2</v>
      </c>
      <c r="S136" s="317">
        <v>4.57995653007E-2</v>
      </c>
      <c r="T136" s="317">
        <v>4.57995653007E-2</v>
      </c>
      <c r="U136" s="317">
        <v>4.57995653007E-2</v>
      </c>
      <c r="V136" s="317">
        <v>4.57995653007E-2</v>
      </c>
      <c r="W136" s="317">
        <v>4.57995653007E-2</v>
      </c>
      <c r="X136" s="317">
        <v>4.57995653007E-2</v>
      </c>
      <c r="Y136" s="317">
        <v>4.57995653007E-2</v>
      </c>
      <c r="Z136" s="317">
        <v>4.57995653007E-2</v>
      </c>
      <c r="AA136" s="317">
        <v>4.57995653007E-2</v>
      </c>
      <c r="AB136" s="317">
        <v>4.57995653007E-2</v>
      </c>
      <c r="AC136" s="317">
        <v>4.57995653007E-2</v>
      </c>
      <c r="AD136" s="317">
        <v>4.57995653007E-2</v>
      </c>
      <c r="AE136" s="317">
        <v>4.57995653007E-2</v>
      </c>
      <c r="AF136" s="317">
        <v>4.57995653007E-2</v>
      </c>
      <c r="AG136" s="317">
        <v>4.57995653007E-2</v>
      </c>
      <c r="AH136" s="317">
        <v>4.57995653007E-2</v>
      </c>
      <c r="AI136" s="317">
        <v>4.57995653007E-2</v>
      </c>
      <c r="AJ136" s="317">
        <v>4.57995653007E-2</v>
      </c>
      <c r="AK136" s="317">
        <v>4.57995653007E-2</v>
      </c>
      <c r="AL136" s="317">
        <v>4.57995653007E-2</v>
      </c>
      <c r="AM136" s="317">
        <v>4.57995653007E-2</v>
      </c>
      <c r="AN136" s="317">
        <v>4.57995653007E-2</v>
      </c>
      <c r="AO136" s="317">
        <v>4.57995653007E-2</v>
      </c>
      <c r="AP136" s="317">
        <v>4.57995653007E-2</v>
      </c>
      <c r="AQ136" s="317">
        <v>4.57995653007E-2</v>
      </c>
      <c r="AR136" s="317">
        <v>4.57995653007E-2</v>
      </c>
      <c r="AS136" s="317">
        <v>4.57995653007E-2</v>
      </c>
      <c r="AT136" s="317">
        <v>4.57995653007E-2</v>
      </c>
      <c r="AU136" s="317">
        <v>4.57995653007E-2</v>
      </c>
      <c r="AV136" s="317">
        <v>4.57995653007E-2</v>
      </c>
      <c r="AW136" s="317">
        <v>4.57995653007E-2</v>
      </c>
      <c r="AX136" s="317">
        <v>4.57995653007E-2</v>
      </c>
      <c r="AY136" s="317">
        <v>4.57995653007E-2</v>
      </c>
    </row>
    <row r="137" spans="1:51" ht="15" hidden="1" x14ac:dyDescent="0.2">
      <c r="A137" s="301" t="s">
        <v>593</v>
      </c>
      <c r="B137" s="318"/>
      <c r="C137" s="319">
        <f>(1+B137)*(1+C136)-1</f>
        <v>0</v>
      </c>
      <c r="D137" s="319">
        <f>(1+C137)*(1+D136)-1</f>
        <v>0</v>
      </c>
      <c r="E137" s="319">
        <f>(1+D137)*(1+E136)-1</f>
        <v>0</v>
      </c>
      <c r="F137" s="319">
        <f t="shared" ref="F137:AY137" si="43">(1+E137)*(1+F136)-1</f>
        <v>0</v>
      </c>
      <c r="G137" s="319">
        <f>(1+F137)*(1+G136)-1</f>
        <v>0</v>
      </c>
      <c r="H137" s="319">
        <f t="shared" si="43"/>
        <v>0</v>
      </c>
      <c r="I137" s="319">
        <f t="shared" si="43"/>
        <v>0</v>
      </c>
      <c r="J137" s="319">
        <f t="shared" si="43"/>
        <v>0</v>
      </c>
      <c r="K137" s="319">
        <f t="shared" si="43"/>
        <v>0</v>
      </c>
      <c r="L137" s="319">
        <f t="shared" si="43"/>
        <v>0</v>
      </c>
      <c r="M137" s="319">
        <f t="shared" si="43"/>
        <v>0</v>
      </c>
      <c r="N137" s="319">
        <f t="shared" si="43"/>
        <v>4.5799565300699951E-2</v>
      </c>
      <c r="O137" s="319">
        <f t="shared" si="43"/>
        <v>9.3696730783132898E-2</v>
      </c>
      <c r="P137" s="319">
        <f t="shared" si="43"/>
        <v>0.14378756562379702</v>
      </c>
      <c r="Q137" s="319">
        <f t="shared" si="43"/>
        <v>0.19617253892571274</v>
      </c>
      <c r="R137" s="319">
        <f t="shared" si="43"/>
        <v>0.25095672123314494</v>
      </c>
      <c r="S137" s="319">
        <f t="shared" si="43"/>
        <v>0.30824999527561192</v>
      </c>
      <c r="T137" s="319">
        <f t="shared" si="43"/>
        <v>0.36816727636387769</v>
      </c>
      <c r="U137" s="319">
        <f t="shared" si="43"/>
        <v>0.43082874287998596</v>
      </c>
      <c r="V137" s="319">
        <f t="shared" si="43"/>
        <v>0.4963600773236363</v>
      </c>
      <c r="W137" s="319">
        <f t="shared" si="43"/>
        <v>0.56489271839838051</v>
      </c>
      <c r="X137" s="319">
        <f t="shared" si="43"/>
        <v>0.63656412464325696</v>
      </c>
      <c r="Y137" s="319">
        <f t="shared" si="43"/>
        <v>0.71151805013863867</v>
      </c>
      <c r="Z137" s="319">
        <f t="shared" si="43"/>
        <v>0.78990483283928992</v>
      </c>
      <c r="AA137" s="319">
        <f t="shared" si="43"/>
        <v>0.87188169611295141</v>
      </c>
      <c r="AB137" s="319">
        <f t="shared" si="43"/>
        <v>0.9576130640892615</v>
      </c>
      <c r="AC137" s="319">
        <f t="shared" si="43"/>
        <v>1.0472708914515207</v>
      </c>
      <c r="AD137" s="319">
        <f t="shared" si="43"/>
        <v>1.1410350083327767</v>
      </c>
      <c r="AE137" s="319">
        <f t="shared" si="43"/>
        <v>1.2390934810079983</v>
      </c>
      <c r="AF137" s="319">
        <f t="shared" si="43"/>
        <v>1.3416429891057957</v>
      </c>
      <c r="AG137" s="319">
        <f t="shared" si="43"/>
        <v>1.4488892200962726</v>
      </c>
      <c r="AH137" s="319">
        <f t="shared" si="43"/>
        <v>1.561047281846252</v>
      </c>
      <c r="AI137" s="319">
        <f t="shared" si="43"/>
        <v>1.6783421340693496</v>
      </c>
      <c r="AJ137" s="319">
        <f t="shared" si="43"/>
        <v>1.8010090395362748</v>
      </c>
      <c r="AK137" s="319">
        <f t="shared" si="43"/>
        <v>1.9292940359503672</v>
      </c>
      <c r="AL137" s="319">
        <f t="shared" si="43"/>
        <v>2.0634544294348269</v>
      </c>
      <c r="AM137" s="319">
        <f t="shared" si="43"/>
        <v>2.2037593106214457</v>
      </c>
      <c r="AN137" s="319">
        <f t="shared" si="43"/>
        <v>2.3504900943759779</v>
      </c>
      <c r="AO137" s="319">
        <f t="shared" si="43"/>
        <v>2.5039410842426988</v>
      </c>
      <c r="AP137" s="319">
        <f t="shared" si="43"/>
        <v>2.6644200627402777</v>
      </c>
      <c r="AQ137" s="319">
        <f t="shared" si="43"/>
        <v>2.8322489086929461</v>
      </c>
      <c r="AR137" s="319">
        <f t="shared" si="43"/>
        <v>3.0077642428351652</v>
      </c>
      <c r="AS137" s="319">
        <f t="shared" si="43"/>
        <v>3.1913181029847042</v>
      </c>
      <c r="AT137" s="319">
        <f t="shared" si="43"/>
        <v>3.383278650138358</v>
      </c>
      <c r="AU137" s="319">
        <f t="shared" si="43"/>
        <v>3.5840309069065341</v>
      </c>
      <c r="AV137" s="319">
        <f t="shared" si="43"/>
        <v>3.7939775297678269</v>
      </c>
      <c r="AW137" s="319">
        <f>(1+AV137)*(1+AW136)-1</f>
        <v>4.0135396166925164</v>
      </c>
      <c r="AX137" s="319">
        <f t="shared" si="43"/>
        <v>4.2431575517548712</v>
      </c>
      <c r="AY137" s="319">
        <f t="shared" si="43"/>
        <v>4.4832918884283268</v>
      </c>
    </row>
    <row r="138" spans="1:51" hidden="1" x14ac:dyDescent="0.2">
      <c r="B138" s="320"/>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R138" s="193"/>
      <c r="AS138" s="193"/>
    </row>
    <row r="139" spans="1:51" ht="12.75" hidden="1" x14ac:dyDescent="0.2">
      <c r="A139" s="300"/>
      <c r="B139" s="316">
        <v>2016</v>
      </c>
      <c r="C139" s="316">
        <f>B139+1</f>
        <v>2017</v>
      </c>
      <c r="D139" s="316">
        <f t="shared" ref="D139:S140" si="44">C139+1</f>
        <v>2018</v>
      </c>
      <c r="E139" s="316">
        <f t="shared" si="44"/>
        <v>2019</v>
      </c>
      <c r="F139" s="316">
        <f t="shared" si="44"/>
        <v>2020</v>
      </c>
      <c r="G139" s="316">
        <f t="shared" si="44"/>
        <v>2021</v>
      </c>
      <c r="H139" s="316">
        <f t="shared" si="44"/>
        <v>2022</v>
      </c>
      <c r="I139" s="316">
        <f t="shared" si="44"/>
        <v>2023</v>
      </c>
      <c r="J139" s="316">
        <f t="shared" si="44"/>
        <v>2024</v>
      </c>
      <c r="K139" s="316">
        <f t="shared" si="44"/>
        <v>2025</v>
      </c>
      <c r="L139" s="316">
        <f t="shared" si="44"/>
        <v>2026</v>
      </c>
      <c r="M139" s="316">
        <f t="shared" si="44"/>
        <v>2027</v>
      </c>
      <c r="N139" s="316">
        <f t="shared" si="44"/>
        <v>2028</v>
      </c>
      <c r="O139" s="316">
        <f t="shared" si="44"/>
        <v>2029</v>
      </c>
      <c r="P139" s="316">
        <f t="shared" si="44"/>
        <v>2030</v>
      </c>
      <c r="Q139" s="316">
        <f t="shared" si="44"/>
        <v>2031</v>
      </c>
      <c r="R139" s="316">
        <f t="shared" si="44"/>
        <v>2032</v>
      </c>
      <c r="S139" s="316">
        <f t="shared" si="44"/>
        <v>2033</v>
      </c>
      <c r="T139" s="316">
        <f t="shared" ref="T139:AI140" si="45">S139+1</f>
        <v>2034</v>
      </c>
      <c r="U139" s="316">
        <f t="shared" si="45"/>
        <v>2035</v>
      </c>
      <c r="V139" s="316">
        <f t="shared" si="45"/>
        <v>2036</v>
      </c>
      <c r="W139" s="316">
        <f t="shared" si="45"/>
        <v>2037</v>
      </c>
      <c r="X139" s="316">
        <f t="shared" si="45"/>
        <v>2038</v>
      </c>
      <c r="Y139" s="316">
        <f t="shared" si="45"/>
        <v>2039</v>
      </c>
      <c r="Z139" s="316">
        <f t="shared" si="45"/>
        <v>2040</v>
      </c>
      <c r="AA139" s="316">
        <f t="shared" si="45"/>
        <v>2041</v>
      </c>
      <c r="AB139" s="316">
        <f t="shared" si="45"/>
        <v>2042</v>
      </c>
      <c r="AC139" s="316">
        <f t="shared" si="45"/>
        <v>2043</v>
      </c>
      <c r="AD139" s="316">
        <f t="shared" si="45"/>
        <v>2044</v>
      </c>
      <c r="AE139" s="316">
        <f t="shared" si="45"/>
        <v>2045</v>
      </c>
      <c r="AF139" s="316">
        <f t="shared" si="45"/>
        <v>2046</v>
      </c>
      <c r="AG139" s="316">
        <f t="shared" si="45"/>
        <v>2047</v>
      </c>
      <c r="AH139" s="316">
        <f t="shared" si="45"/>
        <v>2048</v>
      </c>
      <c r="AI139" s="316">
        <f t="shared" si="45"/>
        <v>2049</v>
      </c>
      <c r="AJ139" s="316">
        <f t="shared" ref="AJ139:AY140" si="46">AI139+1</f>
        <v>2050</v>
      </c>
      <c r="AK139" s="316">
        <f t="shared" si="46"/>
        <v>2051</v>
      </c>
      <c r="AL139" s="316">
        <f t="shared" si="46"/>
        <v>2052</v>
      </c>
      <c r="AM139" s="316">
        <f t="shared" si="46"/>
        <v>2053</v>
      </c>
      <c r="AN139" s="316">
        <f t="shared" si="46"/>
        <v>2054</v>
      </c>
      <c r="AO139" s="316">
        <f t="shared" si="46"/>
        <v>2055</v>
      </c>
      <c r="AP139" s="316">
        <f t="shared" si="46"/>
        <v>2056</v>
      </c>
      <c r="AQ139" s="316">
        <f t="shared" si="46"/>
        <v>2057</v>
      </c>
      <c r="AR139" s="316">
        <f t="shared" si="46"/>
        <v>2058</v>
      </c>
      <c r="AS139" s="316">
        <f t="shared" si="46"/>
        <v>2059</v>
      </c>
      <c r="AT139" s="316">
        <f t="shared" si="46"/>
        <v>2060</v>
      </c>
      <c r="AU139" s="316">
        <f t="shared" si="46"/>
        <v>2061</v>
      </c>
      <c r="AV139" s="316">
        <f t="shared" si="46"/>
        <v>2062</v>
      </c>
      <c r="AW139" s="316">
        <f t="shared" si="46"/>
        <v>2063</v>
      </c>
      <c r="AX139" s="316">
        <f t="shared" si="46"/>
        <v>2064</v>
      </c>
      <c r="AY139" s="316">
        <f t="shared" si="46"/>
        <v>2065</v>
      </c>
    </row>
    <row r="140" spans="1:51" hidden="1" x14ac:dyDescent="0.2">
      <c r="A140" s="300"/>
      <c r="B140" s="322">
        <v>0</v>
      </c>
      <c r="C140" s="322">
        <v>0</v>
      </c>
      <c r="D140" s="322">
        <v>0</v>
      </c>
      <c r="E140" s="322">
        <v>0</v>
      </c>
      <c r="F140" s="322">
        <v>0</v>
      </c>
      <c r="G140" s="322">
        <v>0</v>
      </c>
      <c r="H140" s="322">
        <v>0</v>
      </c>
      <c r="I140" s="322">
        <v>0</v>
      </c>
      <c r="J140" s="322">
        <v>0</v>
      </c>
      <c r="K140" s="322">
        <v>0</v>
      </c>
      <c r="L140" s="322">
        <v>0</v>
      </c>
      <c r="M140" s="322">
        <v>0</v>
      </c>
      <c r="N140" s="322">
        <v>1</v>
      </c>
      <c r="O140" s="322">
        <f t="shared" si="44"/>
        <v>2</v>
      </c>
      <c r="P140" s="322">
        <f t="shared" si="44"/>
        <v>3</v>
      </c>
      <c r="Q140" s="322">
        <f t="shared" si="44"/>
        <v>4</v>
      </c>
      <c r="R140" s="322">
        <f t="shared" si="44"/>
        <v>5</v>
      </c>
      <c r="S140" s="322">
        <f t="shared" si="44"/>
        <v>6</v>
      </c>
      <c r="T140" s="322">
        <f t="shared" si="45"/>
        <v>7</v>
      </c>
      <c r="U140" s="322">
        <f t="shared" si="45"/>
        <v>8</v>
      </c>
      <c r="V140" s="322">
        <f t="shared" si="45"/>
        <v>9</v>
      </c>
      <c r="W140" s="322">
        <f t="shared" si="45"/>
        <v>10</v>
      </c>
      <c r="X140" s="322">
        <f t="shared" si="45"/>
        <v>11</v>
      </c>
      <c r="Y140" s="322">
        <f t="shared" si="45"/>
        <v>12</v>
      </c>
      <c r="Z140" s="322">
        <f t="shared" si="45"/>
        <v>13</v>
      </c>
      <c r="AA140" s="322">
        <f t="shared" si="45"/>
        <v>14</v>
      </c>
      <c r="AB140" s="322">
        <f t="shared" si="45"/>
        <v>15</v>
      </c>
      <c r="AC140" s="322">
        <f t="shared" si="45"/>
        <v>16</v>
      </c>
      <c r="AD140" s="322">
        <f t="shared" si="45"/>
        <v>17</v>
      </c>
      <c r="AE140" s="322">
        <f t="shared" si="45"/>
        <v>18</v>
      </c>
      <c r="AF140" s="322">
        <f t="shared" si="45"/>
        <v>19</v>
      </c>
      <c r="AG140" s="322">
        <f t="shared" si="45"/>
        <v>20</v>
      </c>
      <c r="AH140" s="322">
        <f t="shared" si="45"/>
        <v>21</v>
      </c>
      <c r="AI140" s="322">
        <f t="shared" si="45"/>
        <v>22</v>
      </c>
      <c r="AJ140" s="322">
        <f t="shared" si="46"/>
        <v>23</v>
      </c>
      <c r="AK140" s="322">
        <f t="shared" si="46"/>
        <v>24</v>
      </c>
      <c r="AL140" s="322">
        <f t="shared" si="46"/>
        <v>25</v>
      </c>
      <c r="AM140" s="322">
        <f t="shared" si="46"/>
        <v>26</v>
      </c>
      <c r="AN140" s="322">
        <f t="shared" si="46"/>
        <v>27</v>
      </c>
      <c r="AO140" s="322">
        <f t="shared" si="46"/>
        <v>28</v>
      </c>
      <c r="AP140" s="322">
        <f>AO140+1</f>
        <v>29</v>
      </c>
      <c r="AQ140" s="322">
        <f t="shared" si="46"/>
        <v>30</v>
      </c>
      <c r="AR140" s="322">
        <f t="shared" si="46"/>
        <v>31</v>
      </c>
      <c r="AS140" s="322">
        <f t="shared" si="46"/>
        <v>32</v>
      </c>
      <c r="AT140" s="322">
        <f t="shared" si="46"/>
        <v>33</v>
      </c>
      <c r="AU140" s="322">
        <f t="shared" si="46"/>
        <v>34</v>
      </c>
      <c r="AV140" s="322">
        <f t="shared" si="46"/>
        <v>35</v>
      </c>
      <c r="AW140" s="322">
        <f t="shared" si="46"/>
        <v>36</v>
      </c>
      <c r="AX140" s="322">
        <f t="shared" si="46"/>
        <v>37</v>
      </c>
      <c r="AY140" s="322">
        <f t="shared" si="46"/>
        <v>38</v>
      </c>
    </row>
    <row r="141" spans="1:51" ht="15" hidden="1" x14ac:dyDescent="0.2">
      <c r="A141" s="300"/>
      <c r="B141" s="323">
        <f>AVERAGE(A140:B140)</f>
        <v>0</v>
      </c>
      <c r="C141" s="323">
        <f>AVERAGE(B140:C140)</f>
        <v>0</v>
      </c>
      <c r="D141" s="323">
        <f>AVERAGE(C140:D140)</f>
        <v>0</v>
      </c>
      <c r="E141" s="323">
        <f>AVERAGE(D140:E140)</f>
        <v>0</v>
      </c>
      <c r="F141" s="323">
        <f t="shared" ref="F141:AO141" si="47">AVERAGE(E140:F140)</f>
        <v>0</v>
      </c>
      <c r="G141" s="323">
        <f t="shared" si="47"/>
        <v>0</v>
      </c>
      <c r="H141" s="323">
        <f>AVERAGE(G140:H140)</f>
        <v>0</v>
      </c>
      <c r="I141" s="323">
        <f t="shared" si="47"/>
        <v>0</v>
      </c>
      <c r="J141" s="323">
        <f t="shared" si="47"/>
        <v>0</v>
      </c>
      <c r="K141" s="323">
        <f t="shared" si="47"/>
        <v>0</v>
      </c>
      <c r="L141" s="323">
        <f t="shared" si="47"/>
        <v>0</v>
      </c>
      <c r="M141" s="323">
        <f t="shared" si="47"/>
        <v>0</v>
      </c>
      <c r="N141" s="323">
        <f t="shared" si="47"/>
        <v>0.5</v>
      </c>
      <c r="O141" s="323">
        <f t="shared" si="47"/>
        <v>1.5</v>
      </c>
      <c r="P141" s="323">
        <f t="shared" si="47"/>
        <v>2.5</v>
      </c>
      <c r="Q141" s="323">
        <f t="shared" si="47"/>
        <v>3.5</v>
      </c>
      <c r="R141" s="323">
        <f t="shared" si="47"/>
        <v>4.5</v>
      </c>
      <c r="S141" s="323">
        <f t="shared" si="47"/>
        <v>5.5</v>
      </c>
      <c r="T141" s="323">
        <f t="shared" si="47"/>
        <v>6.5</v>
      </c>
      <c r="U141" s="323">
        <f t="shared" si="47"/>
        <v>7.5</v>
      </c>
      <c r="V141" s="323">
        <f t="shared" si="47"/>
        <v>8.5</v>
      </c>
      <c r="W141" s="323">
        <f t="shared" si="47"/>
        <v>9.5</v>
      </c>
      <c r="X141" s="323">
        <f t="shared" si="47"/>
        <v>10.5</v>
      </c>
      <c r="Y141" s="323">
        <f t="shared" si="47"/>
        <v>11.5</v>
      </c>
      <c r="Z141" s="323">
        <f t="shared" si="47"/>
        <v>12.5</v>
      </c>
      <c r="AA141" s="323">
        <f t="shared" si="47"/>
        <v>13.5</v>
      </c>
      <c r="AB141" s="323">
        <f t="shared" si="47"/>
        <v>14.5</v>
      </c>
      <c r="AC141" s="323">
        <f t="shared" si="47"/>
        <v>15.5</v>
      </c>
      <c r="AD141" s="323">
        <f t="shared" si="47"/>
        <v>16.5</v>
      </c>
      <c r="AE141" s="323">
        <f t="shared" si="47"/>
        <v>17.5</v>
      </c>
      <c r="AF141" s="323">
        <f t="shared" si="47"/>
        <v>18.5</v>
      </c>
      <c r="AG141" s="323">
        <f t="shared" si="47"/>
        <v>19.5</v>
      </c>
      <c r="AH141" s="323">
        <f t="shared" si="47"/>
        <v>20.5</v>
      </c>
      <c r="AI141" s="323">
        <f t="shared" si="47"/>
        <v>21.5</v>
      </c>
      <c r="AJ141" s="323">
        <f t="shared" si="47"/>
        <v>22.5</v>
      </c>
      <c r="AK141" s="323">
        <f t="shared" si="47"/>
        <v>23.5</v>
      </c>
      <c r="AL141" s="323">
        <f t="shared" si="47"/>
        <v>24.5</v>
      </c>
      <c r="AM141" s="323">
        <f t="shared" si="47"/>
        <v>25.5</v>
      </c>
      <c r="AN141" s="323">
        <f t="shared" si="47"/>
        <v>26.5</v>
      </c>
      <c r="AO141" s="323">
        <f t="shared" si="47"/>
        <v>27.5</v>
      </c>
      <c r="AP141" s="323">
        <f>AVERAGE(AO140:AP140)</f>
        <v>28.5</v>
      </c>
      <c r="AQ141" s="323">
        <f t="shared" ref="AQ141:AY141" si="48">AVERAGE(AP140:AQ140)</f>
        <v>29.5</v>
      </c>
      <c r="AR141" s="323">
        <f t="shared" si="48"/>
        <v>30.5</v>
      </c>
      <c r="AS141" s="323">
        <f t="shared" si="48"/>
        <v>31.5</v>
      </c>
      <c r="AT141" s="323">
        <f t="shared" si="48"/>
        <v>32.5</v>
      </c>
      <c r="AU141" s="323">
        <f t="shared" si="48"/>
        <v>33.5</v>
      </c>
      <c r="AV141" s="323">
        <f t="shared" si="48"/>
        <v>34.5</v>
      </c>
      <c r="AW141" s="323">
        <f t="shared" si="48"/>
        <v>35.5</v>
      </c>
      <c r="AX141" s="323">
        <f t="shared" si="48"/>
        <v>36.5</v>
      </c>
      <c r="AY141" s="323">
        <f t="shared" si="48"/>
        <v>37.5</v>
      </c>
    </row>
    <row r="142" spans="1:51" ht="12.75" hidden="1" x14ac:dyDescent="0.2">
      <c r="A142" s="300"/>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c r="AC142" s="193"/>
      <c r="AD142" s="193"/>
      <c r="AE142" s="193"/>
      <c r="AF142" s="193"/>
      <c r="AG142" s="193"/>
      <c r="AH142" s="193"/>
      <c r="AI142" s="193"/>
      <c r="AJ142" s="193"/>
      <c r="AK142" s="193"/>
      <c r="AL142" s="193"/>
      <c r="AM142" s="193"/>
      <c r="AN142" s="193"/>
      <c r="AO142" s="193"/>
      <c r="AP142" s="193"/>
      <c r="AR142" s="193"/>
      <c r="AS142" s="193"/>
    </row>
    <row r="143" spans="1:51" ht="12.75" hidden="1" x14ac:dyDescent="0.2">
      <c r="A143" s="300"/>
      <c r="B143" s="193"/>
      <c r="C143" s="193"/>
      <c r="D143" s="193"/>
      <c r="E143" s="193"/>
      <c r="F143" s="193"/>
      <c r="G143" s="193"/>
      <c r="H143" s="193">
        <v>114.63142733059399</v>
      </c>
      <c r="I143" s="193">
        <v>106.968874824043</v>
      </c>
      <c r="J143" s="193">
        <v>105.27260918901</v>
      </c>
      <c r="K143" s="193">
        <v>104.761984318213</v>
      </c>
      <c r="L143" s="193">
        <v>104.57995653007001</v>
      </c>
      <c r="M143" s="193"/>
      <c r="N143" s="193"/>
      <c r="O143" s="193"/>
      <c r="P143" s="193"/>
      <c r="Q143" s="193"/>
      <c r="R143" s="193"/>
      <c r="S143" s="193"/>
      <c r="T143" s="193"/>
      <c r="U143" s="193"/>
      <c r="V143" s="193"/>
      <c r="W143" s="193"/>
      <c r="X143" s="193"/>
      <c r="Y143" s="193"/>
      <c r="Z143" s="193"/>
      <c r="AA143" s="193"/>
      <c r="AB143" s="193"/>
      <c r="AC143" s="193"/>
      <c r="AD143" s="193"/>
      <c r="AE143" s="193"/>
      <c r="AF143" s="193"/>
      <c r="AG143" s="193"/>
      <c r="AH143" s="193"/>
      <c r="AI143" s="193"/>
      <c r="AJ143" s="193"/>
      <c r="AK143" s="193"/>
      <c r="AL143" s="193"/>
      <c r="AM143" s="193"/>
      <c r="AN143" s="193"/>
      <c r="AO143" s="193"/>
      <c r="AP143" s="193"/>
      <c r="AQ143" s="193"/>
      <c r="AR143" s="193"/>
      <c r="AS143" s="193"/>
    </row>
    <row r="144" spans="1:51" ht="12.75" hidden="1" x14ac:dyDescent="0.2">
      <c r="A144" s="300"/>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c r="AC144" s="193"/>
      <c r="AD144" s="193"/>
      <c r="AE144" s="193"/>
      <c r="AF144" s="193"/>
      <c r="AG144" s="193"/>
      <c r="AH144" s="193"/>
      <c r="AI144" s="193"/>
      <c r="AJ144" s="193"/>
      <c r="AK144" s="193"/>
      <c r="AL144" s="193"/>
      <c r="AM144" s="193"/>
      <c r="AN144" s="193"/>
      <c r="AO144" s="193"/>
      <c r="AP144" s="193"/>
      <c r="AQ144" s="193"/>
      <c r="AR144" s="193"/>
      <c r="AS144" s="193"/>
    </row>
    <row r="145" spans="1:71" ht="12.75" hidden="1" x14ac:dyDescent="0.2">
      <c r="A145" s="300"/>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3"/>
      <c r="AD145" s="193"/>
      <c r="AE145" s="193"/>
      <c r="AF145" s="193"/>
      <c r="AG145" s="193"/>
      <c r="AH145" s="193"/>
      <c r="AI145" s="193"/>
      <c r="AJ145" s="193"/>
      <c r="AK145" s="193"/>
      <c r="AL145" s="193"/>
      <c r="AM145" s="193"/>
      <c r="AN145" s="193"/>
      <c r="AO145" s="193"/>
      <c r="AP145" s="193"/>
      <c r="AQ145" s="193"/>
      <c r="AR145" s="193"/>
      <c r="AS145" s="193"/>
    </row>
    <row r="146" spans="1:71" ht="12.75" hidden="1" x14ac:dyDescent="0.2">
      <c r="A146" s="300"/>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c r="AC146" s="193"/>
      <c r="AD146" s="193"/>
      <c r="AE146" s="193"/>
      <c r="AF146" s="193"/>
      <c r="AG146" s="193"/>
      <c r="AH146" s="193"/>
      <c r="AI146" s="193"/>
      <c r="AJ146" s="193"/>
      <c r="AK146" s="193"/>
      <c r="AL146" s="193"/>
      <c r="AM146" s="193"/>
      <c r="AN146" s="193"/>
      <c r="AO146" s="193"/>
      <c r="AP146" s="193"/>
      <c r="AQ146" s="193"/>
      <c r="AR146" s="193"/>
      <c r="AS146" s="193"/>
    </row>
    <row r="147" spans="1:71" ht="12.75" hidden="1" x14ac:dyDescent="0.2">
      <c r="A147" s="300"/>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3"/>
      <c r="AR147" s="193"/>
      <c r="AS147" s="193"/>
    </row>
    <row r="148" spans="1:71" ht="12.75" hidden="1" x14ac:dyDescent="0.2">
      <c r="A148" s="300"/>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c r="AC148" s="193"/>
      <c r="AD148" s="193"/>
      <c r="AE148" s="193"/>
      <c r="AF148" s="193"/>
      <c r="AG148" s="193"/>
      <c r="AH148" s="193"/>
      <c r="AI148" s="193"/>
      <c r="AJ148" s="193"/>
      <c r="AK148" s="193"/>
      <c r="AL148" s="193"/>
      <c r="AM148" s="193"/>
      <c r="AN148" s="193"/>
      <c r="AO148" s="193"/>
      <c r="AP148" s="193"/>
      <c r="AQ148" s="193"/>
      <c r="AR148" s="193"/>
      <c r="AS148" s="193"/>
    </row>
    <row r="149" spans="1:71" ht="12.75" hidden="1" x14ac:dyDescent="0.2">
      <c r="A149" s="300"/>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row>
    <row r="150" spans="1:71" ht="12.75" hidden="1" x14ac:dyDescent="0.2">
      <c r="A150" s="300"/>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row>
    <row r="151" spans="1:71" ht="12.75" hidden="1" x14ac:dyDescent="0.2">
      <c r="A151" s="300"/>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3"/>
      <c r="AD151" s="193"/>
      <c r="AE151" s="193"/>
      <c r="AF151" s="193"/>
      <c r="AG151" s="193"/>
      <c r="AH151" s="193"/>
      <c r="AI151" s="193"/>
      <c r="AJ151" s="193"/>
      <c r="AK151" s="193"/>
      <c r="AL151" s="193"/>
      <c r="AM151" s="193"/>
      <c r="AN151" s="193"/>
      <c r="AO151" s="193"/>
      <c r="AP151" s="193"/>
      <c r="AQ151" s="193"/>
      <c r="AR151" s="193"/>
      <c r="AS151" s="193"/>
    </row>
    <row r="152" spans="1:71" ht="12.75" hidden="1" x14ac:dyDescent="0.2">
      <c r="A152" s="300"/>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c r="AC152" s="193"/>
      <c r="AD152" s="193"/>
      <c r="AE152" s="193"/>
      <c r="AF152" s="193"/>
      <c r="AG152" s="193"/>
      <c r="AH152" s="193"/>
      <c r="AI152" s="193"/>
      <c r="AJ152" s="193"/>
      <c r="AK152" s="193"/>
      <c r="AL152" s="193"/>
      <c r="AM152" s="193"/>
      <c r="AN152" s="193"/>
      <c r="AO152" s="193"/>
      <c r="AP152" s="193"/>
      <c r="AQ152" s="193"/>
      <c r="AR152" s="193"/>
      <c r="AS152" s="193"/>
    </row>
    <row r="153" spans="1:71" ht="12.75" hidden="1" x14ac:dyDescent="0.2">
      <c r="A153" s="300"/>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3"/>
      <c r="AD153" s="193"/>
      <c r="AE153" s="193"/>
      <c r="AF153" s="193"/>
      <c r="AG153" s="193"/>
      <c r="AH153" s="193"/>
      <c r="AI153" s="193"/>
      <c r="AJ153" s="193"/>
      <c r="AK153" s="193"/>
      <c r="AL153" s="193"/>
      <c r="AM153" s="193"/>
      <c r="AN153" s="193"/>
      <c r="AO153" s="193"/>
      <c r="AP153" s="193"/>
      <c r="AQ153" s="193"/>
      <c r="AR153" s="193"/>
      <c r="AS153" s="193"/>
    </row>
    <row r="154" spans="1:71" ht="12.75" hidden="1" x14ac:dyDescent="0.2">
      <c r="A154" s="300"/>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c r="AC154" s="193"/>
      <c r="AD154" s="193"/>
      <c r="AE154" s="193"/>
      <c r="AF154" s="193"/>
      <c r="AG154" s="193"/>
      <c r="AH154" s="193"/>
      <c r="AI154" s="193"/>
      <c r="AJ154" s="193"/>
      <c r="AK154" s="193"/>
      <c r="AL154" s="193"/>
      <c r="AM154" s="193"/>
      <c r="AN154" s="193"/>
      <c r="AO154" s="193"/>
      <c r="AP154" s="193"/>
      <c r="AQ154" s="193"/>
      <c r="AR154" s="193"/>
      <c r="AS154" s="193"/>
    </row>
    <row r="155" spans="1:71" ht="12.75" hidden="1" x14ac:dyDescent="0.2">
      <c r="A155" s="300"/>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3"/>
      <c r="AD155" s="193"/>
      <c r="AE155" s="193"/>
      <c r="AF155" s="193"/>
      <c r="AG155" s="193"/>
      <c r="AH155" s="193"/>
      <c r="AI155" s="193"/>
      <c r="AJ155" s="193"/>
      <c r="AK155" s="193"/>
      <c r="AL155" s="193"/>
      <c r="AM155" s="193"/>
      <c r="AN155" s="193"/>
      <c r="AO155" s="193"/>
      <c r="AP155" s="193"/>
      <c r="AQ155" s="193"/>
      <c r="AR155" s="193"/>
      <c r="AS155" s="193"/>
    </row>
    <row r="156" spans="1:71" ht="12.75" hidden="1" x14ac:dyDescent="0.2">
      <c r="A156" s="286"/>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hidden="1" x14ac:dyDescent="0.2">
      <c r="A157" s="286"/>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hidden="1" x14ac:dyDescent="0.2">
      <c r="A158" s="286"/>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hidden="1" x14ac:dyDescent="0.2">
      <c r="A159" s="286"/>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hidden="1" x14ac:dyDescent="0.2">
      <c r="A160" s="286"/>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hidden="1" x14ac:dyDescent="0.2">
      <c r="A161" s="286"/>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hidden="1" x14ac:dyDescent="0.2">
      <c r="A162" s="286"/>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hidden="1" x14ac:dyDescent="0.2">
      <c r="A163" s="286"/>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hidden="1" x14ac:dyDescent="0.2">
      <c r="A164" s="286"/>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hidden="1" x14ac:dyDescent="0.2">
      <c r="A165" s="286"/>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hidden="1" x14ac:dyDescent="0.2">
      <c r="A166" s="286"/>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hidden="1" x14ac:dyDescent="0.2">
      <c r="A167" s="286"/>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hidden="1" x14ac:dyDescent="0.2">
      <c r="A168" s="286"/>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hidden="1" x14ac:dyDescent="0.2">
      <c r="A169" s="286"/>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hidden="1" x14ac:dyDescent="0.2">
      <c r="A170" s="286"/>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hidden="1" x14ac:dyDescent="0.2">
      <c r="A171" s="286"/>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hidden="1" x14ac:dyDescent="0.2">
      <c r="A172" s="286"/>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hidden="1" x14ac:dyDescent="0.2">
      <c r="A173" s="286"/>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hidden="1" x14ac:dyDescent="0.2">
      <c r="A174" s="286"/>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hidden="1" x14ac:dyDescent="0.2">
      <c r="A175" s="286"/>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hidden="1" x14ac:dyDescent="0.2">
      <c r="A176" s="286"/>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hidden="1" x14ac:dyDescent="0.2">
      <c r="A177" s="286"/>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hidden="1" x14ac:dyDescent="0.2">
      <c r="A178" s="286"/>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hidden="1" x14ac:dyDescent="0.2">
      <c r="A179" s="286"/>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hidden="1" x14ac:dyDescent="0.2">
      <c r="A180" s="286"/>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hidden="1" x14ac:dyDescent="0.2">
      <c r="A181" s="286"/>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hidden="1" x14ac:dyDescent="0.2">
      <c r="A182" s="286"/>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hidden="1" x14ac:dyDescent="0.2">
      <c r="A183" s="286"/>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hidden="1" x14ac:dyDescent="0.2">
      <c r="A184" s="286"/>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hidden="1" x14ac:dyDescent="0.2">
      <c r="A185" s="286"/>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hidden="1" x14ac:dyDescent="0.2">
      <c r="A186" s="286"/>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hidden="1" x14ac:dyDescent="0.2">
      <c r="A187" s="286"/>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hidden="1" x14ac:dyDescent="0.2">
      <c r="A188" s="286"/>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hidden="1" x14ac:dyDescent="0.2">
      <c r="A189" s="286"/>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hidden="1" x14ac:dyDescent="0.2">
      <c r="A190" s="286"/>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hidden="1" x14ac:dyDescent="0.2">
      <c r="A191" s="286"/>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hidden="1" x14ac:dyDescent="0.2">
      <c r="A192" s="286"/>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hidden="1" x14ac:dyDescent="0.2">
      <c r="A193" s="286"/>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hidden="1" x14ac:dyDescent="0.2">
      <c r="A194" s="286"/>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hidden="1" x14ac:dyDescent="0.2">
      <c r="A195" s="286"/>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hidden="1" x14ac:dyDescent="0.2">
      <c r="A196" s="286"/>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hidden="1" x14ac:dyDescent="0.2">
      <c r="A197" s="286"/>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hidden="1" x14ac:dyDescent="0.2">
      <c r="A198" s="286"/>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hidden="1" x14ac:dyDescent="0.2">
      <c r="A199" s="286"/>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hidden="1" x14ac:dyDescent="0.2">
      <c r="A200" s="286"/>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hidden="1" x14ac:dyDescent="0.2">
      <c r="A201" s="286"/>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hidden="1" x14ac:dyDescent="0.2">
      <c r="A202" s="286"/>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hidden="1" x14ac:dyDescent="0.2">
      <c r="A203" s="286"/>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hidden="1" x14ac:dyDescent="0.2">
      <c r="A204" s="286"/>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6"/>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6"/>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6"/>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6"/>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7" zoomScale="80" zoomScaleSheetLayoutView="80" workbookViewId="0">
      <selection activeCell="C54" sqref="C54"/>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62" t="str">
        <f>'1. паспорт местоположение'!A5:C5</f>
        <v>Год раскрытия информации: 2024 год</v>
      </c>
      <c r="B5" s="362"/>
      <c r="C5" s="362"/>
      <c r="D5" s="362"/>
      <c r="E5" s="362"/>
      <c r="F5" s="362"/>
      <c r="G5" s="362"/>
      <c r="H5" s="362"/>
      <c r="I5" s="362"/>
      <c r="J5" s="362"/>
      <c r="K5" s="362"/>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70" t="s">
        <v>7</v>
      </c>
      <c r="B7" s="370"/>
      <c r="C7" s="370"/>
      <c r="D7" s="370"/>
      <c r="E7" s="370"/>
      <c r="F7" s="370"/>
      <c r="G7" s="370"/>
      <c r="H7" s="370"/>
      <c r="I7" s="370"/>
      <c r="J7" s="370"/>
      <c r="K7" s="370"/>
    </row>
    <row r="8" spans="1:43" ht="18.75" x14ac:dyDescent="0.25">
      <c r="A8" s="370"/>
      <c r="B8" s="370"/>
      <c r="C8" s="370"/>
      <c r="D8" s="370"/>
      <c r="E8" s="370"/>
      <c r="F8" s="370"/>
      <c r="G8" s="370"/>
      <c r="H8" s="370"/>
      <c r="I8" s="370"/>
      <c r="J8" s="370"/>
      <c r="K8" s="370"/>
    </row>
    <row r="9" spans="1:43" x14ac:dyDescent="0.25">
      <c r="A9" s="367" t="str">
        <f>'1. паспорт местоположение'!A9:C9</f>
        <v xml:space="preserve">Акционерное общество "Западная энергетическая компания" </v>
      </c>
      <c r="B9" s="367"/>
      <c r="C9" s="367"/>
      <c r="D9" s="367"/>
      <c r="E9" s="367"/>
      <c r="F9" s="367"/>
      <c r="G9" s="367"/>
      <c r="H9" s="367"/>
      <c r="I9" s="367"/>
      <c r="J9" s="367"/>
      <c r="K9" s="367"/>
    </row>
    <row r="10" spans="1:43" x14ac:dyDescent="0.25">
      <c r="A10" s="374" t="s">
        <v>6</v>
      </c>
      <c r="B10" s="374"/>
      <c r="C10" s="374"/>
      <c r="D10" s="374"/>
      <c r="E10" s="374"/>
      <c r="F10" s="374"/>
      <c r="G10" s="374"/>
      <c r="H10" s="374"/>
      <c r="I10" s="374"/>
      <c r="J10" s="374"/>
      <c r="K10" s="374"/>
    </row>
    <row r="11" spans="1:43" ht="18.75" x14ac:dyDescent="0.25">
      <c r="A11" s="370"/>
      <c r="B11" s="370"/>
      <c r="C11" s="370"/>
      <c r="D11" s="370"/>
      <c r="E11" s="370"/>
      <c r="F11" s="370"/>
      <c r="G11" s="370"/>
      <c r="H11" s="370"/>
      <c r="I11" s="370"/>
      <c r="J11" s="370"/>
      <c r="K11" s="370"/>
    </row>
    <row r="12" spans="1:43" x14ac:dyDescent="0.25">
      <c r="A12" s="375" t="str">
        <f>'1. паспорт местоположение'!A12:C12</f>
        <v>O_24-13</v>
      </c>
      <c r="B12" s="375"/>
      <c r="C12" s="375"/>
      <c r="D12" s="375"/>
      <c r="E12" s="375"/>
      <c r="F12" s="375"/>
      <c r="G12" s="375"/>
      <c r="H12" s="375"/>
      <c r="I12" s="375"/>
      <c r="J12" s="375"/>
      <c r="K12" s="375"/>
    </row>
    <row r="13" spans="1:43" x14ac:dyDescent="0.25">
      <c r="A13" s="374" t="s">
        <v>5</v>
      </c>
      <c r="B13" s="374"/>
      <c r="C13" s="374"/>
      <c r="D13" s="374"/>
      <c r="E13" s="374"/>
      <c r="F13" s="374"/>
      <c r="G13" s="374"/>
      <c r="H13" s="374"/>
      <c r="I13" s="374"/>
      <c r="J13" s="374"/>
      <c r="K13" s="374"/>
    </row>
    <row r="14" spans="1:43" ht="18.75" x14ac:dyDescent="0.25">
      <c r="A14" s="376"/>
      <c r="B14" s="376"/>
      <c r="C14" s="376"/>
      <c r="D14" s="376"/>
      <c r="E14" s="376"/>
      <c r="F14" s="376"/>
      <c r="G14" s="376"/>
      <c r="H14" s="376"/>
      <c r="I14" s="376"/>
      <c r="J14" s="376"/>
      <c r="K14" s="376"/>
    </row>
    <row r="15" spans="1:43" x14ac:dyDescent="0.25">
      <c r="A15" s="367" t="str">
        <f>'1. паспорт местоположение'!A15:C15</f>
        <v xml:space="preserve">Реконструкция трансформаторной подстанции 10/0,4 кВ ТП-193 с монтажом 8 ячеек с элегазовыми выключателями нагрузки 10 кВ, шкафов НКУ-0,4 с автоматическими выключателями и АВР по адресу: г. Калининград, ул Колхозная, дом 12а. ЗУ 39:15:130910:104 </v>
      </c>
      <c r="B15" s="367"/>
      <c r="C15" s="367"/>
      <c r="D15" s="367"/>
      <c r="E15" s="367"/>
      <c r="F15" s="367"/>
      <c r="G15" s="367"/>
      <c r="H15" s="367"/>
      <c r="I15" s="367"/>
      <c r="J15" s="367"/>
      <c r="K15" s="367"/>
    </row>
    <row r="16" spans="1:43" x14ac:dyDescent="0.25">
      <c r="A16" s="363" t="s">
        <v>4</v>
      </c>
      <c r="B16" s="363"/>
      <c r="C16" s="363"/>
      <c r="D16" s="363"/>
      <c r="E16" s="363"/>
      <c r="F16" s="363"/>
      <c r="G16" s="363"/>
      <c r="H16" s="363"/>
      <c r="I16" s="363"/>
      <c r="J16" s="363"/>
      <c r="K16" s="363"/>
    </row>
    <row r="17" spans="1:11" ht="15.75" customHeight="1" x14ac:dyDescent="0.25"/>
    <row r="18" spans="1:11" x14ac:dyDescent="0.25">
      <c r="K18" s="24"/>
    </row>
    <row r="19" spans="1:11" ht="15.75" customHeight="1" x14ac:dyDescent="0.25">
      <c r="A19" s="432" t="s">
        <v>392</v>
      </c>
      <c r="B19" s="432"/>
      <c r="C19" s="432"/>
      <c r="D19" s="432"/>
      <c r="E19" s="432"/>
      <c r="F19" s="432"/>
      <c r="G19" s="432"/>
      <c r="H19" s="432"/>
      <c r="I19" s="432"/>
      <c r="J19" s="432"/>
      <c r="K19" s="432"/>
    </row>
    <row r="20" spans="1:11" x14ac:dyDescent="0.25">
      <c r="A20" s="35"/>
      <c r="B20" s="35"/>
    </row>
    <row r="21" spans="1:11" ht="28.5" customHeight="1" x14ac:dyDescent="0.25">
      <c r="A21" s="427" t="s">
        <v>199</v>
      </c>
      <c r="B21" s="427" t="s">
        <v>484</v>
      </c>
      <c r="C21" s="427" t="s">
        <v>351</v>
      </c>
      <c r="D21" s="427"/>
      <c r="E21" s="427"/>
      <c r="F21" s="427"/>
      <c r="G21" s="427"/>
      <c r="H21" s="427"/>
      <c r="I21" s="427" t="s">
        <v>198</v>
      </c>
      <c r="J21" s="428" t="s">
        <v>352</v>
      </c>
      <c r="K21" s="427" t="s">
        <v>197</v>
      </c>
    </row>
    <row r="22" spans="1:11" ht="58.5" customHeight="1" x14ac:dyDescent="0.25">
      <c r="A22" s="427"/>
      <c r="B22" s="427"/>
      <c r="C22" s="431" t="s">
        <v>535</v>
      </c>
      <c r="D22" s="431"/>
      <c r="E22" s="431" t="s">
        <v>9</v>
      </c>
      <c r="F22" s="431"/>
      <c r="G22" s="431" t="s">
        <v>536</v>
      </c>
      <c r="H22" s="431"/>
      <c r="I22" s="427"/>
      <c r="J22" s="429"/>
      <c r="K22" s="427"/>
    </row>
    <row r="23" spans="1:11" ht="31.5" x14ac:dyDescent="0.25">
      <c r="A23" s="427"/>
      <c r="B23" s="427"/>
      <c r="C23" s="158" t="s">
        <v>196</v>
      </c>
      <c r="D23" s="158" t="s">
        <v>195</v>
      </c>
      <c r="E23" s="158" t="s">
        <v>196</v>
      </c>
      <c r="F23" s="158" t="s">
        <v>195</v>
      </c>
      <c r="G23" s="158" t="s">
        <v>196</v>
      </c>
      <c r="H23" s="158" t="s">
        <v>195</v>
      </c>
      <c r="I23" s="427"/>
      <c r="J23" s="430"/>
      <c r="K23" s="427"/>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4"/>
      <c r="F25" s="174"/>
      <c r="G25" s="164"/>
      <c r="H25" s="164"/>
      <c r="I25" s="174"/>
      <c r="J25" s="154"/>
      <c r="K25" s="155"/>
    </row>
    <row r="26" spans="1:11" x14ac:dyDescent="0.25">
      <c r="A26" s="158" t="s">
        <v>485</v>
      </c>
      <c r="B26" s="167" t="s">
        <v>486</v>
      </c>
      <c r="C26" s="164" t="s">
        <v>435</v>
      </c>
      <c r="D26" s="164" t="s">
        <v>435</v>
      </c>
      <c r="E26" s="175">
        <v>42859</v>
      </c>
      <c r="F26" s="175">
        <v>42859</v>
      </c>
      <c r="G26" s="164"/>
      <c r="H26" s="164"/>
      <c r="I26" s="176"/>
      <c r="J26" s="154"/>
      <c r="K26" s="155"/>
    </row>
    <row r="27" spans="1:11" ht="31.5" x14ac:dyDescent="0.25">
      <c r="A27" s="158" t="s">
        <v>487</v>
      </c>
      <c r="B27" s="167" t="s">
        <v>488</v>
      </c>
      <c r="C27" s="164" t="s">
        <v>435</v>
      </c>
      <c r="D27" s="164" t="s">
        <v>435</v>
      </c>
      <c r="E27" s="175">
        <v>42807</v>
      </c>
      <c r="F27" s="175">
        <v>42807</v>
      </c>
      <c r="G27" s="164"/>
      <c r="H27" s="164"/>
      <c r="I27" s="176"/>
      <c r="J27" s="154"/>
      <c r="K27" s="155"/>
    </row>
    <row r="28" spans="1:11" ht="63" x14ac:dyDescent="0.25">
      <c r="A28" s="158" t="s">
        <v>490</v>
      </c>
      <c r="B28" s="167" t="s">
        <v>489</v>
      </c>
      <c r="C28" s="164" t="s">
        <v>435</v>
      </c>
      <c r="D28" s="164" t="s">
        <v>435</v>
      </c>
      <c r="E28" s="175" t="s">
        <v>435</v>
      </c>
      <c r="F28" s="175" t="s">
        <v>435</v>
      </c>
      <c r="G28" s="164"/>
      <c r="H28" s="164"/>
      <c r="I28" s="176"/>
      <c r="J28" s="154"/>
      <c r="K28" s="155"/>
    </row>
    <row r="29" spans="1:11" ht="31.5" x14ac:dyDescent="0.25">
      <c r="A29" s="158" t="s">
        <v>492</v>
      </c>
      <c r="B29" s="167" t="s">
        <v>491</v>
      </c>
      <c r="C29" s="164" t="s">
        <v>435</v>
      </c>
      <c r="D29" s="164" t="s">
        <v>435</v>
      </c>
      <c r="E29" s="175" t="s">
        <v>435</v>
      </c>
      <c r="F29" s="175" t="s">
        <v>435</v>
      </c>
      <c r="G29" s="164"/>
      <c r="H29" s="164"/>
      <c r="I29" s="176"/>
      <c r="J29" s="154"/>
      <c r="K29" s="155"/>
    </row>
    <row r="30" spans="1:11" ht="31.5" x14ac:dyDescent="0.25">
      <c r="A30" s="158" t="s">
        <v>494</v>
      </c>
      <c r="B30" s="167" t="s">
        <v>493</v>
      </c>
      <c r="C30" s="164" t="s">
        <v>435</v>
      </c>
      <c r="D30" s="164" t="s">
        <v>435</v>
      </c>
      <c r="E30" s="175" t="s">
        <v>435</v>
      </c>
      <c r="F30" s="175" t="s">
        <v>435</v>
      </c>
      <c r="G30" s="164"/>
      <c r="H30" s="164"/>
      <c r="I30" s="176"/>
      <c r="J30" s="154"/>
      <c r="K30" s="155"/>
    </row>
    <row r="31" spans="1:11" ht="31.5" x14ac:dyDescent="0.25">
      <c r="A31" s="158" t="s">
        <v>496</v>
      </c>
      <c r="B31" s="167" t="s">
        <v>495</v>
      </c>
      <c r="C31" s="164" t="s">
        <v>435</v>
      </c>
      <c r="D31" s="164" t="s">
        <v>435</v>
      </c>
      <c r="E31" s="175">
        <v>41806</v>
      </c>
      <c r="F31" s="175">
        <v>41806</v>
      </c>
      <c r="G31" s="164"/>
      <c r="H31" s="164"/>
      <c r="I31" s="176"/>
      <c r="J31" s="154"/>
      <c r="K31" s="155"/>
    </row>
    <row r="32" spans="1:11" ht="31.5" x14ac:dyDescent="0.25">
      <c r="A32" s="158" t="s">
        <v>498</v>
      </c>
      <c r="B32" s="167" t="s">
        <v>497</v>
      </c>
      <c r="C32" s="164" t="s">
        <v>435</v>
      </c>
      <c r="D32" s="164" t="s">
        <v>435</v>
      </c>
      <c r="E32" s="175">
        <v>42597</v>
      </c>
      <c r="F32" s="175">
        <v>42597</v>
      </c>
      <c r="G32" s="164"/>
      <c r="H32" s="164"/>
      <c r="I32" s="176"/>
      <c r="J32" s="154"/>
      <c r="K32" s="155"/>
    </row>
    <row r="33" spans="1:11" ht="47.25" x14ac:dyDescent="0.25">
      <c r="A33" s="158" t="s">
        <v>500</v>
      </c>
      <c r="B33" s="167" t="s">
        <v>499</v>
      </c>
      <c r="C33" s="164" t="s">
        <v>435</v>
      </c>
      <c r="D33" s="164" t="s">
        <v>435</v>
      </c>
      <c r="E33" s="175">
        <v>42720</v>
      </c>
      <c r="F33" s="175">
        <v>42720</v>
      </c>
      <c r="G33" s="164"/>
      <c r="H33" s="164"/>
      <c r="I33" s="176"/>
      <c r="J33" s="154"/>
      <c r="K33" s="155"/>
    </row>
    <row r="34" spans="1:11" ht="63" x14ac:dyDescent="0.25">
      <c r="A34" s="158" t="s">
        <v>502</v>
      </c>
      <c r="B34" s="167" t="s">
        <v>501</v>
      </c>
      <c r="C34" s="164" t="s">
        <v>435</v>
      </c>
      <c r="D34" s="164" t="s">
        <v>435</v>
      </c>
      <c r="E34" s="175" t="s">
        <v>435</v>
      </c>
      <c r="F34" s="175" t="s">
        <v>435</v>
      </c>
      <c r="G34" s="164"/>
      <c r="H34" s="164"/>
      <c r="I34" s="176"/>
      <c r="J34" s="156"/>
      <c r="K34" s="156"/>
    </row>
    <row r="35" spans="1:11" ht="31.5" x14ac:dyDescent="0.25">
      <c r="A35" s="158" t="s">
        <v>503</v>
      </c>
      <c r="B35" s="167" t="s">
        <v>193</v>
      </c>
      <c r="C35" s="164" t="s">
        <v>538</v>
      </c>
      <c r="D35" s="164" t="s">
        <v>538</v>
      </c>
      <c r="E35" s="175">
        <v>42731</v>
      </c>
      <c r="F35" s="175">
        <v>42731</v>
      </c>
      <c r="G35" s="164"/>
      <c r="H35" s="164"/>
      <c r="I35" s="176"/>
      <c r="J35" s="156"/>
      <c r="K35" s="156"/>
    </row>
    <row r="36" spans="1:11" ht="31.5" x14ac:dyDescent="0.25">
      <c r="A36" s="158" t="s">
        <v>505</v>
      </c>
      <c r="B36" s="167" t="s">
        <v>504</v>
      </c>
      <c r="C36" s="164" t="s">
        <v>435</v>
      </c>
      <c r="D36" s="164" t="s">
        <v>435</v>
      </c>
      <c r="E36" s="175">
        <v>42993</v>
      </c>
      <c r="F36" s="175">
        <v>42993</v>
      </c>
      <c r="G36" s="164"/>
      <c r="H36" s="164"/>
      <c r="I36" s="176"/>
      <c r="J36" s="166"/>
      <c r="K36" s="155"/>
    </row>
    <row r="37" spans="1:11" x14ac:dyDescent="0.25">
      <c r="A37" s="158" t="s">
        <v>506</v>
      </c>
      <c r="B37" s="167" t="s">
        <v>192</v>
      </c>
      <c r="C37" s="164" t="s">
        <v>435</v>
      </c>
      <c r="D37" s="164" t="s">
        <v>435</v>
      </c>
      <c r="E37" s="175">
        <v>43054</v>
      </c>
      <c r="F37" s="175">
        <v>43305</v>
      </c>
      <c r="G37" s="164"/>
      <c r="H37" s="164"/>
      <c r="I37" s="176"/>
      <c r="J37" s="157"/>
      <c r="K37" s="155"/>
    </row>
    <row r="38" spans="1:11" x14ac:dyDescent="0.25">
      <c r="A38" s="165" t="s">
        <v>507</v>
      </c>
      <c r="B38" s="168" t="s">
        <v>191</v>
      </c>
      <c r="C38" s="164" t="s">
        <v>538</v>
      </c>
      <c r="D38" s="164" t="s">
        <v>538</v>
      </c>
      <c r="E38" s="175"/>
      <c r="F38" s="175"/>
      <c r="G38" s="164"/>
      <c r="H38" s="164"/>
      <c r="I38" s="176"/>
      <c r="J38" s="155"/>
      <c r="K38" s="155"/>
    </row>
    <row r="39" spans="1:11" ht="63" x14ac:dyDescent="0.25">
      <c r="A39" s="158" t="s">
        <v>509</v>
      </c>
      <c r="B39" s="167" t="s">
        <v>508</v>
      </c>
      <c r="C39" s="164" t="s">
        <v>538</v>
      </c>
      <c r="D39" s="164" t="s">
        <v>538</v>
      </c>
      <c r="E39" s="175">
        <v>42843</v>
      </c>
      <c r="F39" s="175">
        <v>42843</v>
      </c>
      <c r="G39" s="164"/>
      <c r="H39" s="164"/>
      <c r="I39" s="176"/>
      <c r="J39" s="155"/>
      <c r="K39" s="155"/>
    </row>
    <row r="40" spans="1:11" x14ac:dyDescent="0.25">
      <c r="A40" s="158" t="s">
        <v>511</v>
      </c>
      <c r="B40" s="167" t="s">
        <v>510</v>
      </c>
      <c r="C40" s="164">
        <v>46828</v>
      </c>
      <c r="D40" s="164">
        <v>46934</v>
      </c>
      <c r="E40" s="175">
        <v>43038</v>
      </c>
      <c r="F40" s="175">
        <v>43038</v>
      </c>
      <c r="G40" s="164"/>
      <c r="H40" s="164"/>
      <c r="I40" s="176"/>
      <c r="J40" s="155"/>
      <c r="K40" s="155"/>
    </row>
    <row r="41" spans="1:11" ht="47.25" x14ac:dyDescent="0.25">
      <c r="A41" s="158" t="s">
        <v>513</v>
      </c>
      <c r="B41" s="168" t="s">
        <v>512</v>
      </c>
      <c r="C41" s="164" t="s">
        <v>538</v>
      </c>
      <c r="D41" s="164" t="s">
        <v>538</v>
      </c>
      <c r="E41" s="175"/>
      <c r="F41" s="175"/>
      <c r="G41" s="164"/>
      <c r="H41" s="164"/>
      <c r="I41" s="176"/>
      <c r="J41" s="155"/>
      <c r="K41" s="155"/>
    </row>
    <row r="42" spans="1:11" ht="31.5" x14ac:dyDescent="0.25">
      <c r="A42" s="158" t="s">
        <v>515</v>
      </c>
      <c r="B42" s="167" t="s">
        <v>514</v>
      </c>
      <c r="C42" s="164" t="s">
        <v>538</v>
      </c>
      <c r="D42" s="164" t="s">
        <v>538</v>
      </c>
      <c r="E42" s="175">
        <v>43070</v>
      </c>
      <c r="F42" s="175">
        <v>43097</v>
      </c>
      <c r="G42" s="164"/>
      <c r="H42" s="164"/>
      <c r="I42" s="176"/>
      <c r="J42" s="155"/>
      <c r="K42" s="155"/>
    </row>
    <row r="43" spans="1:11" x14ac:dyDescent="0.25">
      <c r="A43" s="158" t="s">
        <v>516</v>
      </c>
      <c r="B43" s="167" t="s">
        <v>190</v>
      </c>
      <c r="C43" s="164">
        <v>46828</v>
      </c>
      <c r="D43" s="164">
        <v>46934</v>
      </c>
      <c r="E43" s="175">
        <v>43054</v>
      </c>
      <c r="F43" s="175">
        <v>43218</v>
      </c>
      <c r="G43" s="187"/>
      <c r="H43" s="187"/>
      <c r="I43" s="176"/>
      <c r="J43" s="155"/>
      <c r="K43" s="155"/>
    </row>
    <row r="44" spans="1:11" x14ac:dyDescent="0.25">
      <c r="A44" s="158" t="s">
        <v>517</v>
      </c>
      <c r="B44" s="167" t="s">
        <v>189</v>
      </c>
      <c r="C44" s="164">
        <v>46934</v>
      </c>
      <c r="D44" s="187">
        <v>47118</v>
      </c>
      <c r="E44" s="175">
        <v>43084</v>
      </c>
      <c r="F44" s="175">
        <v>43266</v>
      </c>
      <c r="G44" s="187"/>
      <c r="H44" s="187"/>
      <c r="I44" s="176"/>
      <c r="J44" s="155"/>
      <c r="K44" s="155"/>
    </row>
    <row r="45" spans="1:11" ht="78.75" x14ac:dyDescent="0.25">
      <c r="A45" s="158" t="s">
        <v>519</v>
      </c>
      <c r="B45" s="167" t="s">
        <v>518</v>
      </c>
      <c r="C45" s="187" t="s">
        <v>538</v>
      </c>
      <c r="D45" s="187" t="s">
        <v>538</v>
      </c>
      <c r="E45" s="175"/>
      <c r="F45" s="175"/>
      <c r="G45" s="187"/>
      <c r="H45" s="187"/>
      <c r="I45" s="176"/>
      <c r="J45" s="155"/>
      <c r="K45" s="155"/>
    </row>
    <row r="46" spans="1:11" ht="157.5" x14ac:dyDescent="0.25">
      <c r="A46" s="158" t="s">
        <v>521</v>
      </c>
      <c r="B46" s="167" t="s">
        <v>520</v>
      </c>
      <c r="C46" s="187" t="s">
        <v>538</v>
      </c>
      <c r="D46" s="187" t="s">
        <v>538</v>
      </c>
      <c r="E46" s="175">
        <v>43319</v>
      </c>
      <c r="F46" s="175">
        <v>43319</v>
      </c>
      <c r="G46" s="187"/>
      <c r="H46" s="187"/>
      <c r="I46" s="176"/>
      <c r="J46" s="155"/>
      <c r="K46" s="155"/>
    </row>
    <row r="47" spans="1:11" x14ac:dyDescent="0.25">
      <c r="A47" s="158" t="s">
        <v>531</v>
      </c>
      <c r="B47" s="167" t="s">
        <v>188</v>
      </c>
      <c r="C47" s="164">
        <v>46934</v>
      </c>
      <c r="D47" s="187">
        <v>47118</v>
      </c>
      <c r="E47" s="175">
        <v>43220</v>
      </c>
      <c r="F47" s="175">
        <v>43318</v>
      </c>
      <c r="G47" s="188"/>
      <c r="H47" s="188"/>
      <c r="I47" s="176"/>
      <c r="J47" s="155"/>
      <c r="K47" s="155"/>
    </row>
    <row r="48" spans="1:11" ht="31.5" x14ac:dyDescent="0.25">
      <c r="A48" s="158" t="s">
        <v>522</v>
      </c>
      <c r="B48" s="168" t="s">
        <v>187</v>
      </c>
      <c r="C48" s="164" t="s">
        <v>538</v>
      </c>
      <c r="D48" s="164" t="s">
        <v>538</v>
      </c>
      <c r="E48" s="175"/>
      <c r="F48" s="175"/>
      <c r="G48" s="164"/>
      <c r="H48" s="164"/>
      <c r="I48" s="176"/>
      <c r="J48" s="155"/>
      <c r="K48" s="155"/>
    </row>
    <row r="49" spans="1:11" ht="31.5" x14ac:dyDescent="0.25">
      <c r="A49" s="158" t="s">
        <v>532</v>
      </c>
      <c r="B49" s="167" t="s">
        <v>186</v>
      </c>
      <c r="C49" s="164">
        <v>47056</v>
      </c>
      <c r="D49" s="187">
        <v>47118</v>
      </c>
      <c r="E49" s="175">
        <v>43318</v>
      </c>
      <c r="F49" s="175">
        <v>43320</v>
      </c>
      <c r="G49" s="164"/>
      <c r="H49" s="164"/>
      <c r="I49" s="176"/>
      <c r="J49" s="155"/>
      <c r="K49" s="155"/>
    </row>
    <row r="50" spans="1:11" ht="78.75" x14ac:dyDescent="0.25">
      <c r="A50" s="165" t="s">
        <v>524</v>
      </c>
      <c r="B50" s="167" t="s">
        <v>523</v>
      </c>
      <c r="C50" s="164" t="s">
        <v>538</v>
      </c>
      <c r="D50" s="164" t="s">
        <v>538</v>
      </c>
      <c r="E50" s="175">
        <v>43343</v>
      </c>
      <c r="F50" s="175">
        <v>43343</v>
      </c>
      <c r="G50" s="164"/>
      <c r="H50" s="164"/>
      <c r="I50" s="176"/>
      <c r="J50" s="155"/>
      <c r="K50" s="155"/>
    </row>
    <row r="51" spans="1:11" ht="63" x14ac:dyDescent="0.25">
      <c r="A51" s="158" t="s">
        <v>526</v>
      </c>
      <c r="B51" s="167" t="s">
        <v>525</v>
      </c>
      <c r="C51" s="164" t="s">
        <v>538</v>
      </c>
      <c r="D51" s="164" t="s">
        <v>538</v>
      </c>
      <c r="E51" s="175">
        <v>43343</v>
      </c>
      <c r="F51" s="175">
        <v>43343</v>
      </c>
      <c r="G51" s="164"/>
      <c r="H51" s="164"/>
      <c r="I51" s="176"/>
      <c r="J51" s="155"/>
      <c r="K51" s="155"/>
    </row>
    <row r="52" spans="1:11" ht="63" x14ac:dyDescent="0.25">
      <c r="A52" s="158" t="s">
        <v>527</v>
      </c>
      <c r="B52" s="167" t="s">
        <v>185</v>
      </c>
      <c r="C52" s="164" t="s">
        <v>538</v>
      </c>
      <c r="D52" s="164" t="s">
        <v>538</v>
      </c>
      <c r="E52" s="175"/>
      <c r="F52" s="175"/>
      <c r="G52" s="164"/>
      <c r="H52" s="164"/>
      <c r="I52" s="176"/>
      <c r="J52" s="155"/>
      <c r="K52" s="155"/>
    </row>
    <row r="53" spans="1:11" ht="31.5" x14ac:dyDescent="0.25">
      <c r="A53" s="158" t="s">
        <v>529</v>
      </c>
      <c r="B53" s="167" t="s">
        <v>528</v>
      </c>
      <c r="C53" s="164">
        <v>47056</v>
      </c>
      <c r="D53" s="187">
        <v>47118</v>
      </c>
      <c r="E53" s="175">
        <v>43343</v>
      </c>
      <c r="F53" s="175">
        <v>43343</v>
      </c>
      <c r="G53" s="189"/>
      <c r="H53" s="189"/>
      <c r="I53" s="176"/>
      <c r="J53" s="155"/>
      <c r="K53" s="155"/>
    </row>
    <row r="54" spans="1:11" ht="31.5" x14ac:dyDescent="0.25">
      <c r="A54" s="158" t="s">
        <v>533</v>
      </c>
      <c r="B54" s="167" t="s">
        <v>184</v>
      </c>
      <c r="C54" s="164">
        <v>47056</v>
      </c>
      <c r="D54" s="187">
        <v>47118</v>
      </c>
      <c r="E54" s="175">
        <v>43353</v>
      </c>
      <c r="F54" s="175">
        <v>43353</v>
      </c>
      <c r="G54" s="189"/>
      <c r="H54" s="189"/>
      <c r="I54" s="176"/>
      <c r="J54" s="155"/>
      <c r="K54" s="155"/>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2024-10-06T16:42:50Z</dcterms:modified>
</cp:coreProperties>
</file>