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87_сметы+\ТП-987\"/>
    </mc:Choice>
  </mc:AlternateContent>
  <xr:revisionPtr revIDLastSave="0" documentId="13_ncr:1_{A3FDBDA2-F563-430B-9B82-5C4EE3C3C6CD}" xr6:coauthVersionLast="47" xr6:coauthVersionMax="47" xr10:uidLastSave="{00000000-0000-0000-0000-000000000000}"/>
  <bookViews>
    <workbookView minimized="1" xWindow="1770" yWindow="690" windowWidth="16665" windowHeight="15600" tabRatio="823" activeTab="2" xr2:uid="{00000000-000D-0000-FFFF-FFFF00000000}"/>
  </bookViews>
  <sheets>
    <sheet name="Сводка ТП-987_4 квартал 2023" sheetId="6" r:id="rId1"/>
    <sheet name="Сводка ТП-987_базовые цены" sheetId="7" r:id="rId2"/>
    <sheet name="в прогноз ценах" sheetId="8" r:id="rId3"/>
  </sheets>
  <calcPr calcId="181029"/>
</workbook>
</file>

<file path=xl/calcChain.xml><?xml version="1.0" encoding="utf-8"?>
<calcChain xmlns="http://schemas.openxmlformats.org/spreadsheetml/2006/main">
  <c r="E22" i="8" l="1"/>
  <c r="D22" i="8"/>
  <c r="D24" i="8"/>
  <c r="F22" i="8"/>
  <c r="G22" i="8"/>
  <c r="F8" i="8"/>
  <c r="H8" i="8" s="1"/>
  <c r="E8" i="8"/>
  <c r="G8" i="8"/>
  <c r="D8" i="8"/>
  <c r="G9" i="8"/>
  <c r="F9" i="8"/>
  <c r="E9" i="8"/>
  <c r="D9" i="8"/>
  <c r="G21" i="8"/>
  <c r="F21" i="8"/>
  <c r="E21" i="8"/>
  <c r="D21" i="8"/>
  <c r="H21" i="8" s="1"/>
  <c r="I21" i="8" s="1"/>
  <c r="H20" i="8"/>
  <c r="G20" i="8"/>
  <c r="D20" i="8"/>
  <c r="H11" i="8"/>
  <c r="H10" i="8"/>
  <c r="G30" i="7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I8" i="8" l="1"/>
  <c r="I11" i="8" s="1"/>
  <c r="G23" i="8"/>
  <c r="G24" i="8" s="1"/>
  <c r="H9" i="8"/>
  <c r="I9" i="8" s="1"/>
  <c r="E23" i="8"/>
  <c r="E24" i="8" s="1"/>
  <c r="F23" i="8"/>
  <c r="F24" i="8" s="1"/>
  <c r="I23" i="8"/>
  <c r="D23" i="8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H24" i="8" l="1"/>
  <c r="I24" i="8" s="1"/>
  <c r="H23" i="8"/>
  <c r="E25" i="7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<sst xmlns="http://schemas.openxmlformats.org/spreadsheetml/2006/main" count="123" uniqueCount="80">
  <si>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</si>
  <si>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</si>
  <si>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</si>
  <si>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</si>
  <si>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</si>
  <si>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</si>
  <si>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</si>
  <si>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</si>
  <si>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</si>
  <si>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</si>
  <si>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</si>
  <si>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</si>
  <si>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</si>
  <si>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</si>
  <si>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</si>
  <si>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</si>
  <si>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</si>
  <si>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</si>
  <si>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</si>
  <si>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</si>
  <si>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</si>
  <si>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</si>
  <si>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</si>
  <si>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</si>
  <si>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</si>
  <si>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</si>
  <si>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</si>
  <si>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</si>
  <si>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</si>
  <si>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</si>
  <si>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</si>
  <si>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</si>
  <si>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</si>
  <si>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</si>
  <si>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</si>
  <si>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</si>
  <si>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</si>
  <si>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</si>
  <si>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</si>
  <si>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</si>
  <si>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</si>
  <si>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</si>
  <si>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</si>
  <si>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</si>
  <si>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</si>
  <si>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10/0,4 кВ (ТП-987) по адресу: г. Калининград, ул. Ю. Маточкина, дом 1. ЗУ 39:15:130712:114</t>
  </si>
  <si>
    <t>Глава 2. Реконструкция ТП-987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</si>
  <si>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</si>
  <si>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</si>
  <si>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</si>
  <si>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</si>
  <si>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</si>
  <si>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</si>
  <si>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</si>
  <si>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</si>
  <si>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</si>
  <si>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</si>
  <si>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</si>
  <si>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</si>
  <si>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</si>
  <si>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</si>
  <si>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</si>
  <si>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</si>
  <si>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</si>
  <si>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</si>
  <si>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</si>
  <si>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</si>
  <si>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</si>
  <si>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</si>
  <si>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</si>
  <si>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</si>
  <si>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</si>
  <si>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</si>
  <si>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</si>
  <si>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</si>
  <si>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</si>
  <si>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</si>
  <si>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t>Оценка полной стоимости инвестиционного проекта в прогнозных ценах соответствующих лет, тыс. руб.</t>
  </si>
  <si>
    <r>
      <t>З=Ф</t>
    </r>
    <r>
      <rPr>
        <sz val="9"/>
        <rFont val="Times New Roman"/>
        <family val="1"/>
        <charset val="204"/>
      </rPr>
      <t>2025</t>
    </r>
  </si>
  <si>
    <r>
      <t>Ф</t>
    </r>
    <r>
      <rPr>
        <sz val="9"/>
        <rFont val="Times New Roman"/>
        <family val="1"/>
        <charset val="204"/>
      </rPr>
      <t>2026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</si>
</sst>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5" xfId="2" xr:uid="{E67F59A1-4E75-4C89-A3AC-0258D2D358BC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82"/>
      <c r="B1" s="82"/>
      <c r="C1" s="82"/>
      <c r="D1" s="82"/>
      <c r="E1" s="82"/>
      <c r="F1" s="82"/>
      <c r="G1" s="82"/>
      <c r="H1" s="82"/>
    </row>
    <row r="2" spans="1:8" ht="15" customHeight="1" x14ac:dyDescent="0.2">
      <c r="A2" s="32"/>
      <c r="B2" s="83"/>
      <c r="C2" s="84"/>
      <c r="D2" s="83" t="s">
        <v>0</v>
      </c>
      <c r="E2" s="83"/>
      <c r="F2" s="83"/>
      <c r="G2" s="83"/>
      <c r="H2" s="83"/>
    </row>
    <row r="3" spans="1:8" ht="15" customHeight="1" x14ac:dyDescent="0.2">
      <c r="A3" s="32"/>
      <c r="B3" s="72"/>
      <c r="C3" s="73"/>
      <c r="D3" s="85" t="s">
        <v>37</v>
      </c>
      <c r="E3" s="85"/>
      <c r="F3" s="85"/>
      <c r="G3" s="85"/>
      <c r="H3" s="85"/>
    </row>
    <row r="4" spans="1:8" ht="15" customHeight="1" x14ac:dyDescent="0.2">
      <c r="A4" s="32"/>
      <c r="B4" s="72"/>
      <c r="C4" s="73"/>
      <c r="D4" s="74" t="s">
        <v>38</v>
      </c>
      <c r="E4" s="74"/>
      <c r="F4" s="74"/>
      <c r="G4" s="74"/>
      <c r="H4" s="74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7"/>
      <c r="B6" s="77"/>
      <c r="C6" s="78" t="s">
        <v>1</v>
      </c>
      <c r="D6" s="78"/>
      <c r="E6" s="78"/>
      <c r="F6" s="78"/>
      <c r="G6" s="78"/>
      <c r="H6" s="5"/>
    </row>
    <row r="7" spans="1:8" ht="18" customHeight="1" x14ac:dyDescent="0.2">
      <c r="B7" s="79" t="s">
        <v>45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3.5" customHeight="1" x14ac:dyDescent="0.2">
      <c r="A9" s="81" t="s">
        <v>42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69" t="s">
        <v>3</v>
      </c>
      <c r="B10" s="75" t="s">
        <v>4</v>
      </c>
      <c r="C10" s="69" t="s">
        <v>5</v>
      </c>
      <c r="D10" s="76" t="s">
        <v>39</v>
      </c>
      <c r="E10" s="76"/>
      <c r="F10" s="76"/>
      <c r="G10" s="76"/>
      <c r="H10" s="69" t="s">
        <v>40</v>
      </c>
    </row>
    <row r="11" spans="1:8" x14ac:dyDescent="0.2">
      <c r="A11" s="69"/>
      <c r="B11" s="75"/>
      <c r="C11" s="69"/>
      <c r="D11" s="69" t="s">
        <v>6</v>
      </c>
      <c r="E11" s="69" t="s">
        <v>7</v>
      </c>
      <c r="F11" s="69" t="s">
        <v>8</v>
      </c>
      <c r="G11" s="69" t="s">
        <v>9</v>
      </c>
      <c r="H11" s="69"/>
    </row>
    <row r="12" spans="1:8" ht="12" customHeight="1" x14ac:dyDescent="0.2">
      <c r="A12" s="69"/>
      <c r="B12" s="75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5"/>
      <c r="C13" s="69"/>
      <c r="D13" s="69"/>
      <c r="E13" s="69"/>
      <c r="F13" s="69"/>
      <c r="G13" s="69"/>
      <c r="H13" s="69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0" t="s">
        <v>46</v>
      </c>
      <c r="C15" s="71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64"/>
      <c r="C36" s="65"/>
      <c r="D36" s="66" t="s">
        <v>22</v>
      </c>
      <c r="E36" s="67"/>
      <c r="F36" s="67"/>
      <c r="G36" s="67"/>
      <c r="H36" s="67"/>
    </row>
    <row r="37" spans="1:9" ht="9" customHeight="1" x14ac:dyDescent="0.2">
      <c r="B37" s="65"/>
      <c r="C37" s="65"/>
      <c r="D37" s="67"/>
      <c r="E37" s="67"/>
      <c r="F37" s="67"/>
      <c r="G37" s="67"/>
      <c r="H37" s="67"/>
    </row>
    <row r="38" spans="1:9" ht="18" customHeight="1" x14ac:dyDescent="0.2">
      <c r="B38" s="64" t="s">
        <v>23</v>
      </c>
      <c r="C38" s="64"/>
      <c r="D38" s="68" t="s">
        <v>24</v>
      </c>
      <c r="E38" s="68"/>
      <c r="F38" s="68"/>
      <c r="G38" s="68"/>
      <c r="H38" s="68"/>
    </row>
  </sheetData>
  <mergeCells count="26">
    <mergeCell ref="A1:H1"/>
    <mergeCell ref="B2:C2"/>
    <mergeCell ref="D2:H2"/>
    <mergeCell ref="B3:C3"/>
    <mergeCell ref="D3:H3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82"/>
      <c r="B1" s="82"/>
      <c r="C1" s="82"/>
      <c r="D1" s="82"/>
      <c r="E1" s="82"/>
      <c r="F1" s="82"/>
      <c r="G1" s="82"/>
      <c r="H1" s="82"/>
    </row>
    <row r="2" spans="1:8" ht="15" customHeight="1" x14ac:dyDescent="0.2">
      <c r="A2" s="32"/>
      <c r="B2" s="83"/>
      <c r="C2" s="84"/>
      <c r="D2" s="83" t="s">
        <v>0</v>
      </c>
      <c r="E2" s="83"/>
      <c r="F2" s="83"/>
      <c r="G2" s="83"/>
      <c r="H2" s="83"/>
    </row>
    <row r="3" spans="1:8" ht="15" customHeight="1" x14ac:dyDescent="0.2">
      <c r="A3" s="32"/>
      <c r="B3" s="72"/>
      <c r="C3" s="73"/>
      <c r="D3" s="85" t="s">
        <v>37</v>
      </c>
      <c r="E3" s="85"/>
      <c r="F3" s="85"/>
      <c r="G3" s="85"/>
      <c r="H3" s="85"/>
    </row>
    <row r="4" spans="1:8" ht="15" customHeight="1" x14ac:dyDescent="0.2">
      <c r="A4" s="32"/>
      <c r="B4" s="72"/>
      <c r="C4" s="73"/>
      <c r="D4" s="74" t="s">
        <v>38</v>
      </c>
      <c r="E4" s="74"/>
      <c r="F4" s="74"/>
      <c r="G4" s="74"/>
      <c r="H4" s="74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7"/>
      <c r="B6" s="77"/>
      <c r="C6" s="78" t="s">
        <v>1</v>
      </c>
      <c r="D6" s="78"/>
      <c r="E6" s="78"/>
      <c r="F6" s="78"/>
      <c r="G6" s="78"/>
      <c r="H6" s="5"/>
    </row>
    <row r="7" spans="1:8" ht="18" customHeight="1" x14ac:dyDescent="0.2">
      <c r="B7" s="79" t="s">
        <v>45</v>
      </c>
      <c r="C7" s="79"/>
      <c r="D7" s="79"/>
      <c r="E7" s="79"/>
      <c r="F7" s="79"/>
      <c r="G7" s="79"/>
      <c r="H7" s="79"/>
    </row>
    <row r="8" spans="1:8" x14ac:dyDescent="0.2">
      <c r="B8" s="28"/>
      <c r="C8" s="80" t="s">
        <v>2</v>
      </c>
      <c r="D8" s="80"/>
      <c r="E8" s="80"/>
      <c r="F8" s="80"/>
      <c r="G8" s="80"/>
      <c r="H8" s="5"/>
    </row>
    <row r="9" spans="1:8" ht="12.75" customHeight="1" x14ac:dyDescent="0.2">
      <c r="A9" s="81" t="s">
        <v>41</v>
      </c>
      <c r="B9" s="81"/>
      <c r="C9" s="81"/>
      <c r="D9" s="81"/>
      <c r="E9" s="81"/>
      <c r="F9" s="81"/>
      <c r="G9" s="81"/>
      <c r="H9" s="81"/>
    </row>
    <row r="10" spans="1:8" ht="15" customHeight="1" x14ac:dyDescent="0.2">
      <c r="A10" s="69" t="s">
        <v>3</v>
      </c>
      <c r="B10" s="75" t="s">
        <v>4</v>
      </c>
      <c r="C10" s="69" t="s">
        <v>5</v>
      </c>
      <c r="D10" s="76" t="s">
        <v>39</v>
      </c>
      <c r="E10" s="76"/>
      <c r="F10" s="76"/>
      <c r="G10" s="76"/>
      <c r="H10" s="69" t="s">
        <v>40</v>
      </c>
    </row>
    <row r="11" spans="1:8" x14ac:dyDescent="0.2">
      <c r="A11" s="69"/>
      <c r="B11" s="75"/>
      <c r="C11" s="69"/>
      <c r="D11" s="69" t="s">
        <v>6</v>
      </c>
      <c r="E11" s="69" t="s">
        <v>7</v>
      </c>
      <c r="F11" s="69" t="s">
        <v>8</v>
      </c>
      <c r="G11" s="69" t="s">
        <v>9</v>
      </c>
      <c r="H11" s="69"/>
    </row>
    <row r="12" spans="1:8" ht="12" customHeight="1" x14ac:dyDescent="0.2">
      <c r="A12" s="69"/>
      <c r="B12" s="75"/>
      <c r="C12" s="69"/>
      <c r="D12" s="69"/>
      <c r="E12" s="69"/>
      <c r="F12" s="69"/>
      <c r="G12" s="69"/>
      <c r="H12" s="69"/>
    </row>
    <row r="13" spans="1:8" ht="4.5" customHeight="1" x14ac:dyDescent="0.2">
      <c r="A13" s="69"/>
      <c r="B13" s="75"/>
      <c r="C13" s="69"/>
      <c r="D13" s="69"/>
      <c r="E13" s="69"/>
      <c r="F13" s="69"/>
      <c r="G13" s="69"/>
      <c r="H13" s="69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70" t="s">
        <v>46</v>
      </c>
      <c r="C15" s="71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64"/>
      <c r="C34" s="65"/>
      <c r="D34" s="66" t="s">
        <v>22</v>
      </c>
      <c r="E34" s="67"/>
      <c r="F34" s="67"/>
      <c r="G34" s="67"/>
      <c r="H34" s="67"/>
    </row>
    <row r="35" spans="2:8" ht="9" customHeight="1" x14ac:dyDescent="0.2">
      <c r="B35" s="65"/>
      <c r="C35" s="65"/>
      <c r="D35" s="67"/>
      <c r="E35" s="67"/>
      <c r="F35" s="67"/>
      <c r="G35" s="67"/>
      <c r="H35" s="67"/>
    </row>
    <row r="36" spans="2:8" ht="18" customHeight="1" x14ac:dyDescent="0.2">
      <c r="B36" s="64" t="s">
        <v>23</v>
      </c>
      <c r="C36" s="64"/>
      <c r="D36" s="68" t="s">
        <v>24</v>
      </c>
      <c r="E36" s="68"/>
      <c r="F36" s="68"/>
      <c r="G36" s="68"/>
      <c r="H36" s="68"/>
    </row>
  </sheetData>
  <mergeCells count="26">
    <mergeCell ref="B4:C4"/>
    <mergeCell ref="D4:H4"/>
    <mergeCell ref="A1:H1"/>
    <mergeCell ref="B2:C2"/>
    <mergeCell ref="D2:H2"/>
    <mergeCell ref="B3:C3"/>
    <mergeCell ref="D3:H3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2250A-137B-4435-AC36-4F2B7C51F7CA}">
  <dimension ref="A5:J24"/>
  <sheetViews>
    <sheetView tabSelected="1" topLeftCell="A10" workbookViewId="0">
      <selection activeCell="D24" sqref="D24:I24"/>
    </sheetView>
  </sheetViews>
  <sheetFormatPr defaultRowHeight="15" x14ac:dyDescent="0.25"/>
  <cols>
    <col min="2" max="2" width="25.5703125" customWidth="1"/>
    <col min="3" max="3" width="21.5703125" customWidth="1"/>
    <col min="4" max="4" width="15" customWidth="1"/>
    <col min="5" max="5" width="20.5703125" customWidth="1"/>
    <col min="6" max="6" width="15.5703125" customWidth="1"/>
    <col min="7" max="7" width="13.5703125" customWidth="1"/>
    <col min="8" max="8" width="16.28515625" customWidth="1"/>
    <col min="9" max="9" width="20" customWidth="1"/>
    <col min="10" max="10" width="25.5703125" customWidth="1"/>
  </cols>
  <sheetData>
    <row r="5" spans="1:10" ht="15.75" x14ac:dyDescent="0.25">
      <c r="A5" s="91" t="s">
        <v>47</v>
      </c>
      <c r="B5" s="91" t="s">
        <v>48</v>
      </c>
      <c r="C5" s="91" t="s">
        <v>49</v>
      </c>
      <c r="D5" s="94" t="s">
        <v>50</v>
      </c>
      <c r="E5" s="95"/>
      <c r="F5" s="95"/>
      <c r="G5" s="95"/>
      <c r="H5" s="96"/>
      <c r="I5" s="97" t="s">
        <v>51</v>
      </c>
      <c r="J5" s="97" t="s">
        <v>52</v>
      </c>
    </row>
    <row r="6" spans="1:10" x14ac:dyDescent="0.25">
      <c r="A6" s="92"/>
      <c r="B6" s="92"/>
      <c r="C6" s="92"/>
      <c r="D6" s="98" t="s">
        <v>53</v>
      </c>
      <c r="E6" s="98" t="s">
        <v>54</v>
      </c>
      <c r="F6" s="100" t="s">
        <v>55</v>
      </c>
      <c r="G6" s="98" t="s">
        <v>56</v>
      </c>
      <c r="H6" s="88" t="s">
        <v>57</v>
      </c>
      <c r="I6" s="97"/>
      <c r="J6" s="97"/>
    </row>
    <row r="7" spans="1:10" x14ac:dyDescent="0.25">
      <c r="A7" s="93"/>
      <c r="B7" s="93"/>
      <c r="C7" s="93"/>
      <c r="D7" s="99"/>
      <c r="E7" s="99"/>
      <c r="F7" s="101"/>
      <c r="G7" s="99"/>
      <c r="H7" s="89"/>
      <c r="I7" s="97"/>
      <c r="J7" s="97"/>
    </row>
    <row r="8" spans="1:10" ht="44.25" customHeight="1" x14ac:dyDescent="0.25">
      <c r="A8" s="46">
        <v>1</v>
      </c>
      <c r="B8" s="46" t="s">
        <v>58</v>
      </c>
      <c r="C8" s="50"/>
      <c r="D8" s="48">
        <f>'Сводка ТП-987_4 квартал 2023'!G29</f>
        <v>344.03519</v>
      </c>
      <c r="E8" s="48">
        <f>'Сводка ТП-987_4 квартал 2023'!D31+'Сводка ТП-987_4 квартал 2023'!E31</f>
        <v>2304.2823955425802</v>
      </c>
      <c r="F8" s="48">
        <f>'Сводка ТП-987_4 квартал 2023'!F31</f>
        <v>6583.3333599999996</v>
      </c>
      <c r="G8" s="48">
        <f>'Сводка ТП-987_4 квартал 2023'!G31-D8</f>
        <v>549.98042999999984</v>
      </c>
      <c r="H8" s="51">
        <f>SUM(D8:G8)</f>
        <v>9781.6313755425799</v>
      </c>
      <c r="I8" s="52">
        <f>ROUND(H8*1.2,8)</f>
        <v>11737.95765065</v>
      </c>
      <c r="J8" s="53"/>
    </row>
    <row r="9" spans="1:10" ht="54.75" customHeight="1" x14ac:dyDescent="0.25">
      <c r="A9" s="46">
        <v>2</v>
      </c>
      <c r="B9" s="47" t="s">
        <v>59</v>
      </c>
      <c r="C9" s="47" t="s">
        <v>60</v>
      </c>
      <c r="D9" s="49">
        <f>'Сводка ТП-987_базовые цены'!G30</f>
        <v>50.988570000000003</v>
      </c>
      <c r="E9" s="49">
        <f>'Сводка ТП-987_базовые цены'!D31+'Сводка ТП-987_базовые цены'!E31</f>
        <v>114.06749883964</v>
      </c>
      <c r="F9" s="49">
        <f>'Сводка ТП-987_базовые цены'!F31</f>
        <v>1017.51675</v>
      </c>
      <c r="G9" s="49">
        <f>'Сводка ТП-987_базовые цены'!G31-D9</f>
        <v>15.353999999999992</v>
      </c>
      <c r="H9" s="51">
        <f>SUM(D9:G9)</f>
        <v>1197.92681883964</v>
      </c>
      <c r="I9" s="52">
        <f>ROUND(H9*1.2,8)</f>
        <v>1437.5121826100001</v>
      </c>
      <c r="J9" s="54"/>
    </row>
    <row r="10" spans="1:10" ht="15.75" x14ac:dyDescent="0.25">
      <c r="A10" s="86">
        <v>3</v>
      </c>
      <c r="B10" s="86" t="s">
        <v>61</v>
      </c>
      <c r="C10" s="55" t="s">
        <v>62</v>
      </c>
      <c r="D10" s="48">
        <v>0</v>
      </c>
      <c r="E10" s="48"/>
      <c r="F10" s="48"/>
      <c r="G10" s="48">
        <v>0</v>
      </c>
      <c r="H10" s="51">
        <f>SUM(D10:G10)</f>
        <v>0</v>
      </c>
      <c r="I10" s="52">
        <v>0</v>
      </c>
      <c r="J10" s="86" t="s">
        <v>63</v>
      </c>
    </row>
    <row r="11" spans="1:10" ht="15.75" x14ac:dyDescent="0.25">
      <c r="A11" s="87"/>
      <c r="B11" s="87"/>
      <c r="C11" s="55" t="s">
        <v>64</v>
      </c>
      <c r="D11" s="48">
        <v>0</v>
      </c>
      <c r="E11" s="48">
        <v>0</v>
      </c>
      <c r="F11" s="48">
        <v>0</v>
      </c>
      <c r="G11" s="48">
        <v>0</v>
      </c>
      <c r="H11" s="51">
        <f>SUM(D11:G11)</f>
        <v>0</v>
      </c>
      <c r="I11" s="52">
        <f>I8-I10</f>
        <v>11737.95765065</v>
      </c>
      <c r="J11" s="87"/>
    </row>
    <row r="12" spans="1:10" ht="15.75" x14ac:dyDescent="0.25">
      <c r="A12" s="86">
        <v>4</v>
      </c>
      <c r="B12" s="86" t="s">
        <v>65</v>
      </c>
      <c r="C12" s="57" t="s">
        <v>66</v>
      </c>
      <c r="D12" s="58">
        <v>104.93539999999999</v>
      </c>
      <c r="E12" s="58">
        <v>104.93539999999999</v>
      </c>
      <c r="F12" s="58">
        <v>104.93539999999999</v>
      </c>
      <c r="G12" s="58">
        <v>104.93539999999999</v>
      </c>
      <c r="H12" s="59"/>
      <c r="I12" s="59"/>
      <c r="J12" s="54"/>
    </row>
    <row r="13" spans="1:10" ht="15.75" x14ac:dyDescent="0.25">
      <c r="A13" s="90"/>
      <c r="B13" s="90"/>
      <c r="C13" s="57" t="s">
        <v>67</v>
      </c>
      <c r="D13" s="58">
        <v>113.87439215858623</v>
      </c>
      <c r="E13" s="58">
        <v>113.87439215858623</v>
      </c>
      <c r="F13" s="58">
        <v>113.87439215858623</v>
      </c>
      <c r="G13" s="58">
        <v>113.87439215858623</v>
      </c>
      <c r="H13" s="59"/>
      <c r="I13" s="59"/>
      <c r="J13" s="54"/>
    </row>
    <row r="14" spans="1:10" ht="15.75" x14ac:dyDescent="0.25">
      <c r="A14" s="90"/>
      <c r="B14" s="90"/>
      <c r="C14" s="57" t="s">
        <v>68</v>
      </c>
      <c r="D14" s="58">
        <v>105.89170681014039</v>
      </c>
      <c r="E14" s="58">
        <v>105.89170681014039</v>
      </c>
      <c r="F14" s="58">
        <v>105.89170681014039</v>
      </c>
      <c r="G14" s="58">
        <v>105.89170681014039</v>
      </c>
      <c r="H14" s="59"/>
      <c r="I14" s="59"/>
      <c r="J14" s="54"/>
    </row>
    <row r="15" spans="1:10" ht="15.75" x14ac:dyDescent="0.25">
      <c r="A15" s="90"/>
      <c r="B15" s="90"/>
      <c r="C15" s="57" t="s">
        <v>69</v>
      </c>
      <c r="D15" s="58">
        <v>105.30227480021095</v>
      </c>
      <c r="E15" s="58">
        <v>105.30227480021095</v>
      </c>
      <c r="F15" s="58">
        <v>105.30227480021095</v>
      </c>
      <c r="G15" s="58">
        <v>105.30227480021095</v>
      </c>
      <c r="H15" s="59"/>
      <c r="I15" s="59"/>
      <c r="J15" s="54"/>
    </row>
    <row r="16" spans="1:10" ht="15.75" x14ac:dyDescent="0.25">
      <c r="A16" s="90"/>
      <c r="B16" s="90"/>
      <c r="C16" s="57" t="s">
        <v>70</v>
      </c>
      <c r="D16" s="58">
        <v>104.79425908912773</v>
      </c>
      <c r="E16" s="58">
        <v>104.79425908912773</v>
      </c>
      <c r="F16" s="58">
        <v>104.79425908912773</v>
      </c>
      <c r="G16" s="58">
        <v>104.79425908912773</v>
      </c>
      <c r="H16" s="59"/>
      <c r="I16" s="59"/>
      <c r="J16" s="54"/>
    </row>
    <row r="17" spans="1:10" ht="15.75" x14ac:dyDescent="0.25">
      <c r="A17" s="90"/>
      <c r="B17" s="90"/>
      <c r="C17" s="57" t="s">
        <v>71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0"/>
      <c r="B18" s="90"/>
      <c r="C18" s="57" t="s">
        <v>72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0"/>
      <c r="B19" s="90"/>
      <c r="C19" s="57" t="s">
        <v>73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86">
        <v>5</v>
      </c>
      <c r="B20" s="86" t="s">
        <v>74</v>
      </c>
      <c r="C20" s="55" t="s">
        <v>75</v>
      </c>
      <c r="D20" s="60">
        <f>D10</f>
        <v>0</v>
      </c>
      <c r="E20" s="60"/>
      <c r="F20" s="60"/>
      <c r="G20" s="60">
        <f>G10</f>
        <v>0</v>
      </c>
      <c r="H20" s="51">
        <f>SUM(D20:G20)</f>
        <v>0</v>
      </c>
      <c r="I20" s="52"/>
      <c r="J20" s="86" t="s">
        <v>63</v>
      </c>
    </row>
    <row r="21" spans="1:10" ht="31.5" x14ac:dyDescent="0.25">
      <c r="A21" s="87"/>
      <c r="B21" s="87"/>
      <c r="C21" s="55" t="s">
        <v>76</v>
      </c>
      <c r="D21" s="60">
        <f>ROUND(D11*(100+D15)/200,8)</f>
        <v>0</v>
      </c>
      <c r="E21" s="60">
        <f>ROUND(E11*(100+E15)/200,8)</f>
        <v>0</v>
      </c>
      <c r="F21" s="60">
        <f t="shared" ref="F21:G21" si="0">ROUND(F11*(100+F15)/200,8)</f>
        <v>0</v>
      </c>
      <c r="G21" s="60">
        <f t="shared" si="0"/>
        <v>0</v>
      </c>
      <c r="H21" s="51">
        <f>SUM(D21:G21)</f>
        <v>0</v>
      </c>
      <c r="I21" s="52">
        <f>ROUND((H21+H20)*1.2,8)-I20</f>
        <v>0</v>
      </c>
      <c r="J21" s="87"/>
    </row>
    <row r="22" spans="1:10" ht="75" customHeight="1" x14ac:dyDescent="0.25">
      <c r="A22" s="56"/>
      <c r="B22" s="56" t="s">
        <v>74</v>
      </c>
      <c r="C22" s="55" t="s">
        <v>79</v>
      </c>
      <c r="D22" s="60">
        <f>D8*D15/100*D16/100*D17/100</f>
        <v>397.84655631202457</v>
      </c>
      <c r="E22" s="60">
        <f>E8*E15/100*E16/100*E17/100</f>
        <v>2664.7007122644573</v>
      </c>
      <c r="F22" s="60">
        <f t="shared" ref="E22:G22" si="1">F8*F15/100*F16/100*F17/100</f>
        <v>7613.0482650047188</v>
      </c>
      <c r="G22" s="60">
        <f t="shared" si="1"/>
        <v>636.00418350956022</v>
      </c>
      <c r="H22" s="51"/>
      <c r="I22" s="52"/>
      <c r="J22" s="56"/>
    </row>
    <row r="23" spans="1:10" ht="15.75" x14ac:dyDescent="0.25">
      <c r="A23" s="50">
        <v>6</v>
      </c>
      <c r="B23" s="50"/>
      <c r="C23" s="61" t="s">
        <v>78</v>
      </c>
      <c r="D23" s="62">
        <f>SUM(D20:D22)</f>
        <v>397.84655631202457</v>
      </c>
      <c r="E23" s="62">
        <f t="shared" ref="E23:G23" si="2">SUM(E20:E22)</f>
        <v>2664.7007122644573</v>
      </c>
      <c r="F23" s="62">
        <f t="shared" si="2"/>
        <v>7613.0482650047188</v>
      </c>
      <c r="G23" s="62">
        <f t="shared" si="2"/>
        <v>636.00418350956022</v>
      </c>
      <c r="H23" s="51">
        <f>SUM(D23:G23)</f>
        <v>11311.599717090759</v>
      </c>
      <c r="I23" s="52">
        <f>SUM(I20:I21)</f>
        <v>0</v>
      </c>
      <c r="J23" s="63"/>
    </row>
    <row r="24" spans="1:10" ht="116.25" customHeight="1" x14ac:dyDescent="0.25">
      <c r="A24" s="50">
        <v>7</v>
      </c>
      <c r="B24" s="46" t="s">
        <v>77</v>
      </c>
      <c r="C24" s="46"/>
      <c r="D24" s="48">
        <f>ROUND(D23,8)</f>
        <v>397.84655630999998</v>
      </c>
      <c r="E24" s="48">
        <f t="shared" ref="E24:G24" si="3">ROUND(E23,8)</f>
        <v>2664.7007122599998</v>
      </c>
      <c r="F24" s="48">
        <f t="shared" si="3"/>
        <v>7613.0482650000004</v>
      </c>
      <c r="G24" s="48">
        <f t="shared" si="3"/>
        <v>636.00418350999996</v>
      </c>
      <c r="H24" s="51">
        <f>SUM(D24:G24)</f>
        <v>11311.59971708</v>
      </c>
      <c r="I24" s="52">
        <f>ROUND(H24*1.2,8)</f>
        <v>13573.9196605</v>
      </c>
      <c r="J24" s="63"/>
    </row>
  </sheetData>
  <mergeCells count="19">
    <mergeCell ref="G6:G7"/>
    <mergeCell ref="A20:A21"/>
    <mergeCell ref="B20:B21"/>
    <mergeCell ref="J20:J21"/>
    <mergeCell ref="H6:H7"/>
    <mergeCell ref="A10:A11"/>
    <mergeCell ref="B10:B11"/>
    <mergeCell ref="J10:J11"/>
    <mergeCell ref="A12:A19"/>
    <mergeCell ref="B12:B19"/>
    <mergeCell ref="A5:A7"/>
    <mergeCell ref="B5:B7"/>
    <mergeCell ref="C5:C7"/>
    <mergeCell ref="D5:H5"/>
    <mergeCell ref="I5:I7"/>
    <mergeCell ref="J5:J7"/>
    <mergeCell ref="D6:D7"/>
    <mergeCell ref="E6:E7"/>
    <mergeCell ref="F6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ТП-987_4 квартал 2023</vt:lpstr>
      <vt:lpstr>Сводка ТП-987_базовые цены</vt:lpstr>
      <vt:lpstr>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2024-03-25T07:54:02Z</dcterms:modified>
</cp:coreProperties>
</file>